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8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9.xml" ContentType="application/vnd.openxmlformats-officedocument.spreadsheetml.comment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digicorner.sharepoint.com/sites/BVPCloud/Shared Documents/SKOR/PE-04-24-36-SOR/2762/2-Análises/V1/"/>
    </mc:Choice>
  </mc:AlternateContent>
  <xr:revisionPtr revIDLastSave="0" documentId="13_ncr:1_{4C64BA24-19E5-4CDB-B947-A3303F91B78C}" xr6:coauthVersionLast="47" xr6:coauthVersionMax="47" xr10:uidLastSave="{00000000-0000-0000-0000-000000000000}"/>
  <bookViews>
    <workbookView xWindow="28680" yWindow="-180" windowWidth="29040" windowHeight="15840" firstSheet="2" activeTab="4" xr2:uid="{00000000-000D-0000-FFFF-FFFF00000000}"/>
  </bookViews>
  <sheets>
    <sheet name="Histórico" sheetId="31" r:id="rId1"/>
    <sheet name="Revisão" sheetId="38" r:id="rId2"/>
    <sheet name="Values" sheetId="24" r:id="rId3"/>
    <sheet name="MCV e Guindaste" sheetId="17" r:id="rId4"/>
    <sheet name="Bending Stiffness" sheetId="19" r:id="rId5"/>
    <sheet name="Post-processing" sheetId="20" state="hidden" r:id="rId6"/>
    <sheet name="Auxiliar" sheetId="26" state="hidden" r:id="rId7"/>
    <sheet name="Auxiliar1" sheetId="40" state="hidden" r:id="rId8"/>
    <sheet name="Auxiliar2" sheetId="27" state="hidden" r:id="rId9"/>
    <sheet name="Auxiliar3" sheetId="28" state="hidden" r:id="rId10"/>
    <sheet name="Auxiliar4" sheetId="30" state="hidden" r:id="rId11"/>
    <sheet name="Py1" sheetId="35" state="hidden" r:id="rId12"/>
    <sheet name="Py2" sheetId="36" state="hidden" r:id="rId13"/>
    <sheet name="Py3" sheetId="37" state="hidden" r:id="rId14"/>
    <sheet name="Script Table" sheetId="23" r:id="rId15"/>
    <sheet name="Results" sheetId="21" r:id="rId16"/>
    <sheet name="Esforços" sheetId="33" r:id="rId17"/>
    <sheet name="TQF" sheetId="39" r:id="rId18"/>
    <sheet name="__$Orcina_Hidden_Sheet$__" sheetId="5" state="veryHidden" r:id="rId19"/>
  </sheets>
  <definedNames>
    <definedName name="Caso">Esforços!$B$55:$B$57</definedName>
    <definedName name="GL">Results!$D$102:$D$103</definedName>
    <definedName name="Linhas">'Script Table'!$H$4:$H$5</definedName>
    <definedName name="_xlnm.Print_Area" localSheetId="5">'Post-processing'!$A$3:$I$27</definedName>
    <definedName name="_xlnm.Print_Area" localSheetId="15">Results!$A$2:$H$51</definedName>
    <definedName name="_xlnm.Print_Area" localSheetId="2">Values!$A$1:$AM$59</definedName>
    <definedName name="Tipo">Results!$D$102:$D$108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17" l="1"/>
  <c r="C26" i="17"/>
  <c r="C25" i="17"/>
  <c r="C24" i="17"/>
  <c r="C23" i="17"/>
  <c r="C22" i="17"/>
  <c r="C21" i="17"/>
  <c r="C18" i="17"/>
  <c r="C48" i="24"/>
  <c r="C47" i="24"/>
  <c r="C46" i="24"/>
  <c r="C40" i="24"/>
  <c r="C39" i="24"/>
  <c r="C41" i="24" s="1"/>
  <c r="C33" i="24"/>
  <c r="C35" i="24" s="1"/>
  <c r="C30" i="24"/>
  <c r="C36" i="24" s="1"/>
  <c r="C21" i="24"/>
  <c r="C23" i="24" s="1"/>
  <c r="C20" i="24"/>
  <c r="C22" i="24" s="1"/>
  <c r="C9" i="24"/>
  <c r="C8" i="24"/>
  <c r="E95" i="23"/>
  <c r="E94" i="23"/>
  <c r="E93" i="23"/>
  <c r="E92" i="23"/>
  <c r="E91" i="23"/>
  <c r="E90" i="23"/>
  <c r="E89" i="23"/>
  <c r="E88" i="23"/>
  <c r="E87" i="23"/>
  <c r="E86" i="23"/>
  <c r="E85" i="23"/>
  <c r="E84" i="23"/>
  <c r="E83" i="23"/>
  <c r="E82" i="23"/>
  <c r="E81" i="23"/>
  <c r="E80" i="23"/>
  <c r="E79" i="23"/>
  <c r="E78" i="23"/>
  <c r="E77" i="23"/>
  <c r="E76" i="23"/>
  <c r="E75" i="23"/>
  <c r="E74" i="23"/>
  <c r="E73" i="23"/>
  <c r="E72" i="23"/>
  <c r="E143" i="23"/>
  <c r="E142" i="23"/>
  <c r="E141" i="23"/>
  <c r="E140" i="23"/>
  <c r="E139" i="23"/>
  <c r="E138" i="23"/>
  <c r="E137" i="23"/>
  <c r="E136" i="23"/>
  <c r="E135" i="23"/>
  <c r="E134" i="23"/>
  <c r="E133" i="23"/>
  <c r="E132" i="23"/>
  <c r="E131" i="23"/>
  <c r="E130" i="23"/>
  <c r="E129" i="23"/>
  <c r="E128" i="23"/>
  <c r="E127" i="23"/>
  <c r="E126" i="23"/>
  <c r="E125" i="23"/>
  <c r="E124" i="23"/>
  <c r="E123" i="23"/>
  <c r="E122" i="23"/>
  <c r="E121" i="23"/>
  <c r="E120" i="23"/>
  <c r="C42" i="24" l="1"/>
  <c r="E50" i="23"/>
  <c r="E51" i="23" s="1"/>
  <c r="C52" i="24"/>
  <c r="C53" i="24"/>
  <c r="C54" i="24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O17" i="17"/>
  <c r="E58" i="23"/>
  <c r="H7" i="23"/>
  <c r="E71" i="23" s="1"/>
  <c r="D42" i="23"/>
  <c r="C60" i="24"/>
  <c r="D71" i="23"/>
  <c r="C71" i="23"/>
  <c r="B71" i="23"/>
  <c r="E49" i="23"/>
  <c r="E48" i="23"/>
  <c r="E47" i="23"/>
  <c r="E46" i="23"/>
  <c r="E45" i="23"/>
  <c r="E44" i="23"/>
  <c r="C59" i="24"/>
  <c r="E43" i="23"/>
  <c r="C58" i="24"/>
  <c r="E42" i="23"/>
  <c r="E41" i="23"/>
  <c r="E40" i="23"/>
  <c r="E39" i="23"/>
  <c r="E68" i="23"/>
  <c r="D49" i="23"/>
  <c r="C49" i="23"/>
  <c r="E15" i="23"/>
  <c r="E19" i="23"/>
  <c r="D50" i="23"/>
  <c r="D48" i="23"/>
  <c r="D47" i="23"/>
  <c r="D46" i="23"/>
  <c r="D45" i="23"/>
  <c r="D44" i="23"/>
  <c r="D43" i="23"/>
  <c r="D41" i="23"/>
  <c r="D40" i="23"/>
  <c r="D39" i="23"/>
  <c r="E37" i="23"/>
  <c r="E25" i="23"/>
  <c r="C39" i="23"/>
  <c r="C40" i="23"/>
  <c r="C41" i="23"/>
  <c r="C42" i="23"/>
  <c r="C43" i="23"/>
  <c r="C44" i="23"/>
  <c r="C45" i="23"/>
  <c r="C46" i="23"/>
  <c r="C47" i="23"/>
  <c r="C48" i="23"/>
  <c r="B40" i="23"/>
  <c r="B41" i="23"/>
  <c r="B42" i="23"/>
  <c r="B43" i="23"/>
  <c r="B44" i="23"/>
  <c r="B45" i="23"/>
  <c r="B46" i="23"/>
  <c r="B47" i="23"/>
  <c r="B48" i="23"/>
  <c r="B39" i="23"/>
  <c r="J7" i="40"/>
  <c r="B33" i="21" s="1"/>
  <c r="C33" i="21" s="1"/>
  <c r="J6" i="40"/>
  <c r="B36" i="21" s="1"/>
  <c r="C36" i="21" s="1"/>
  <c r="J5" i="40"/>
  <c r="I7" i="40" a="1"/>
  <c r="I7" i="40" s="1"/>
  <c r="B32" i="21" s="1"/>
  <c r="C32" i="21" s="1"/>
  <c r="H7" i="40" a="1"/>
  <c r="H7" i="40" s="1"/>
  <c r="B31" i="21" s="1"/>
  <c r="C31" i="21" s="1"/>
  <c r="I6" i="40" a="1"/>
  <c r="I6" i="40" s="1"/>
  <c r="B35" i="21" s="1"/>
  <c r="C35" i="21" s="1"/>
  <c r="H6" i="40" a="1"/>
  <c r="H6" i="40" s="1"/>
  <c r="B34" i="21" s="1"/>
  <c r="C34" i="21" s="1"/>
  <c r="I5" i="40" a="1"/>
  <c r="I5" i="40" s="1"/>
  <c r="H5" i="40" a="1"/>
  <c r="H5" i="40" s="1"/>
  <c r="C21" i="37"/>
  <c r="C111" i="35"/>
  <c r="C120" i="35"/>
  <c r="C119" i="35"/>
  <c r="C118" i="35"/>
  <c r="C117" i="35"/>
  <c r="C18" i="35"/>
  <c r="C15" i="35"/>
  <c r="N14" i="39"/>
  <c r="N8" i="39"/>
  <c r="C16" i="21"/>
  <c r="C17" i="21"/>
  <c r="B12" i="21"/>
  <c r="C12" i="21" s="1"/>
  <c r="L11" i="39" s="1"/>
  <c r="M11" i="39" s="1"/>
  <c r="C62" i="21"/>
  <c r="C54" i="21"/>
  <c r="C25" i="21"/>
  <c r="C38" i="21"/>
  <c r="F61" i="20"/>
  <c r="C61" i="20"/>
  <c r="F48" i="20"/>
  <c r="C48" i="20"/>
  <c r="F34" i="20"/>
  <c r="C34" i="20"/>
  <c r="F22" i="20"/>
  <c r="C22" i="20"/>
  <c r="M8" i="39"/>
  <c r="G32" i="21"/>
  <c r="G31" i="21"/>
  <c r="G30" i="21"/>
  <c r="AB1000" i="28"/>
  <c r="AB999" i="28"/>
  <c r="AB998" i="28"/>
  <c r="AB997" i="28"/>
  <c r="AB996" i="28"/>
  <c r="AB995" i="28"/>
  <c r="AB994" i="28"/>
  <c r="AB993" i="28"/>
  <c r="AB992" i="28"/>
  <c r="AB991" i="28"/>
  <c r="AB990" i="28"/>
  <c r="AB989" i="28"/>
  <c r="AB988" i="28"/>
  <c r="AB987" i="28"/>
  <c r="AB986" i="28"/>
  <c r="AB985" i="28"/>
  <c r="AB984" i="28"/>
  <c r="AB983" i="28"/>
  <c r="AB982" i="28"/>
  <c r="AB981" i="28"/>
  <c r="AB980" i="28"/>
  <c r="AB979" i="28"/>
  <c r="AB978" i="28"/>
  <c r="AB977" i="28"/>
  <c r="AB976" i="28"/>
  <c r="AB975" i="28"/>
  <c r="AB974" i="28"/>
  <c r="AB973" i="28"/>
  <c r="AB972" i="28"/>
  <c r="AB971" i="28"/>
  <c r="AB970" i="28"/>
  <c r="AB969" i="28"/>
  <c r="AB968" i="28"/>
  <c r="AB967" i="28"/>
  <c r="AB966" i="28"/>
  <c r="AB965" i="28"/>
  <c r="AB964" i="28"/>
  <c r="AB963" i="28"/>
  <c r="AB962" i="28"/>
  <c r="AB961" i="28"/>
  <c r="AB960" i="28"/>
  <c r="AB959" i="28"/>
  <c r="AB958" i="28"/>
  <c r="AB957" i="28"/>
  <c r="AB956" i="28"/>
  <c r="AB955" i="28"/>
  <c r="AB954" i="28"/>
  <c r="AB953" i="28"/>
  <c r="AB952" i="28"/>
  <c r="AB951" i="28"/>
  <c r="AB950" i="28"/>
  <c r="AB949" i="28"/>
  <c r="AB948" i="28"/>
  <c r="AB947" i="28"/>
  <c r="AB946" i="28"/>
  <c r="AB945" i="28"/>
  <c r="AB944" i="28"/>
  <c r="AB943" i="28"/>
  <c r="AB942" i="28"/>
  <c r="AB941" i="28"/>
  <c r="AB940" i="28"/>
  <c r="AB939" i="28"/>
  <c r="AB938" i="28"/>
  <c r="AB937" i="28"/>
  <c r="AB936" i="28"/>
  <c r="AB935" i="28"/>
  <c r="AB934" i="28"/>
  <c r="AB933" i="28"/>
  <c r="AB932" i="28"/>
  <c r="AB931" i="28"/>
  <c r="AB930" i="28"/>
  <c r="AB929" i="28"/>
  <c r="AB928" i="28"/>
  <c r="AB927" i="28"/>
  <c r="AB926" i="28"/>
  <c r="AB925" i="28"/>
  <c r="AB924" i="28"/>
  <c r="AB923" i="28"/>
  <c r="AB922" i="28"/>
  <c r="AB921" i="28"/>
  <c r="AB920" i="28"/>
  <c r="AB919" i="28"/>
  <c r="AB918" i="28"/>
  <c r="AB917" i="28"/>
  <c r="AB916" i="28"/>
  <c r="AB915" i="28"/>
  <c r="AB914" i="28"/>
  <c r="AB913" i="28"/>
  <c r="AB912" i="28"/>
  <c r="AB911" i="28"/>
  <c r="AB910" i="28"/>
  <c r="AB909" i="28"/>
  <c r="AB908" i="28"/>
  <c r="AB907" i="28"/>
  <c r="AB906" i="28"/>
  <c r="AB905" i="28"/>
  <c r="AB904" i="28"/>
  <c r="AB903" i="28"/>
  <c r="AB902" i="28"/>
  <c r="AB901" i="28"/>
  <c r="AB900" i="28"/>
  <c r="AB899" i="28"/>
  <c r="AB898" i="28"/>
  <c r="AB897" i="28"/>
  <c r="AB896" i="28"/>
  <c r="AB895" i="28"/>
  <c r="AB894" i="28"/>
  <c r="AB893" i="28"/>
  <c r="AB892" i="28"/>
  <c r="AB891" i="28"/>
  <c r="AB890" i="28"/>
  <c r="AB889" i="28"/>
  <c r="AB888" i="28"/>
  <c r="AB887" i="28"/>
  <c r="AB886" i="28"/>
  <c r="AB885" i="28"/>
  <c r="AB884" i="28"/>
  <c r="AB883" i="28"/>
  <c r="AB882" i="28"/>
  <c r="AB881" i="28"/>
  <c r="AB880" i="28"/>
  <c r="AB879" i="28"/>
  <c r="AB878" i="28"/>
  <c r="AB877" i="28"/>
  <c r="AB876" i="28"/>
  <c r="AB875" i="28"/>
  <c r="AB874" i="28"/>
  <c r="AB873" i="28"/>
  <c r="AB872" i="28"/>
  <c r="AB871" i="28"/>
  <c r="AB870" i="28"/>
  <c r="AB869" i="28"/>
  <c r="AB868" i="28"/>
  <c r="AB867" i="28"/>
  <c r="AB866" i="28"/>
  <c r="AB865" i="28"/>
  <c r="AB864" i="28"/>
  <c r="AB863" i="28"/>
  <c r="AB862" i="28"/>
  <c r="AB861" i="28"/>
  <c r="AB860" i="28"/>
  <c r="AB859" i="28"/>
  <c r="AB858" i="28"/>
  <c r="AB857" i="28"/>
  <c r="AB856" i="28"/>
  <c r="AB855" i="28"/>
  <c r="AB854" i="28"/>
  <c r="AB853" i="28"/>
  <c r="AB852" i="28"/>
  <c r="AB851" i="28"/>
  <c r="AB850" i="28"/>
  <c r="AB849" i="28"/>
  <c r="AB848" i="28"/>
  <c r="AB847" i="28"/>
  <c r="AB846" i="28"/>
  <c r="AB845" i="28"/>
  <c r="AB844" i="28"/>
  <c r="AB843" i="28"/>
  <c r="AB842" i="28"/>
  <c r="AB841" i="28"/>
  <c r="AB840" i="28"/>
  <c r="AB839" i="28"/>
  <c r="AB838" i="28"/>
  <c r="AB837" i="28"/>
  <c r="AB836" i="28"/>
  <c r="AB835" i="28"/>
  <c r="AB834" i="28"/>
  <c r="AB833" i="28"/>
  <c r="AB832" i="28"/>
  <c r="AB831" i="28"/>
  <c r="AB830" i="28"/>
  <c r="AB829" i="28"/>
  <c r="AB828" i="28"/>
  <c r="AB827" i="28"/>
  <c r="AB826" i="28"/>
  <c r="AB825" i="28"/>
  <c r="AB824" i="28"/>
  <c r="AB823" i="28"/>
  <c r="AB822" i="28"/>
  <c r="AB821" i="28"/>
  <c r="AB820" i="28"/>
  <c r="AB819" i="28"/>
  <c r="AB818" i="28"/>
  <c r="AB817" i="28"/>
  <c r="AB816" i="28"/>
  <c r="AB815" i="28"/>
  <c r="AB814" i="28"/>
  <c r="AB813" i="28"/>
  <c r="AB812" i="28"/>
  <c r="AB811" i="28"/>
  <c r="AB810" i="28"/>
  <c r="AB809" i="28"/>
  <c r="AB808" i="28"/>
  <c r="AB807" i="28"/>
  <c r="AB806" i="28"/>
  <c r="AB805" i="28"/>
  <c r="AB804" i="28"/>
  <c r="AB803" i="28"/>
  <c r="AB802" i="28"/>
  <c r="AB801" i="28"/>
  <c r="AB800" i="28"/>
  <c r="AB799" i="28"/>
  <c r="AB798" i="28"/>
  <c r="AB797" i="28"/>
  <c r="AB796" i="28"/>
  <c r="AB795" i="28"/>
  <c r="AB794" i="28"/>
  <c r="AB793" i="28"/>
  <c r="AB792" i="28"/>
  <c r="AB791" i="28"/>
  <c r="AB790" i="28"/>
  <c r="AB789" i="28"/>
  <c r="AB788" i="28"/>
  <c r="AB787" i="28"/>
  <c r="AB786" i="28"/>
  <c r="AB785" i="28"/>
  <c r="AB784" i="28"/>
  <c r="AB783" i="28"/>
  <c r="AB782" i="28"/>
  <c r="AB781" i="28"/>
  <c r="AB780" i="28"/>
  <c r="AB779" i="28"/>
  <c r="AB778" i="28"/>
  <c r="AB777" i="28"/>
  <c r="AB776" i="28"/>
  <c r="AB775" i="28"/>
  <c r="AB774" i="28"/>
  <c r="AB773" i="28"/>
  <c r="AB772" i="28"/>
  <c r="AB771" i="28"/>
  <c r="AB770" i="28"/>
  <c r="AB769" i="28"/>
  <c r="AB768" i="28"/>
  <c r="AB767" i="28"/>
  <c r="AB766" i="28"/>
  <c r="AB765" i="28"/>
  <c r="AB764" i="28"/>
  <c r="AB763" i="28"/>
  <c r="AB762" i="28"/>
  <c r="AB761" i="28"/>
  <c r="AB760" i="28"/>
  <c r="AB759" i="28"/>
  <c r="AB758" i="28"/>
  <c r="AB757" i="28"/>
  <c r="AB756" i="28"/>
  <c r="AB755" i="28"/>
  <c r="AB754" i="28"/>
  <c r="AB753" i="28"/>
  <c r="AB752" i="28"/>
  <c r="AB751" i="28"/>
  <c r="AB750" i="28"/>
  <c r="AB749" i="28"/>
  <c r="AB748" i="28"/>
  <c r="AB747" i="28"/>
  <c r="AB746" i="28"/>
  <c r="AB745" i="28"/>
  <c r="AB744" i="28"/>
  <c r="AB743" i="28"/>
  <c r="AB742" i="28"/>
  <c r="AB741" i="28"/>
  <c r="AB740" i="28"/>
  <c r="AB739" i="28"/>
  <c r="AB738" i="28"/>
  <c r="AB737" i="28"/>
  <c r="AB736" i="28"/>
  <c r="AB735" i="28"/>
  <c r="AB734" i="28"/>
  <c r="AB733" i="28"/>
  <c r="AB732" i="28"/>
  <c r="AB731" i="28"/>
  <c r="AB730" i="28"/>
  <c r="AB729" i="28"/>
  <c r="AB728" i="28"/>
  <c r="AB727" i="28"/>
  <c r="AB726" i="28"/>
  <c r="AB725" i="28"/>
  <c r="AB724" i="28"/>
  <c r="AB723" i="28"/>
  <c r="AB722" i="28"/>
  <c r="AB721" i="28"/>
  <c r="AB720" i="28"/>
  <c r="AB719" i="28"/>
  <c r="AB718" i="28"/>
  <c r="AB717" i="28"/>
  <c r="AB716" i="28"/>
  <c r="AB715" i="28"/>
  <c r="AB714" i="28"/>
  <c r="AB713" i="28"/>
  <c r="AB712" i="28"/>
  <c r="AB711" i="28"/>
  <c r="AB710" i="28"/>
  <c r="AB709" i="28"/>
  <c r="AB708" i="28"/>
  <c r="AB707" i="28"/>
  <c r="AB706" i="28"/>
  <c r="AB705" i="28"/>
  <c r="AB704" i="28"/>
  <c r="AB703" i="28"/>
  <c r="AB702" i="28"/>
  <c r="AB701" i="28"/>
  <c r="AB700" i="28"/>
  <c r="AB699" i="28"/>
  <c r="AB698" i="28"/>
  <c r="AB697" i="28"/>
  <c r="AB696" i="28"/>
  <c r="AB695" i="28"/>
  <c r="AB694" i="28"/>
  <c r="AB693" i="28"/>
  <c r="AB692" i="28"/>
  <c r="AB691" i="28"/>
  <c r="AB690" i="28"/>
  <c r="AB689" i="28"/>
  <c r="AB688" i="28"/>
  <c r="AB687" i="28"/>
  <c r="AB686" i="28"/>
  <c r="AB685" i="28"/>
  <c r="AB684" i="28"/>
  <c r="AB683" i="28"/>
  <c r="AB682" i="28"/>
  <c r="AB681" i="28"/>
  <c r="AB680" i="28"/>
  <c r="AB679" i="28"/>
  <c r="AB678" i="28"/>
  <c r="AB677" i="28"/>
  <c r="AB676" i="28"/>
  <c r="AB675" i="28"/>
  <c r="AB674" i="28"/>
  <c r="AB673" i="28"/>
  <c r="AB672" i="28"/>
  <c r="AB671" i="28"/>
  <c r="AB670" i="28"/>
  <c r="AB669" i="28"/>
  <c r="AB668" i="28"/>
  <c r="AB667" i="28"/>
  <c r="AB666" i="28"/>
  <c r="AB665" i="28"/>
  <c r="AB664" i="28"/>
  <c r="AB663" i="28"/>
  <c r="AB662" i="28"/>
  <c r="AB661" i="28"/>
  <c r="AB660" i="28"/>
  <c r="AB659" i="28"/>
  <c r="AB658" i="28"/>
  <c r="AB657" i="28"/>
  <c r="AB656" i="28"/>
  <c r="AB655" i="28"/>
  <c r="AB654" i="28"/>
  <c r="AB653" i="28"/>
  <c r="AB652" i="28"/>
  <c r="AB651" i="28"/>
  <c r="AB650" i="28"/>
  <c r="AB649" i="28"/>
  <c r="AB648" i="28"/>
  <c r="AB647" i="28"/>
  <c r="AB646" i="28"/>
  <c r="AB645" i="28"/>
  <c r="AB644" i="28"/>
  <c r="AB643" i="28"/>
  <c r="AB642" i="28"/>
  <c r="AB641" i="28"/>
  <c r="AB640" i="28"/>
  <c r="AB639" i="28"/>
  <c r="AB638" i="28"/>
  <c r="AB637" i="28"/>
  <c r="AB636" i="28"/>
  <c r="AB635" i="28"/>
  <c r="AB634" i="28"/>
  <c r="AB633" i="28"/>
  <c r="AB632" i="28"/>
  <c r="AB631" i="28"/>
  <c r="AB630" i="28"/>
  <c r="AB629" i="28"/>
  <c r="AB628" i="28"/>
  <c r="AB627" i="28"/>
  <c r="AB626" i="28"/>
  <c r="AB625" i="28"/>
  <c r="AB624" i="28"/>
  <c r="AB623" i="28"/>
  <c r="AB622" i="28"/>
  <c r="AB621" i="28"/>
  <c r="AB620" i="28"/>
  <c r="AB619" i="28"/>
  <c r="AB618" i="28"/>
  <c r="AB617" i="28"/>
  <c r="AB616" i="28"/>
  <c r="AB615" i="28"/>
  <c r="AB614" i="28"/>
  <c r="AB613" i="28"/>
  <c r="AB612" i="28"/>
  <c r="AB611" i="28"/>
  <c r="AB610" i="28"/>
  <c r="AB609" i="28"/>
  <c r="AB608" i="28"/>
  <c r="AB607" i="28"/>
  <c r="AB606" i="28"/>
  <c r="AB605" i="28"/>
  <c r="AB604" i="28"/>
  <c r="AB603" i="28"/>
  <c r="AB602" i="28"/>
  <c r="AB601" i="28"/>
  <c r="AB600" i="28"/>
  <c r="AB599" i="28"/>
  <c r="AB598" i="28"/>
  <c r="AB597" i="28"/>
  <c r="AB596" i="28"/>
  <c r="AB595" i="28"/>
  <c r="AB594" i="28"/>
  <c r="AB593" i="28"/>
  <c r="AB592" i="28"/>
  <c r="AB591" i="28"/>
  <c r="AB590" i="28"/>
  <c r="AB589" i="28"/>
  <c r="AB588" i="28"/>
  <c r="AB587" i="28"/>
  <c r="AB586" i="28"/>
  <c r="AB585" i="28"/>
  <c r="AB584" i="28"/>
  <c r="AB583" i="28"/>
  <c r="AB582" i="28"/>
  <c r="AB581" i="28"/>
  <c r="AB580" i="28"/>
  <c r="AB579" i="28"/>
  <c r="AB578" i="28"/>
  <c r="AB577" i="28"/>
  <c r="AB576" i="28"/>
  <c r="AB575" i="28"/>
  <c r="AB574" i="28"/>
  <c r="AB573" i="28"/>
  <c r="AB572" i="28"/>
  <c r="AB571" i="28"/>
  <c r="AB570" i="28"/>
  <c r="AB569" i="28"/>
  <c r="AB568" i="28"/>
  <c r="AB567" i="28"/>
  <c r="AB566" i="28"/>
  <c r="AB565" i="28"/>
  <c r="AB564" i="28"/>
  <c r="AB563" i="28"/>
  <c r="AB562" i="28"/>
  <c r="AB561" i="28"/>
  <c r="AB560" i="28"/>
  <c r="AB559" i="28"/>
  <c r="AB558" i="28"/>
  <c r="AB557" i="28"/>
  <c r="AB556" i="28"/>
  <c r="AB555" i="28"/>
  <c r="AB554" i="28"/>
  <c r="AB553" i="28"/>
  <c r="AB552" i="28"/>
  <c r="AB551" i="28"/>
  <c r="AB550" i="28"/>
  <c r="AB549" i="28"/>
  <c r="AB548" i="28"/>
  <c r="AB547" i="28"/>
  <c r="AB546" i="28"/>
  <c r="AB545" i="28"/>
  <c r="AB544" i="28"/>
  <c r="AB543" i="28"/>
  <c r="AB542" i="28"/>
  <c r="AB541" i="28"/>
  <c r="AB540" i="28"/>
  <c r="AB539" i="28"/>
  <c r="AB538" i="28"/>
  <c r="AB537" i="28"/>
  <c r="AB536" i="28"/>
  <c r="AB535" i="28"/>
  <c r="AB534" i="28"/>
  <c r="AB533" i="28"/>
  <c r="AB532" i="28"/>
  <c r="AB531" i="28"/>
  <c r="AB530" i="28"/>
  <c r="AB529" i="28"/>
  <c r="AB528" i="28"/>
  <c r="AB527" i="28"/>
  <c r="AB526" i="28"/>
  <c r="AB525" i="28"/>
  <c r="AB524" i="28"/>
  <c r="AB523" i="28"/>
  <c r="AB522" i="28"/>
  <c r="AB521" i="28"/>
  <c r="AB520" i="28"/>
  <c r="AB519" i="28"/>
  <c r="AB518" i="28"/>
  <c r="AB517" i="28"/>
  <c r="AB516" i="28"/>
  <c r="AB515" i="28"/>
  <c r="AB514" i="28"/>
  <c r="AB513" i="28"/>
  <c r="AB512" i="28"/>
  <c r="AB511" i="28"/>
  <c r="AB510" i="28"/>
  <c r="AB509" i="28"/>
  <c r="AB508" i="28"/>
  <c r="AB507" i="28"/>
  <c r="AB506" i="28"/>
  <c r="AB505" i="28"/>
  <c r="AB504" i="28"/>
  <c r="AB503" i="28"/>
  <c r="AB502" i="28"/>
  <c r="AB501" i="28"/>
  <c r="AB500" i="28"/>
  <c r="AB499" i="28"/>
  <c r="AB498" i="28"/>
  <c r="AB497" i="28"/>
  <c r="AB496" i="28"/>
  <c r="AB495" i="28"/>
  <c r="AB494" i="28"/>
  <c r="AB493" i="28"/>
  <c r="AB492" i="28"/>
  <c r="AB491" i="28"/>
  <c r="AB490" i="28"/>
  <c r="AB489" i="28"/>
  <c r="AB488" i="28"/>
  <c r="AB487" i="28"/>
  <c r="AB486" i="28"/>
  <c r="AB485" i="28"/>
  <c r="AB484" i="28"/>
  <c r="AB483" i="28"/>
  <c r="AB482" i="28"/>
  <c r="AB481" i="28"/>
  <c r="AB480" i="28"/>
  <c r="AB479" i="28"/>
  <c r="AB478" i="28"/>
  <c r="AB477" i="28"/>
  <c r="AB476" i="28"/>
  <c r="AB475" i="28"/>
  <c r="AB474" i="28"/>
  <c r="AB473" i="28"/>
  <c r="AB472" i="28"/>
  <c r="AB471" i="28"/>
  <c r="AB470" i="28"/>
  <c r="AB469" i="28"/>
  <c r="AB468" i="28"/>
  <c r="AB467" i="28"/>
  <c r="AB466" i="28"/>
  <c r="AB465" i="28"/>
  <c r="AB464" i="28"/>
  <c r="AB463" i="28"/>
  <c r="AB462" i="28"/>
  <c r="AB461" i="28"/>
  <c r="AB460" i="28"/>
  <c r="AB459" i="28"/>
  <c r="AB458" i="28"/>
  <c r="AB457" i="28"/>
  <c r="AB456" i="28"/>
  <c r="AB455" i="28"/>
  <c r="AB454" i="28"/>
  <c r="AB453" i="28"/>
  <c r="AB452" i="28"/>
  <c r="AB451" i="28"/>
  <c r="AB450" i="28"/>
  <c r="AB449" i="28"/>
  <c r="AB448" i="28"/>
  <c r="AB447" i="28"/>
  <c r="AB446" i="28"/>
  <c r="AB445" i="28"/>
  <c r="AB444" i="28"/>
  <c r="AB443" i="28"/>
  <c r="AB442" i="28"/>
  <c r="AB441" i="28"/>
  <c r="AB440" i="28"/>
  <c r="AB439" i="28"/>
  <c r="AB438" i="28"/>
  <c r="AB437" i="28"/>
  <c r="AB436" i="28"/>
  <c r="AB435" i="28"/>
  <c r="AB434" i="28"/>
  <c r="AB433" i="28"/>
  <c r="AB432" i="28"/>
  <c r="AB431" i="28"/>
  <c r="AB430" i="28"/>
  <c r="AB429" i="28"/>
  <c r="AB428" i="28"/>
  <c r="AB427" i="28"/>
  <c r="AB426" i="28"/>
  <c r="AB425" i="28"/>
  <c r="AB424" i="28"/>
  <c r="AB423" i="28"/>
  <c r="AB422" i="28"/>
  <c r="AB421" i="28"/>
  <c r="AB420" i="28"/>
  <c r="AB419" i="28"/>
  <c r="AB418" i="28"/>
  <c r="AB417" i="28"/>
  <c r="AB416" i="28"/>
  <c r="AB415" i="28"/>
  <c r="AB414" i="28"/>
  <c r="AB413" i="28"/>
  <c r="AB412" i="28"/>
  <c r="AB411" i="28"/>
  <c r="AB410" i="28"/>
  <c r="AB409" i="28"/>
  <c r="AB408" i="28"/>
  <c r="AB407" i="28"/>
  <c r="AB406" i="28"/>
  <c r="AB405" i="28"/>
  <c r="AB404" i="28"/>
  <c r="AB403" i="28"/>
  <c r="AB402" i="28"/>
  <c r="AB401" i="28"/>
  <c r="AB400" i="28"/>
  <c r="AB399" i="28"/>
  <c r="AB398" i="28"/>
  <c r="AB397" i="28"/>
  <c r="AB396" i="28"/>
  <c r="AB395" i="28"/>
  <c r="AB394" i="28"/>
  <c r="AB393" i="28"/>
  <c r="AB392" i="28"/>
  <c r="AB391" i="28"/>
  <c r="AB390" i="28"/>
  <c r="AB389" i="28"/>
  <c r="AB388" i="28"/>
  <c r="AB387" i="28"/>
  <c r="AB386" i="28"/>
  <c r="AB385" i="28"/>
  <c r="AB384" i="28"/>
  <c r="AB383" i="28"/>
  <c r="AB382" i="28"/>
  <c r="AB381" i="28"/>
  <c r="AB380" i="28"/>
  <c r="AB379" i="28"/>
  <c r="AB378" i="28"/>
  <c r="AB377" i="28"/>
  <c r="AB376" i="28"/>
  <c r="AB375" i="28"/>
  <c r="AB374" i="28"/>
  <c r="AB373" i="28"/>
  <c r="AB372" i="28"/>
  <c r="AB371" i="28"/>
  <c r="AB370" i="28"/>
  <c r="AB369" i="28"/>
  <c r="AB368" i="28"/>
  <c r="AB367" i="28"/>
  <c r="AB366" i="28"/>
  <c r="AB365" i="28"/>
  <c r="AB364" i="28"/>
  <c r="AB363" i="28"/>
  <c r="AB362" i="28"/>
  <c r="AB361" i="28"/>
  <c r="AB360" i="28"/>
  <c r="AB359" i="28"/>
  <c r="AB358" i="28"/>
  <c r="AB357" i="28"/>
  <c r="AB356" i="28"/>
  <c r="AB355" i="28"/>
  <c r="AB354" i="28"/>
  <c r="AB353" i="28"/>
  <c r="AB352" i="28"/>
  <c r="AB351" i="28"/>
  <c r="AB350" i="28"/>
  <c r="AB349" i="28"/>
  <c r="AB348" i="28"/>
  <c r="AB347" i="28"/>
  <c r="AB346" i="28"/>
  <c r="AB345" i="28"/>
  <c r="AB344" i="28"/>
  <c r="AB343" i="28"/>
  <c r="AB342" i="28"/>
  <c r="AB341" i="28"/>
  <c r="AB340" i="28"/>
  <c r="AB339" i="28"/>
  <c r="AB338" i="28"/>
  <c r="AB337" i="28"/>
  <c r="AB336" i="28"/>
  <c r="AB335" i="28"/>
  <c r="AB334" i="28"/>
  <c r="AB333" i="28"/>
  <c r="AB332" i="28"/>
  <c r="AB331" i="28"/>
  <c r="AB330" i="28"/>
  <c r="AB329" i="28"/>
  <c r="AB328" i="28"/>
  <c r="AB327" i="28"/>
  <c r="AB326" i="28"/>
  <c r="AB325" i="28"/>
  <c r="AB324" i="28"/>
  <c r="AB323" i="28"/>
  <c r="AB322" i="28"/>
  <c r="AB321" i="28"/>
  <c r="AB320" i="28"/>
  <c r="AB319" i="28"/>
  <c r="AB318" i="28"/>
  <c r="AB317" i="28"/>
  <c r="AB316" i="28"/>
  <c r="AB315" i="28"/>
  <c r="AB314" i="28"/>
  <c r="AB313" i="28"/>
  <c r="AB312" i="28"/>
  <c r="AB311" i="28"/>
  <c r="AB310" i="28"/>
  <c r="AB309" i="28"/>
  <c r="AB308" i="28"/>
  <c r="AB307" i="28"/>
  <c r="AB306" i="28"/>
  <c r="AB305" i="28"/>
  <c r="AB304" i="28"/>
  <c r="AB303" i="28"/>
  <c r="AB302" i="28"/>
  <c r="AB301" i="28"/>
  <c r="AB300" i="28"/>
  <c r="AB299" i="28"/>
  <c r="AB298" i="28"/>
  <c r="AB297" i="28"/>
  <c r="AB296" i="28"/>
  <c r="AB295" i="28"/>
  <c r="AB294" i="28"/>
  <c r="AB293" i="28"/>
  <c r="AB292" i="28"/>
  <c r="AB291" i="28"/>
  <c r="AB290" i="28"/>
  <c r="AB289" i="28"/>
  <c r="AB288" i="28"/>
  <c r="AB287" i="28"/>
  <c r="AB286" i="28"/>
  <c r="AB285" i="28"/>
  <c r="AB284" i="28"/>
  <c r="AB283" i="28"/>
  <c r="AB282" i="28"/>
  <c r="AB281" i="28"/>
  <c r="AB280" i="28"/>
  <c r="AB279" i="28"/>
  <c r="AB278" i="28"/>
  <c r="AB277" i="28"/>
  <c r="AB276" i="28"/>
  <c r="AB275" i="28"/>
  <c r="AB274" i="28"/>
  <c r="AB273" i="28"/>
  <c r="AB272" i="28"/>
  <c r="AB271" i="28"/>
  <c r="AB270" i="28"/>
  <c r="AB269" i="28"/>
  <c r="AB268" i="28"/>
  <c r="AB267" i="28"/>
  <c r="AB266" i="28"/>
  <c r="AB265" i="28"/>
  <c r="AB264" i="28"/>
  <c r="AB263" i="28"/>
  <c r="AB262" i="28"/>
  <c r="AB261" i="28"/>
  <c r="AB260" i="28"/>
  <c r="AB259" i="28"/>
  <c r="AB258" i="28"/>
  <c r="AB257" i="28"/>
  <c r="AB256" i="28"/>
  <c r="AB255" i="28"/>
  <c r="AB254" i="28"/>
  <c r="AB253" i="28"/>
  <c r="AB252" i="28"/>
  <c r="AB251" i="28"/>
  <c r="AB250" i="28"/>
  <c r="AB249" i="28"/>
  <c r="AB248" i="28"/>
  <c r="AB247" i="28"/>
  <c r="AB246" i="28"/>
  <c r="AB245" i="28"/>
  <c r="AB244" i="28"/>
  <c r="AB243" i="28"/>
  <c r="AB242" i="28"/>
  <c r="AB241" i="28"/>
  <c r="AB240" i="28"/>
  <c r="AB239" i="28"/>
  <c r="AB238" i="28"/>
  <c r="AB237" i="28"/>
  <c r="AB236" i="28"/>
  <c r="AB235" i="28"/>
  <c r="AB234" i="28"/>
  <c r="AB233" i="28"/>
  <c r="AB232" i="28"/>
  <c r="AB231" i="28"/>
  <c r="AB230" i="28"/>
  <c r="AB229" i="28"/>
  <c r="AB228" i="28"/>
  <c r="AB227" i="28"/>
  <c r="AB226" i="28"/>
  <c r="AB225" i="28"/>
  <c r="AB224" i="28"/>
  <c r="AB223" i="28"/>
  <c r="AB222" i="28"/>
  <c r="AB221" i="28"/>
  <c r="AB220" i="28"/>
  <c r="AB219" i="28"/>
  <c r="AB218" i="28"/>
  <c r="AB217" i="28"/>
  <c r="AB216" i="28"/>
  <c r="AB215" i="28"/>
  <c r="AB214" i="28"/>
  <c r="AB213" i="28"/>
  <c r="AB212" i="28"/>
  <c r="AB211" i="28"/>
  <c r="AB210" i="28"/>
  <c r="AB209" i="28"/>
  <c r="AB208" i="28"/>
  <c r="AB207" i="28"/>
  <c r="AB206" i="28"/>
  <c r="AB205" i="28"/>
  <c r="AB204" i="28"/>
  <c r="AB203" i="28"/>
  <c r="AB202" i="28"/>
  <c r="AB201" i="28"/>
  <c r="AB200" i="28"/>
  <c r="AB199" i="28"/>
  <c r="AB198" i="28"/>
  <c r="AB197" i="28"/>
  <c r="AB196" i="28"/>
  <c r="AB195" i="28"/>
  <c r="AB194" i="28"/>
  <c r="AB193" i="28"/>
  <c r="AB192" i="28"/>
  <c r="AB191" i="28"/>
  <c r="AB190" i="28"/>
  <c r="AB189" i="28"/>
  <c r="AB188" i="28"/>
  <c r="AB187" i="28"/>
  <c r="AB186" i="28"/>
  <c r="AB185" i="28"/>
  <c r="AB184" i="28"/>
  <c r="AB183" i="28"/>
  <c r="AB182" i="28"/>
  <c r="AB181" i="28"/>
  <c r="AB180" i="28"/>
  <c r="AB179" i="28"/>
  <c r="AB178" i="28"/>
  <c r="AB177" i="28"/>
  <c r="AB176" i="28"/>
  <c r="AB175" i="28"/>
  <c r="AB174" i="28"/>
  <c r="AB173" i="28"/>
  <c r="AB172" i="28"/>
  <c r="AB171" i="28"/>
  <c r="AB170" i="28"/>
  <c r="AB169" i="28"/>
  <c r="AB168" i="28"/>
  <c r="AB167" i="28"/>
  <c r="AB166" i="28"/>
  <c r="AB165" i="28"/>
  <c r="AB164" i="28"/>
  <c r="AB163" i="28"/>
  <c r="AB162" i="28"/>
  <c r="AB161" i="28"/>
  <c r="AB160" i="28"/>
  <c r="AB159" i="28"/>
  <c r="AB158" i="28"/>
  <c r="AB157" i="28"/>
  <c r="AB156" i="28"/>
  <c r="AB155" i="28"/>
  <c r="AB154" i="28"/>
  <c r="AB153" i="28"/>
  <c r="AB152" i="28"/>
  <c r="AB151" i="28"/>
  <c r="AB150" i="28"/>
  <c r="AB149" i="28"/>
  <c r="AB148" i="28"/>
  <c r="AB147" i="28"/>
  <c r="AB146" i="28"/>
  <c r="AB145" i="28"/>
  <c r="AB144" i="28"/>
  <c r="AB143" i="28"/>
  <c r="AB142" i="28"/>
  <c r="AB141" i="28"/>
  <c r="AB140" i="28"/>
  <c r="AB139" i="28"/>
  <c r="AB138" i="28"/>
  <c r="AB137" i="28"/>
  <c r="AB136" i="28"/>
  <c r="AB135" i="28"/>
  <c r="AB134" i="28"/>
  <c r="AB133" i="28"/>
  <c r="AB132" i="28"/>
  <c r="AB131" i="28"/>
  <c r="AB130" i="28"/>
  <c r="AB129" i="28"/>
  <c r="AB128" i="28"/>
  <c r="AB127" i="28"/>
  <c r="AB126" i="28"/>
  <c r="AB125" i="28"/>
  <c r="AB124" i="28"/>
  <c r="AB123" i="28"/>
  <c r="AB122" i="28"/>
  <c r="AB121" i="28"/>
  <c r="AB120" i="28"/>
  <c r="AB119" i="28"/>
  <c r="AB118" i="28"/>
  <c r="AB117" i="28"/>
  <c r="AB116" i="28"/>
  <c r="AB115" i="28"/>
  <c r="AB114" i="28"/>
  <c r="AB113" i="28"/>
  <c r="AB112" i="28"/>
  <c r="AB111" i="28"/>
  <c r="AB110" i="28"/>
  <c r="AB109" i="28"/>
  <c r="AB108" i="28"/>
  <c r="AB107" i="28"/>
  <c r="AB106" i="28"/>
  <c r="AB105" i="28"/>
  <c r="AB104" i="28"/>
  <c r="AB103" i="28"/>
  <c r="AB102" i="28"/>
  <c r="AB101" i="28"/>
  <c r="AB100" i="28"/>
  <c r="AB99" i="28"/>
  <c r="AB98" i="28"/>
  <c r="AB97" i="28"/>
  <c r="AB96" i="28"/>
  <c r="AB95" i="28"/>
  <c r="AB94" i="28"/>
  <c r="AB93" i="28"/>
  <c r="AB92" i="28"/>
  <c r="AB91" i="28"/>
  <c r="AB90" i="28"/>
  <c r="AB89" i="28"/>
  <c r="AB88" i="28"/>
  <c r="AB87" i="28"/>
  <c r="AB86" i="28"/>
  <c r="AB85" i="28"/>
  <c r="AB84" i="28"/>
  <c r="AB83" i="28"/>
  <c r="AB82" i="28"/>
  <c r="AB81" i="28"/>
  <c r="AB80" i="28"/>
  <c r="AB79" i="28"/>
  <c r="AB78" i="28"/>
  <c r="AB77" i="28"/>
  <c r="AB76" i="28"/>
  <c r="AB75" i="28"/>
  <c r="AB74" i="28"/>
  <c r="AB73" i="28"/>
  <c r="AB72" i="28"/>
  <c r="AB71" i="28"/>
  <c r="AB70" i="28"/>
  <c r="AB69" i="28"/>
  <c r="AB68" i="28"/>
  <c r="AB67" i="28"/>
  <c r="AB66" i="28"/>
  <c r="AB65" i="28"/>
  <c r="AB64" i="28"/>
  <c r="AB63" i="28"/>
  <c r="AB62" i="28"/>
  <c r="AB61" i="28"/>
  <c r="AB60" i="28"/>
  <c r="AB59" i="28"/>
  <c r="AB58" i="28"/>
  <c r="AB57" i="28"/>
  <c r="AB56" i="28"/>
  <c r="AB55" i="28"/>
  <c r="AB54" i="28"/>
  <c r="AB53" i="28"/>
  <c r="AB52" i="28"/>
  <c r="AB51" i="28"/>
  <c r="AB50" i="28"/>
  <c r="AB49" i="28"/>
  <c r="AB48" i="28"/>
  <c r="AB47" i="28"/>
  <c r="AB46" i="28"/>
  <c r="AB45" i="28"/>
  <c r="AB44" i="28"/>
  <c r="AB43" i="28"/>
  <c r="AB42" i="28"/>
  <c r="AB41" i="28"/>
  <c r="AB40" i="28"/>
  <c r="AB39" i="28"/>
  <c r="AB38" i="28"/>
  <c r="AB37" i="28"/>
  <c r="AB36" i="28"/>
  <c r="AB35" i="28"/>
  <c r="AB34" i="28"/>
  <c r="AB33" i="28"/>
  <c r="AB32" i="28"/>
  <c r="AB31" i="28"/>
  <c r="AB30" i="28"/>
  <c r="AB29" i="28"/>
  <c r="AB28" i="28"/>
  <c r="AB27" i="28"/>
  <c r="AB26" i="28"/>
  <c r="AB25" i="28"/>
  <c r="AB24" i="28"/>
  <c r="AB23" i="28"/>
  <c r="AB22" i="28"/>
  <c r="AB21" i="28"/>
  <c r="AB20" i="28"/>
  <c r="AB19" i="28"/>
  <c r="AB18" i="28"/>
  <c r="AB17" i="28"/>
  <c r="AB16" i="28"/>
  <c r="AB15" i="28"/>
  <c r="AB14" i="28"/>
  <c r="AB13" i="28"/>
  <c r="AB12" i="28"/>
  <c r="AB11" i="28"/>
  <c r="AB10" i="28"/>
  <c r="AB9" i="28"/>
  <c r="AB8" i="28"/>
  <c r="AB7" i="28"/>
  <c r="AB6" i="28"/>
  <c r="AB5" i="28"/>
  <c r="AB4" i="28"/>
  <c r="AB3" i="28"/>
  <c r="AB2" i="28"/>
  <c r="AB3" i="30"/>
  <c r="AB4" i="30"/>
  <c r="AB5" i="30"/>
  <c r="AB6" i="30"/>
  <c r="AB7" i="30"/>
  <c r="AB8" i="30"/>
  <c r="AB9" i="30"/>
  <c r="AB10" i="30"/>
  <c r="AB11" i="30"/>
  <c r="AB12" i="30"/>
  <c r="AB13" i="30"/>
  <c r="AB14" i="30"/>
  <c r="AB15" i="30"/>
  <c r="AB16" i="30"/>
  <c r="AB17" i="30"/>
  <c r="AB18" i="30"/>
  <c r="AB19" i="30"/>
  <c r="AB20" i="30"/>
  <c r="AB21" i="30"/>
  <c r="AB22" i="30"/>
  <c r="AB23" i="30"/>
  <c r="AB24" i="30"/>
  <c r="AB25" i="30"/>
  <c r="AB26" i="30"/>
  <c r="AB27" i="30"/>
  <c r="AB28" i="30"/>
  <c r="AB29" i="30"/>
  <c r="AB30" i="30"/>
  <c r="AB31" i="30"/>
  <c r="AB32" i="30"/>
  <c r="AB33" i="30"/>
  <c r="AB34" i="30"/>
  <c r="AB35" i="30"/>
  <c r="AB36" i="30"/>
  <c r="AB37" i="30"/>
  <c r="AB38" i="30"/>
  <c r="AB39" i="30"/>
  <c r="AB40" i="30"/>
  <c r="AB41" i="30"/>
  <c r="AB42" i="30"/>
  <c r="AB43" i="30"/>
  <c r="AB44" i="30"/>
  <c r="AB45" i="30"/>
  <c r="AB46" i="30"/>
  <c r="AB47" i="30"/>
  <c r="AB48" i="30"/>
  <c r="AB49" i="30"/>
  <c r="AB50" i="30"/>
  <c r="AB51" i="30"/>
  <c r="AB52" i="30"/>
  <c r="AB53" i="30"/>
  <c r="AB54" i="30"/>
  <c r="AB55" i="30"/>
  <c r="AB56" i="30"/>
  <c r="AB57" i="30"/>
  <c r="AB58" i="30"/>
  <c r="AB59" i="30"/>
  <c r="AB60" i="30"/>
  <c r="AB61" i="30"/>
  <c r="AB62" i="30"/>
  <c r="AB63" i="30"/>
  <c r="AB64" i="30"/>
  <c r="AB65" i="30"/>
  <c r="AB66" i="30"/>
  <c r="AB67" i="30"/>
  <c r="AB68" i="30"/>
  <c r="AB69" i="30"/>
  <c r="AB70" i="30"/>
  <c r="AB71" i="30"/>
  <c r="AB72" i="30"/>
  <c r="AB73" i="30"/>
  <c r="AB74" i="30"/>
  <c r="AB75" i="30"/>
  <c r="AB76" i="30"/>
  <c r="AB77" i="30"/>
  <c r="AB78" i="30"/>
  <c r="AB79" i="30"/>
  <c r="AB80" i="30"/>
  <c r="AB81" i="30"/>
  <c r="AB82" i="30"/>
  <c r="AB83" i="30"/>
  <c r="AB84" i="30"/>
  <c r="AB85" i="30"/>
  <c r="AB86" i="30"/>
  <c r="AB87" i="30"/>
  <c r="AB88" i="30"/>
  <c r="AB89" i="30"/>
  <c r="AB90" i="30"/>
  <c r="AB91" i="30"/>
  <c r="AB92" i="30"/>
  <c r="AB93" i="30"/>
  <c r="AB94" i="30"/>
  <c r="AB95" i="30"/>
  <c r="AB96" i="30"/>
  <c r="AB97" i="30"/>
  <c r="AB98" i="30"/>
  <c r="AB99" i="30"/>
  <c r="AB100" i="30"/>
  <c r="AB101" i="30"/>
  <c r="AB102" i="30"/>
  <c r="AB103" i="30"/>
  <c r="AB104" i="30"/>
  <c r="AB105" i="30"/>
  <c r="AB106" i="30"/>
  <c r="AB107" i="30"/>
  <c r="AB108" i="30"/>
  <c r="AB109" i="30"/>
  <c r="AB110" i="30"/>
  <c r="AB111" i="30"/>
  <c r="AB112" i="30"/>
  <c r="AB113" i="30"/>
  <c r="AB114" i="30"/>
  <c r="AB115" i="30"/>
  <c r="AB116" i="30"/>
  <c r="AB117" i="30"/>
  <c r="AB118" i="30"/>
  <c r="AB119" i="30"/>
  <c r="AB120" i="30"/>
  <c r="AB121" i="30"/>
  <c r="AB122" i="30"/>
  <c r="AB123" i="30"/>
  <c r="AB124" i="30"/>
  <c r="AB125" i="30"/>
  <c r="AB126" i="30"/>
  <c r="AB127" i="30"/>
  <c r="AB128" i="30"/>
  <c r="AB129" i="30"/>
  <c r="AB130" i="30"/>
  <c r="AB131" i="30"/>
  <c r="AB132" i="30"/>
  <c r="AB133" i="30"/>
  <c r="AB134" i="30"/>
  <c r="AB135" i="30"/>
  <c r="AB136" i="30"/>
  <c r="AB137" i="30"/>
  <c r="AB138" i="30"/>
  <c r="AB139" i="30"/>
  <c r="AB140" i="30"/>
  <c r="AB141" i="30"/>
  <c r="AB142" i="30"/>
  <c r="AB143" i="30"/>
  <c r="AB144" i="30"/>
  <c r="AB145" i="30"/>
  <c r="AB146" i="30"/>
  <c r="AB147" i="30"/>
  <c r="AB148" i="30"/>
  <c r="AB149" i="30"/>
  <c r="AB150" i="30"/>
  <c r="AB151" i="30"/>
  <c r="AB152" i="30"/>
  <c r="AB153" i="30"/>
  <c r="AB154" i="30"/>
  <c r="AB155" i="30"/>
  <c r="AB156" i="30"/>
  <c r="AB157" i="30"/>
  <c r="AB158" i="30"/>
  <c r="AB159" i="30"/>
  <c r="AB160" i="30"/>
  <c r="AB161" i="30"/>
  <c r="AB162" i="30"/>
  <c r="AB163" i="30"/>
  <c r="AB164" i="30"/>
  <c r="AB165" i="30"/>
  <c r="AB166" i="30"/>
  <c r="AB167" i="30"/>
  <c r="AB168" i="30"/>
  <c r="AB169" i="30"/>
  <c r="AB170" i="30"/>
  <c r="AB171" i="30"/>
  <c r="AB172" i="30"/>
  <c r="AB173" i="30"/>
  <c r="AB174" i="30"/>
  <c r="AB175" i="30"/>
  <c r="AB176" i="30"/>
  <c r="AB177" i="30"/>
  <c r="AB178" i="30"/>
  <c r="AB179" i="30"/>
  <c r="AB180" i="30"/>
  <c r="AB181" i="30"/>
  <c r="AB182" i="30"/>
  <c r="AB183" i="30"/>
  <c r="AB184" i="30"/>
  <c r="AB185" i="30"/>
  <c r="AB186" i="30"/>
  <c r="AB187" i="30"/>
  <c r="AB188" i="30"/>
  <c r="AB189" i="30"/>
  <c r="AB190" i="30"/>
  <c r="AB191" i="30"/>
  <c r="AB192" i="30"/>
  <c r="AB193" i="30"/>
  <c r="AB194" i="30"/>
  <c r="AB195" i="30"/>
  <c r="AB196" i="30"/>
  <c r="AB197" i="30"/>
  <c r="AB198" i="30"/>
  <c r="AB199" i="30"/>
  <c r="AB200" i="30"/>
  <c r="AB201" i="30"/>
  <c r="AB202" i="30"/>
  <c r="AB203" i="30"/>
  <c r="AB204" i="30"/>
  <c r="AB205" i="30"/>
  <c r="AB206" i="30"/>
  <c r="AB207" i="30"/>
  <c r="AB208" i="30"/>
  <c r="AB209" i="30"/>
  <c r="AB210" i="30"/>
  <c r="AB211" i="30"/>
  <c r="AB212" i="30"/>
  <c r="AB213" i="30"/>
  <c r="AB214" i="30"/>
  <c r="AB215" i="30"/>
  <c r="AB216" i="30"/>
  <c r="AB217" i="30"/>
  <c r="AB218" i="30"/>
  <c r="AB219" i="30"/>
  <c r="AB220" i="30"/>
  <c r="AB221" i="30"/>
  <c r="AB222" i="30"/>
  <c r="AB223" i="30"/>
  <c r="AB224" i="30"/>
  <c r="AB225" i="30"/>
  <c r="AB226" i="30"/>
  <c r="AB227" i="30"/>
  <c r="AB228" i="30"/>
  <c r="AB229" i="30"/>
  <c r="AB230" i="30"/>
  <c r="AB231" i="30"/>
  <c r="AB232" i="30"/>
  <c r="AB233" i="30"/>
  <c r="AB234" i="30"/>
  <c r="AB235" i="30"/>
  <c r="AB236" i="30"/>
  <c r="AB237" i="30"/>
  <c r="AB238" i="30"/>
  <c r="AB239" i="30"/>
  <c r="AB240" i="30"/>
  <c r="AB241" i="30"/>
  <c r="AB242" i="30"/>
  <c r="AB243" i="30"/>
  <c r="AB244" i="30"/>
  <c r="AB245" i="30"/>
  <c r="AB246" i="30"/>
  <c r="AB247" i="30"/>
  <c r="AB248" i="30"/>
  <c r="AB249" i="30"/>
  <c r="AB250" i="30"/>
  <c r="AB251" i="30"/>
  <c r="AB252" i="30"/>
  <c r="AB253" i="30"/>
  <c r="AB254" i="30"/>
  <c r="AB255" i="30"/>
  <c r="AB256" i="30"/>
  <c r="AB257" i="30"/>
  <c r="AB258" i="30"/>
  <c r="AB259" i="30"/>
  <c r="AB260" i="30"/>
  <c r="AB261" i="30"/>
  <c r="AB262" i="30"/>
  <c r="AB263" i="30"/>
  <c r="AB264" i="30"/>
  <c r="AB265" i="30"/>
  <c r="AB266" i="30"/>
  <c r="AB267" i="30"/>
  <c r="AB268" i="30"/>
  <c r="AB269" i="30"/>
  <c r="AB270" i="30"/>
  <c r="AB271" i="30"/>
  <c r="AB272" i="30"/>
  <c r="AB273" i="30"/>
  <c r="AB274" i="30"/>
  <c r="AB275" i="30"/>
  <c r="AB276" i="30"/>
  <c r="AB277" i="30"/>
  <c r="AB278" i="30"/>
  <c r="AB279" i="30"/>
  <c r="AB280" i="30"/>
  <c r="AB281" i="30"/>
  <c r="AB282" i="30"/>
  <c r="AB283" i="30"/>
  <c r="AB284" i="30"/>
  <c r="AB285" i="30"/>
  <c r="AB286" i="30"/>
  <c r="AB287" i="30"/>
  <c r="AB288" i="30"/>
  <c r="AB289" i="30"/>
  <c r="AB290" i="30"/>
  <c r="AB291" i="30"/>
  <c r="AB292" i="30"/>
  <c r="AB293" i="30"/>
  <c r="AB294" i="30"/>
  <c r="AB295" i="30"/>
  <c r="AB296" i="30"/>
  <c r="AB297" i="30"/>
  <c r="AB298" i="30"/>
  <c r="AB299" i="30"/>
  <c r="AB300" i="30"/>
  <c r="AB301" i="30"/>
  <c r="AB302" i="30"/>
  <c r="AB303" i="30"/>
  <c r="AB304" i="30"/>
  <c r="AB305" i="30"/>
  <c r="AB306" i="30"/>
  <c r="AB307" i="30"/>
  <c r="AB308" i="30"/>
  <c r="AB309" i="30"/>
  <c r="AB310" i="30"/>
  <c r="AB311" i="30"/>
  <c r="AB312" i="30"/>
  <c r="AB313" i="30"/>
  <c r="AB314" i="30"/>
  <c r="AB315" i="30"/>
  <c r="AB316" i="30"/>
  <c r="AB317" i="30"/>
  <c r="AB318" i="30"/>
  <c r="AB319" i="30"/>
  <c r="AB320" i="30"/>
  <c r="AB321" i="30"/>
  <c r="AB322" i="30"/>
  <c r="AB323" i="30"/>
  <c r="AB324" i="30"/>
  <c r="AB325" i="30"/>
  <c r="AB326" i="30"/>
  <c r="AB327" i="30"/>
  <c r="AB328" i="30"/>
  <c r="AB329" i="30"/>
  <c r="AB330" i="30"/>
  <c r="AB331" i="30"/>
  <c r="AB332" i="30"/>
  <c r="AB333" i="30"/>
  <c r="AB334" i="30"/>
  <c r="AB335" i="30"/>
  <c r="AB336" i="30"/>
  <c r="AB337" i="30"/>
  <c r="AB338" i="30"/>
  <c r="AB339" i="30"/>
  <c r="AB340" i="30"/>
  <c r="AB341" i="30"/>
  <c r="AB342" i="30"/>
  <c r="AB343" i="30"/>
  <c r="AB344" i="30"/>
  <c r="AB345" i="30"/>
  <c r="AB346" i="30"/>
  <c r="AB347" i="30"/>
  <c r="AB348" i="30"/>
  <c r="AB349" i="30"/>
  <c r="AB350" i="30"/>
  <c r="AB351" i="30"/>
  <c r="AB352" i="30"/>
  <c r="AB353" i="30"/>
  <c r="AB354" i="30"/>
  <c r="AB355" i="30"/>
  <c r="AB356" i="30"/>
  <c r="AB357" i="30"/>
  <c r="AB358" i="30"/>
  <c r="AB359" i="30"/>
  <c r="AB360" i="30"/>
  <c r="AB361" i="30"/>
  <c r="AB362" i="30"/>
  <c r="AB363" i="30"/>
  <c r="AB364" i="30"/>
  <c r="AB365" i="30"/>
  <c r="AB366" i="30"/>
  <c r="AB367" i="30"/>
  <c r="AB368" i="30"/>
  <c r="AB369" i="30"/>
  <c r="AB370" i="30"/>
  <c r="AB371" i="30"/>
  <c r="AB372" i="30"/>
  <c r="AB373" i="30"/>
  <c r="AB374" i="30"/>
  <c r="AB375" i="30"/>
  <c r="AB376" i="30"/>
  <c r="AB377" i="30"/>
  <c r="AB378" i="30"/>
  <c r="AB379" i="30"/>
  <c r="AB380" i="30"/>
  <c r="AB381" i="30"/>
  <c r="AB382" i="30"/>
  <c r="AB383" i="30"/>
  <c r="AB384" i="30"/>
  <c r="AB385" i="30"/>
  <c r="AB386" i="30"/>
  <c r="AB387" i="30"/>
  <c r="AB388" i="30"/>
  <c r="AB389" i="30"/>
  <c r="AB390" i="30"/>
  <c r="AB391" i="30"/>
  <c r="AB392" i="30"/>
  <c r="AB393" i="30"/>
  <c r="AB394" i="30"/>
  <c r="AB395" i="30"/>
  <c r="AB396" i="30"/>
  <c r="AB397" i="30"/>
  <c r="AB398" i="30"/>
  <c r="AB399" i="30"/>
  <c r="AB400" i="30"/>
  <c r="AB401" i="30"/>
  <c r="AB402" i="30"/>
  <c r="AB403" i="30"/>
  <c r="AB404" i="30"/>
  <c r="AB405" i="30"/>
  <c r="AB406" i="30"/>
  <c r="AB407" i="30"/>
  <c r="AB408" i="30"/>
  <c r="AB409" i="30"/>
  <c r="AB410" i="30"/>
  <c r="AB411" i="30"/>
  <c r="AB412" i="30"/>
  <c r="AB413" i="30"/>
  <c r="AB414" i="30"/>
  <c r="AB415" i="30"/>
  <c r="AB416" i="30"/>
  <c r="AB417" i="30"/>
  <c r="AB418" i="30"/>
  <c r="AB419" i="30"/>
  <c r="AB420" i="30"/>
  <c r="AB421" i="30"/>
  <c r="AB422" i="30"/>
  <c r="AB423" i="30"/>
  <c r="AB424" i="30"/>
  <c r="AB425" i="30"/>
  <c r="AB426" i="30"/>
  <c r="AB427" i="30"/>
  <c r="AB428" i="30"/>
  <c r="AB429" i="30"/>
  <c r="AB430" i="30"/>
  <c r="AB431" i="30"/>
  <c r="AB432" i="30"/>
  <c r="AB433" i="30"/>
  <c r="AB434" i="30"/>
  <c r="AB435" i="30"/>
  <c r="AB436" i="30"/>
  <c r="AB437" i="30"/>
  <c r="AB438" i="30"/>
  <c r="AB439" i="30"/>
  <c r="AB440" i="30"/>
  <c r="AB441" i="30"/>
  <c r="AB442" i="30"/>
  <c r="AB443" i="30"/>
  <c r="AB444" i="30"/>
  <c r="AB445" i="30"/>
  <c r="AB446" i="30"/>
  <c r="AB447" i="30"/>
  <c r="AB448" i="30"/>
  <c r="AB449" i="30"/>
  <c r="AB450" i="30"/>
  <c r="AB451" i="30"/>
  <c r="AB452" i="30"/>
  <c r="AB453" i="30"/>
  <c r="AB454" i="30"/>
  <c r="AB455" i="30"/>
  <c r="AB456" i="30"/>
  <c r="AB457" i="30"/>
  <c r="AB458" i="30"/>
  <c r="AB459" i="30"/>
  <c r="AB460" i="30"/>
  <c r="AB461" i="30"/>
  <c r="AB462" i="30"/>
  <c r="AB463" i="30"/>
  <c r="AB464" i="30"/>
  <c r="AB465" i="30"/>
  <c r="AB466" i="30"/>
  <c r="AB467" i="30"/>
  <c r="AB468" i="30"/>
  <c r="AB469" i="30"/>
  <c r="AB470" i="30"/>
  <c r="AB471" i="30"/>
  <c r="AB472" i="30"/>
  <c r="AB473" i="30"/>
  <c r="AB474" i="30"/>
  <c r="AB475" i="30"/>
  <c r="AB476" i="30"/>
  <c r="AB477" i="30"/>
  <c r="AB478" i="30"/>
  <c r="AB479" i="30"/>
  <c r="AB480" i="30"/>
  <c r="AB481" i="30"/>
  <c r="AB482" i="30"/>
  <c r="AB483" i="30"/>
  <c r="AB484" i="30"/>
  <c r="AB485" i="30"/>
  <c r="AB486" i="30"/>
  <c r="AB487" i="30"/>
  <c r="AB488" i="30"/>
  <c r="AB489" i="30"/>
  <c r="AB490" i="30"/>
  <c r="AB491" i="30"/>
  <c r="AB492" i="30"/>
  <c r="AB493" i="30"/>
  <c r="AB494" i="30"/>
  <c r="AB495" i="30"/>
  <c r="AB496" i="30"/>
  <c r="AB497" i="30"/>
  <c r="AB498" i="30"/>
  <c r="AB499" i="30"/>
  <c r="AB500" i="30"/>
  <c r="AB501" i="30"/>
  <c r="AB502" i="30"/>
  <c r="AB503" i="30"/>
  <c r="AB504" i="30"/>
  <c r="AB505" i="30"/>
  <c r="AB506" i="30"/>
  <c r="AB507" i="30"/>
  <c r="AB508" i="30"/>
  <c r="AB509" i="30"/>
  <c r="AB510" i="30"/>
  <c r="AB511" i="30"/>
  <c r="AB512" i="30"/>
  <c r="AB513" i="30"/>
  <c r="AB514" i="30"/>
  <c r="AB515" i="30"/>
  <c r="AB516" i="30"/>
  <c r="AB517" i="30"/>
  <c r="AB518" i="30"/>
  <c r="AB519" i="30"/>
  <c r="AB520" i="30"/>
  <c r="AB521" i="30"/>
  <c r="AB522" i="30"/>
  <c r="AB523" i="30"/>
  <c r="AB524" i="30"/>
  <c r="AB525" i="30"/>
  <c r="AB526" i="30"/>
  <c r="AB527" i="30"/>
  <c r="AB528" i="30"/>
  <c r="AB529" i="30"/>
  <c r="AB530" i="30"/>
  <c r="AB531" i="30"/>
  <c r="AB532" i="30"/>
  <c r="AB533" i="30"/>
  <c r="AB534" i="30"/>
  <c r="AB535" i="30"/>
  <c r="AB536" i="30"/>
  <c r="AB537" i="30"/>
  <c r="AB538" i="30"/>
  <c r="AB539" i="30"/>
  <c r="AB540" i="30"/>
  <c r="AB541" i="30"/>
  <c r="AB542" i="30"/>
  <c r="AB543" i="30"/>
  <c r="AB544" i="30"/>
  <c r="AB545" i="30"/>
  <c r="AB546" i="30"/>
  <c r="AB547" i="30"/>
  <c r="AB548" i="30"/>
  <c r="AB549" i="30"/>
  <c r="AB550" i="30"/>
  <c r="AB551" i="30"/>
  <c r="AB552" i="30"/>
  <c r="AB553" i="30"/>
  <c r="AB554" i="30"/>
  <c r="AB555" i="30"/>
  <c r="AB556" i="30"/>
  <c r="AB557" i="30"/>
  <c r="AB558" i="30"/>
  <c r="AB559" i="30"/>
  <c r="AB560" i="30"/>
  <c r="AB561" i="30"/>
  <c r="AB562" i="30"/>
  <c r="AB563" i="30"/>
  <c r="AB564" i="30"/>
  <c r="AB565" i="30"/>
  <c r="AB566" i="30"/>
  <c r="AB567" i="30"/>
  <c r="AB568" i="30"/>
  <c r="AB569" i="30"/>
  <c r="AB570" i="30"/>
  <c r="AB571" i="30"/>
  <c r="AB572" i="30"/>
  <c r="AB573" i="30"/>
  <c r="AB574" i="30"/>
  <c r="AB575" i="30"/>
  <c r="AB576" i="30"/>
  <c r="AB577" i="30"/>
  <c r="AB578" i="30"/>
  <c r="AB579" i="30"/>
  <c r="AB580" i="30"/>
  <c r="AB581" i="30"/>
  <c r="AB582" i="30"/>
  <c r="AB583" i="30"/>
  <c r="AB584" i="30"/>
  <c r="AB585" i="30"/>
  <c r="AB586" i="30"/>
  <c r="AB587" i="30"/>
  <c r="AB588" i="30"/>
  <c r="AB589" i="30"/>
  <c r="AB590" i="30"/>
  <c r="AB591" i="30"/>
  <c r="AB592" i="30"/>
  <c r="AB593" i="30"/>
  <c r="AB594" i="30"/>
  <c r="AB595" i="30"/>
  <c r="AB596" i="30"/>
  <c r="AB597" i="30"/>
  <c r="AB598" i="30"/>
  <c r="AB599" i="30"/>
  <c r="AB600" i="30"/>
  <c r="AB601" i="30"/>
  <c r="AB602" i="30"/>
  <c r="AB603" i="30"/>
  <c r="AB604" i="30"/>
  <c r="AB605" i="30"/>
  <c r="AB606" i="30"/>
  <c r="AB607" i="30"/>
  <c r="AB608" i="30"/>
  <c r="AB609" i="30"/>
  <c r="AB610" i="30"/>
  <c r="AB611" i="30"/>
  <c r="AB612" i="30"/>
  <c r="AB613" i="30"/>
  <c r="AB614" i="30"/>
  <c r="AB615" i="30"/>
  <c r="AB616" i="30"/>
  <c r="AB617" i="30"/>
  <c r="AB618" i="30"/>
  <c r="AB619" i="30"/>
  <c r="AB620" i="30"/>
  <c r="AB621" i="30"/>
  <c r="AB622" i="30"/>
  <c r="AB623" i="30"/>
  <c r="AB624" i="30"/>
  <c r="AB625" i="30"/>
  <c r="AB626" i="30"/>
  <c r="AB627" i="30"/>
  <c r="AB628" i="30"/>
  <c r="AB629" i="30"/>
  <c r="AB630" i="30"/>
  <c r="AB631" i="30"/>
  <c r="AB632" i="30"/>
  <c r="AB633" i="30"/>
  <c r="AB634" i="30"/>
  <c r="AB635" i="30"/>
  <c r="AB636" i="30"/>
  <c r="AB637" i="30"/>
  <c r="AB638" i="30"/>
  <c r="AB639" i="30"/>
  <c r="AB640" i="30"/>
  <c r="AB641" i="30"/>
  <c r="AB642" i="30"/>
  <c r="AB643" i="30"/>
  <c r="AB644" i="30"/>
  <c r="AB645" i="30"/>
  <c r="AB646" i="30"/>
  <c r="AB647" i="30"/>
  <c r="AB648" i="30"/>
  <c r="AB649" i="30"/>
  <c r="AB650" i="30"/>
  <c r="AB651" i="30"/>
  <c r="AB652" i="30"/>
  <c r="AB653" i="30"/>
  <c r="AB654" i="30"/>
  <c r="AB655" i="30"/>
  <c r="AB656" i="30"/>
  <c r="AB657" i="30"/>
  <c r="AB658" i="30"/>
  <c r="AB659" i="30"/>
  <c r="AB660" i="30"/>
  <c r="AB661" i="30"/>
  <c r="AB662" i="30"/>
  <c r="AB663" i="30"/>
  <c r="AB664" i="30"/>
  <c r="AB665" i="30"/>
  <c r="AB666" i="30"/>
  <c r="AB667" i="30"/>
  <c r="AB668" i="30"/>
  <c r="AB669" i="30"/>
  <c r="AB670" i="30"/>
  <c r="AB671" i="30"/>
  <c r="AB672" i="30"/>
  <c r="AB673" i="30"/>
  <c r="AB674" i="30"/>
  <c r="AB675" i="30"/>
  <c r="AB676" i="30"/>
  <c r="AB677" i="30"/>
  <c r="AB678" i="30"/>
  <c r="AB679" i="30"/>
  <c r="AB680" i="30"/>
  <c r="AB681" i="30"/>
  <c r="AB682" i="30"/>
  <c r="AB683" i="30"/>
  <c r="AB684" i="30"/>
  <c r="AB685" i="30"/>
  <c r="AB686" i="30"/>
  <c r="AB687" i="30"/>
  <c r="AB688" i="30"/>
  <c r="AB689" i="30"/>
  <c r="AB690" i="30"/>
  <c r="AB691" i="30"/>
  <c r="AB692" i="30"/>
  <c r="AB693" i="30"/>
  <c r="AB694" i="30"/>
  <c r="AB695" i="30"/>
  <c r="AB696" i="30"/>
  <c r="AB697" i="30"/>
  <c r="AB698" i="30"/>
  <c r="AB699" i="30"/>
  <c r="AB700" i="30"/>
  <c r="AB701" i="30"/>
  <c r="AB702" i="30"/>
  <c r="AB703" i="30"/>
  <c r="AB704" i="30"/>
  <c r="AB705" i="30"/>
  <c r="AB706" i="30"/>
  <c r="AB707" i="30"/>
  <c r="AB708" i="30"/>
  <c r="AB709" i="30"/>
  <c r="AB710" i="30"/>
  <c r="AB711" i="30"/>
  <c r="AB712" i="30"/>
  <c r="AB713" i="30"/>
  <c r="AB714" i="30"/>
  <c r="AB715" i="30"/>
  <c r="AB716" i="30"/>
  <c r="AB717" i="30"/>
  <c r="AB718" i="30"/>
  <c r="AB719" i="30"/>
  <c r="AB720" i="30"/>
  <c r="AB721" i="30"/>
  <c r="AB722" i="30"/>
  <c r="AB723" i="30"/>
  <c r="AB724" i="30"/>
  <c r="AB725" i="30"/>
  <c r="AB726" i="30"/>
  <c r="AB727" i="30"/>
  <c r="AB728" i="30"/>
  <c r="AB729" i="30"/>
  <c r="AB730" i="30"/>
  <c r="AB731" i="30"/>
  <c r="AB732" i="30"/>
  <c r="AB733" i="30"/>
  <c r="AB734" i="30"/>
  <c r="AB735" i="30"/>
  <c r="AB736" i="30"/>
  <c r="AB737" i="30"/>
  <c r="AB738" i="30"/>
  <c r="AB739" i="30"/>
  <c r="AB740" i="30"/>
  <c r="AB741" i="30"/>
  <c r="AB742" i="30"/>
  <c r="AB743" i="30"/>
  <c r="AB744" i="30"/>
  <c r="AB745" i="30"/>
  <c r="AB746" i="30"/>
  <c r="AB747" i="30"/>
  <c r="AB748" i="30"/>
  <c r="AB749" i="30"/>
  <c r="AB750" i="30"/>
  <c r="AB751" i="30"/>
  <c r="AB752" i="30"/>
  <c r="AB753" i="30"/>
  <c r="AB754" i="30"/>
  <c r="AB755" i="30"/>
  <c r="AB756" i="30"/>
  <c r="AB757" i="30"/>
  <c r="AB758" i="30"/>
  <c r="AB759" i="30"/>
  <c r="AB760" i="30"/>
  <c r="AB761" i="30"/>
  <c r="AB762" i="30"/>
  <c r="AB763" i="30"/>
  <c r="AB764" i="30"/>
  <c r="AB765" i="30"/>
  <c r="AB766" i="30"/>
  <c r="AB767" i="30"/>
  <c r="AB768" i="30"/>
  <c r="AB769" i="30"/>
  <c r="AB770" i="30"/>
  <c r="AB771" i="30"/>
  <c r="AB772" i="30"/>
  <c r="AB773" i="30"/>
  <c r="AB774" i="30"/>
  <c r="AB775" i="30"/>
  <c r="AB776" i="30"/>
  <c r="AB777" i="30"/>
  <c r="AB778" i="30"/>
  <c r="AB779" i="30"/>
  <c r="AB780" i="30"/>
  <c r="AB781" i="30"/>
  <c r="AB782" i="30"/>
  <c r="AB783" i="30"/>
  <c r="AB784" i="30"/>
  <c r="AB785" i="30"/>
  <c r="AB786" i="30"/>
  <c r="AB787" i="30"/>
  <c r="AB788" i="30"/>
  <c r="AB789" i="30"/>
  <c r="AB790" i="30"/>
  <c r="AB791" i="30"/>
  <c r="AB792" i="30"/>
  <c r="AB793" i="30"/>
  <c r="AB794" i="30"/>
  <c r="AB795" i="30"/>
  <c r="AB796" i="30"/>
  <c r="AB797" i="30"/>
  <c r="AB798" i="30"/>
  <c r="AB799" i="30"/>
  <c r="AB800" i="30"/>
  <c r="AB801" i="30"/>
  <c r="AB802" i="30"/>
  <c r="AB803" i="30"/>
  <c r="AB804" i="30"/>
  <c r="AB805" i="30"/>
  <c r="AB806" i="30"/>
  <c r="AB807" i="30"/>
  <c r="AB808" i="30"/>
  <c r="AB809" i="30"/>
  <c r="AB810" i="30"/>
  <c r="AB811" i="30"/>
  <c r="AB812" i="30"/>
  <c r="AB813" i="30"/>
  <c r="AB814" i="30"/>
  <c r="AB815" i="30"/>
  <c r="AB816" i="30"/>
  <c r="AB817" i="30"/>
  <c r="AB818" i="30"/>
  <c r="AB819" i="30"/>
  <c r="AB820" i="30"/>
  <c r="AB821" i="30"/>
  <c r="AB822" i="30"/>
  <c r="AB823" i="30"/>
  <c r="AB824" i="30"/>
  <c r="AB825" i="30"/>
  <c r="AB826" i="30"/>
  <c r="AB827" i="30"/>
  <c r="AB828" i="30"/>
  <c r="AB829" i="30"/>
  <c r="AB830" i="30"/>
  <c r="AB831" i="30"/>
  <c r="AB832" i="30"/>
  <c r="AB833" i="30"/>
  <c r="AB834" i="30"/>
  <c r="AB835" i="30"/>
  <c r="AB836" i="30"/>
  <c r="AB837" i="30"/>
  <c r="AB838" i="30"/>
  <c r="AB839" i="30"/>
  <c r="AB840" i="30"/>
  <c r="AB841" i="30"/>
  <c r="AB842" i="30"/>
  <c r="AB843" i="30"/>
  <c r="AB844" i="30"/>
  <c r="AB845" i="30"/>
  <c r="AB846" i="30"/>
  <c r="AB847" i="30"/>
  <c r="AB848" i="30"/>
  <c r="AB849" i="30"/>
  <c r="AB850" i="30"/>
  <c r="AB851" i="30"/>
  <c r="AB852" i="30"/>
  <c r="AB853" i="30"/>
  <c r="AB854" i="30"/>
  <c r="AB855" i="30"/>
  <c r="AB856" i="30"/>
  <c r="AB857" i="30"/>
  <c r="AB858" i="30"/>
  <c r="AB859" i="30"/>
  <c r="AB860" i="30"/>
  <c r="AB861" i="30"/>
  <c r="AB862" i="30"/>
  <c r="AB863" i="30"/>
  <c r="AB864" i="30"/>
  <c r="AB865" i="30"/>
  <c r="AB866" i="30"/>
  <c r="AB867" i="30"/>
  <c r="AB868" i="30"/>
  <c r="AB869" i="30"/>
  <c r="AB870" i="30"/>
  <c r="AB871" i="30"/>
  <c r="AB872" i="30"/>
  <c r="AB873" i="30"/>
  <c r="AB874" i="30"/>
  <c r="AB875" i="30"/>
  <c r="AB876" i="30"/>
  <c r="AB877" i="30"/>
  <c r="AB878" i="30"/>
  <c r="AB879" i="30"/>
  <c r="AB880" i="30"/>
  <c r="AB881" i="30"/>
  <c r="AB882" i="30"/>
  <c r="AB883" i="30"/>
  <c r="AB884" i="30"/>
  <c r="AB885" i="30"/>
  <c r="AB886" i="30"/>
  <c r="AB887" i="30"/>
  <c r="AB888" i="30"/>
  <c r="AB889" i="30"/>
  <c r="AB890" i="30"/>
  <c r="AB891" i="30"/>
  <c r="AB892" i="30"/>
  <c r="AB893" i="30"/>
  <c r="AB894" i="30"/>
  <c r="AB895" i="30"/>
  <c r="AB896" i="30"/>
  <c r="AB897" i="30"/>
  <c r="AB898" i="30"/>
  <c r="AB899" i="30"/>
  <c r="AB900" i="30"/>
  <c r="AB901" i="30"/>
  <c r="AB902" i="30"/>
  <c r="AB903" i="30"/>
  <c r="AB904" i="30"/>
  <c r="AB905" i="30"/>
  <c r="AB906" i="30"/>
  <c r="AB907" i="30"/>
  <c r="AB908" i="30"/>
  <c r="AB909" i="30"/>
  <c r="AB910" i="30"/>
  <c r="AB911" i="30"/>
  <c r="AB912" i="30"/>
  <c r="AB913" i="30"/>
  <c r="AB914" i="30"/>
  <c r="AB915" i="30"/>
  <c r="AB916" i="30"/>
  <c r="AB917" i="30"/>
  <c r="AB918" i="30"/>
  <c r="AB919" i="30"/>
  <c r="AB920" i="30"/>
  <c r="AB921" i="30"/>
  <c r="AB922" i="30"/>
  <c r="AB923" i="30"/>
  <c r="AB924" i="30"/>
  <c r="AB925" i="30"/>
  <c r="AB926" i="30"/>
  <c r="AB927" i="30"/>
  <c r="AB928" i="30"/>
  <c r="AB929" i="30"/>
  <c r="AB930" i="30"/>
  <c r="AB931" i="30"/>
  <c r="AB932" i="30"/>
  <c r="AB933" i="30"/>
  <c r="AB934" i="30"/>
  <c r="AB935" i="30"/>
  <c r="AB936" i="30"/>
  <c r="AB937" i="30"/>
  <c r="AB938" i="30"/>
  <c r="AB939" i="30"/>
  <c r="AB940" i="30"/>
  <c r="AB941" i="30"/>
  <c r="AB942" i="30"/>
  <c r="AB943" i="30"/>
  <c r="AB944" i="30"/>
  <c r="AB945" i="30"/>
  <c r="AB946" i="30"/>
  <c r="AB947" i="30"/>
  <c r="AB948" i="30"/>
  <c r="AB949" i="30"/>
  <c r="AB950" i="30"/>
  <c r="AB951" i="30"/>
  <c r="AB952" i="30"/>
  <c r="AB953" i="30"/>
  <c r="AB954" i="30"/>
  <c r="AB955" i="30"/>
  <c r="AB956" i="30"/>
  <c r="AB957" i="30"/>
  <c r="AB958" i="30"/>
  <c r="AB959" i="30"/>
  <c r="AB960" i="30"/>
  <c r="AB961" i="30"/>
  <c r="AB962" i="30"/>
  <c r="AB963" i="30"/>
  <c r="AB964" i="30"/>
  <c r="AB965" i="30"/>
  <c r="AB966" i="30"/>
  <c r="AB967" i="30"/>
  <c r="AB968" i="30"/>
  <c r="AB969" i="30"/>
  <c r="AB970" i="30"/>
  <c r="AB971" i="30"/>
  <c r="AB972" i="30"/>
  <c r="AB973" i="30"/>
  <c r="AB974" i="30"/>
  <c r="AB975" i="30"/>
  <c r="AB976" i="30"/>
  <c r="AB977" i="30"/>
  <c r="AB978" i="30"/>
  <c r="AB979" i="30"/>
  <c r="AB980" i="30"/>
  <c r="AB981" i="30"/>
  <c r="AB982" i="30"/>
  <c r="AB983" i="30"/>
  <c r="AB984" i="30"/>
  <c r="AB985" i="30"/>
  <c r="AB986" i="30"/>
  <c r="AB987" i="30"/>
  <c r="AB988" i="30"/>
  <c r="AB989" i="30"/>
  <c r="AB990" i="30"/>
  <c r="AB991" i="30"/>
  <c r="AB992" i="30"/>
  <c r="AB993" i="30"/>
  <c r="AB994" i="30"/>
  <c r="AB995" i="30"/>
  <c r="AB996" i="30"/>
  <c r="AB997" i="30"/>
  <c r="AB998" i="30"/>
  <c r="AB999" i="30"/>
  <c r="AB1000" i="30"/>
  <c r="AB2" i="30"/>
  <c r="E13" i="23"/>
  <c r="AA1" i="21"/>
  <c r="A14" i="37"/>
  <c r="C48" i="37"/>
  <c r="A14" i="36"/>
  <c r="D4" i="21"/>
  <c r="D3" i="21"/>
  <c r="D2" i="21"/>
  <c r="C48" i="36"/>
  <c r="C21" i="36"/>
  <c r="A11" i="37"/>
  <c r="C18" i="37"/>
  <c r="A2" i="37"/>
  <c r="C15" i="37"/>
  <c r="A11" i="36"/>
  <c r="C18" i="36"/>
  <c r="A2" i="36"/>
  <c r="C15" i="36"/>
  <c r="AC5" i="27"/>
  <c r="AC6" i="27"/>
  <c r="AC7" i="27"/>
  <c r="AC8" i="27"/>
  <c r="AC9" i="27"/>
  <c r="AC10" i="27"/>
  <c r="AC11" i="27"/>
  <c r="AC12" i="27"/>
  <c r="AC13" i="27"/>
  <c r="AC14" i="27"/>
  <c r="AC15" i="27"/>
  <c r="AC16" i="27"/>
  <c r="AC17" i="27"/>
  <c r="AC18" i="27"/>
  <c r="AC19" i="27"/>
  <c r="AC20" i="27"/>
  <c r="AC21" i="27"/>
  <c r="AC22" i="27"/>
  <c r="AC23" i="27"/>
  <c r="AC24" i="27"/>
  <c r="AC25" i="27"/>
  <c r="AC26" i="27"/>
  <c r="AC27" i="27"/>
  <c r="AC28" i="27"/>
  <c r="AC29" i="27"/>
  <c r="AC30" i="27"/>
  <c r="AC31" i="27"/>
  <c r="AC32" i="27"/>
  <c r="AC33" i="27"/>
  <c r="AC34" i="27"/>
  <c r="AC35" i="27"/>
  <c r="AC36" i="27"/>
  <c r="AC37" i="27"/>
  <c r="AC38" i="27"/>
  <c r="AC39" i="27"/>
  <c r="AC40" i="27"/>
  <c r="AC41" i="27"/>
  <c r="AC42" i="27"/>
  <c r="AC43" i="27"/>
  <c r="AC44" i="27"/>
  <c r="AC45" i="27"/>
  <c r="AC46" i="27"/>
  <c r="AC47" i="27"/>
  <c r="AC48" i="27"/>
  <c r="AC49" i="27"/>
  <c r="AC50" i="27"/>
  <c r="AC51" i="27"/>
  <c r="AC3" i="27"/>
  <c r="AC4" i="27"/>
  <c r="AC2" i="27"/>
  <c r="Z2" i="27"/>
  <c r="E69" i="23"/>
  <c r="H11" i="21" s="1"/>
  <c r="F12" i="20" s="1"/>
  <c r="C12" i="20" s="1"/>
  <c r="E67" i="23"/>
  <c r="E66" i="23"/>
  <c r="B8" i="21"/>
  <c r="E62" i="23"/>
  <c r="E53" i="23"/>
  <c r="E35" i="23"/>
  <c r="E34" i="23"/>
  <c r="S22" i="27" s="1"/>
  <c r="E33" i="23"/>
  <c r="E32" i="23"/>
  <c r="E31" i="23"/>
  <c r="E30" i="23"/>
  <c r="E21" i="23"/>
  <c r="E17" i="23"/>
  <c r="E12" i="23"/>
  <c r="E11" i="23"/>
  <c r="E10" i="23"/>
  <c r="O21" i="17"/>
  <c r="E52" i="23"/>
  <c r="E18" i="23"/>
  <c r="E81" i="21" s="1"/>
  <c r="K13" i="33"/>
  <c r="K14" i="33"/>
  <c r="K21" i="33"/>
  <c r="K22" i="33"/>
  <c r="K9" i="33"/>
  <c r="G52" i="33"/>
  <c r="G51" i="33"/>
  <c r="G50" i="33"/>
  <c r="G49" i="33"/>
  <c r="G48" i="33"/>
  <c r="G47" i="33"/>
  <c r="G46" i="33"/>
  <c r="G45" i="33"/>
  <c r="G44" i="33"/>
  <c r="G43" i="33"/>
  <c r="G42" i="33"/>
  <c r="G41" i="33"/>
  <c r="G40" i="33"/>
  <c r="G39" i="33"/>
  <c r="G38" i="33"/>
  <c r="G37" i="33"/>
  <c r="G36" i="33"/>
  <c r="G35" i="33"/>
  <c r="G34" i="33"/>
  <c r="G33" i="33"/>
  <c r="G32" i="33"/>
  <c r="G31" i="33"/>
  <c r="G30" i="33"/>
  <c r="G29" i="33"/>
  <c r="G28" i="33"/>
  <c r="G27" i="33"/>
  <c r="G26" i="33"/>
  <c r="G25" i="33"/>
  <c r="G24" i="33"/>
  <c r="G23" i="33"/>
  <c r="G22" i="33"/>
  <c r="G21" i="33"/>
  <c r="G20" i="33"/>
  <c r="G19" i="33"/>
  <c r="G18" i="33"/>
  <c r="G17" i="33"/>
  <c r="G16" i="33"/>
  <c r="G15" i="33"/>
  <c r="G14" i="33"/>
  <c r="G13" i="33"/>
  <c r="G12" i="33"/>
  <c r="G11" i="33"/>
  <c r="G10" i="33"/>
  <c r="G9" i="33"/>
  <c r="C21" i="21"/>
  <c r="C14" i="21"/>
  <c r="C37" i="21"/>
  <c r="AE5" i="21" s="1"/>
  <c r="C28" i="21"/>
  <c r="B11" i="21"/>
  <c r="C11" i="21" s="1"/>
  <c r="B9" i="21"/>
  <c r="C9" i="21" s="1"/>
  <c r="B10" i="21"/>
  <c r="C10" i="21" s="1"/>
  <c r="E87" i="21"/>
  <c r="B6" i="21"/>
  <c r="B5" i="21"/>
  <c r="E85" i="21"/>
  <c r="B4" i="21"/>
  <c r="E83" i="21" s="1"/>
  <c r="B3" i="21"/>
  <c r="E80" i="21" s="1"/>
  <c r="B2" i="21"/>
  <c r="E76" i="21" s="1"/>
  <c r="E77" i="21"/>
  <c r="E86" i="21"/>
  <c r="E178" i="23"/>
  <c r="E38" i="23"/>
  <c r="E36" i="23"/>
  <c r="E29" i="23"/>
  <c r="E28" i="23"/>
  <c r="E27" i="23"/>
  <c r="E26" i="23"/>
  <c r="E24" i="23"/>
  <c r="E23" i="23"/>
  <c r="E22" i="23"/>
  <c r="E20" i="23"/>
  <c r="E16" i="23"/>
  <c r="E9" i="23"/>
  <c r="E8" i="23"/>
  <c r="E89" i="21"/>
  <c r="AD5" i="21" s="1"/>
  <c r="C53" i="21"/>
  <c r="C61" i="21"/>
  <c r="C24" i="21"/>
  <c r="F60" i="20"/>
  <c r="C60" i="20"/>
  <c r="F47" i="20"/>
  <c r="C47" i="20"/>
  <c r="F33" i="20"/>
  <c r="C33" i="20"/>
  <c r="F21" i="20"/>
  <c r="C21" i="20"/>
  <c r="E88" i="21"/>
  <c r="E74" i="21"/>
  <c r="E73" i="21"/>
  <c r="E68" i="21"/>
  <c r="G19" i="21"/>
  <c r="C60" i="21"/>
  <c r="C52" i="21"/>
  <c r="F44" i="20"/>
  <c r="C44" i="20"/>
  <c r="F58" i="20"/>
  <c r="C58" i="20"/>
  <c r="B42" i="21"/>
  <c r="C42" i="21" s="1"/>
  <c r="AL5" i="21" s="1"/>
  <c r="B45" i="21"/>
  <c r="C45" i="21" s="1"/>
  <c r="I14" i="39" s="1"/>
  <c r="J14" i="39" s="1"/>
  <c r="J19" i="26" a="1"/>
  <c r="J19" i="26" s="1"/>
  <c r="L19" i="26" s="1"/>
  <c r="I19" i="26" a="1"/>
  <c r="I19" i="26" s="1"/>
  <c r="K19" i="26" s="1"/>
  <c r="C31" i="20"/>
  <c r="F30" i="20"/>
  <c r="F29" i="20"/>
  <c r="C29" i="20"/>
  <c r="C30" i="20"/>
  <c r="C23" i="21"/>
  <c r="E69" i="21"/>
  <c r="E70" i="21"/>
  <c r="E71" i="21"/>
  <c r="E75" i="21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121" i="27"/>
  <c r="J122" i="27"/>
  <c r="J123" i="27"/>
  <c r="J124" i="27"/>
  <c r="J125" i="27"/>
  <c r="J126" i="27"/>
  <c r="J127" i="27"/>
  <c r="J128" i="27"/>
  <c r="J129" i="27"/>
  <c r="J130" i="27"/>
  <c r="J131" i="27"/>
  <c r="J132" i="27"/>
  <c r="J133" i="27"/>
  <c r="J134" i="27"/>
  <c r="J135" i="27"/>
  <c r="J136" i="27"/>
  <c r="J137" i="27"/>
  <c r="J138" i="27"/>
  <c r="J139" i="27"/>
  <c r="J140" i="27"/>
  <c r="J141" i="27"/>
  <c r="J142" i="27"/>
  <c r="J143" i="27"/>
  <c r="J144" i="27"/>
  <c r="J145" i="27"/>
  <c r="J146" i="27"/>
  <c r="J147" i="27"/>
  <c r="J148" i="27"/>
  <c r="J149" i="27"/>
  <c r="J150" i="27"/>
  <c r="J151" i="27"/>
  <c r="J152" i="27"/>
  <c r="J153" i="27"/>
  <c r="J154" i="27"/>
  <c r="J155" i="27"/>
  <c r="J156" i="27"/>
  <c r="J157" i="27"/>
  <c r="J158" i="27"/>
  <c r="J159" i="27"/>
  <c r="J160" i="27"/>
  <c r="J161" i="27"/>
  <c r="J162" i="27"/>
  <c r="J163" i="27"/>
  <c r="J164" i="27"/>
  <c r="J165" i="27"/>
  <c r="J166" i="27"/>
  <c r="J167" i="27"/>
  <c r="J168" i="27"/>
  <c r="J169" i="27"/>
  <c r="J170" i="27"/>
  <c r="J171" i="27"/>
  <c r="J172" i="27"/>
  <c r="J173" i="27"/>
  <c r="J174" i="27"/>
  <c r="J175" i="27"/>
  <c r="J176" i="27"/>
  <c r="J177" i="27"/>
  <c r="J178" i="27"/>
  <c r="J179" i="27"/>
  <c r="J180" i="27"/>
  <c r="J181" i="27"/>
  <c r="J182" i="27"/>
  <c r="J183" i="27"/>
  <c r="J184" i="27"/>
  <c r="J185" i="27"/>
  <c r="J186" i="27"/>
  <c r="J187" i="27"/>
  <c r="J188" i="27"/>
  <c r="J189" i="27"/>
  <c r="J190" i="27"/>
  <c r="J191" i="27"/>
  <c r="J192" i="27"/>
  <c r="J193" i="27"/>
  <c r="J194" i="27"/>
  <c r="J195" i="27"/>
  <c r="J196" i="27"/>
  <c r="J197" i="27"/>
  <c r="J198" i="27"/>
  <c r="J199" i="27"/>
  <c r="J200" i="27"/>
  <c r="J201" i="27"/>
  <c r="J202" i="27"/>
  <c r="J203" i="27"/>
  <c r="J204" i="27"/>
  <c r="J205" i="27"/>
  <c r="J206" i="27"/>
  <c r="J207" i="27"/>
  <c r="J208" i="27"/>
  <c r="J209" i="27"/>
  <c r="J210" i="27"/>
  <c r="J211" i="27"/>
  <c r="J212" i="27"/>
  <c r="J213" i="27"/>
  <c r="J214" i="27"/>
  <c r="J215" i="27"/>
  <c r="J216" i="27"/>
  <c r="J217" i="27"/>
  <c r="J218" i="27"/>
  <c r="J219" i="27"/>
  <c r="J220" i="27"/>
  <c r="J221" i="27"/>
  <c r="J222" i="27"/>
  <c r="J223" i="27"/>
  <c r="J224" i="27"/>
  <c r="J225" i="27"/>
  <c r="J226" i="27"/>
  <c r="J227" i="27"/>
  <c r="J228" i="27"/>
  <c r="J229" i="27"/>
  <c r="J230" i="27"/>
  <c r="J231" i="27"/>
  <c r="J232" i="27"/>
  <c r="J233" i="27"/>
  <c r="J234" i="27"/>
  <c r="J235" i="27"/>
  <c r="J236" i="27"/>
  <c r="J237" i="27"/>
  <c r="J238" i="27"/>
  <c r="J239" i="27"/>
  <c r="J240" i="27"/>
  <c r="J241" i="27"/>
  <c r="J242" i="27"/>
  <c r="J243" i="27"/>
  <c r="J244" i="27"/>
  <c r="J245" i="27"/>
  <c r="J246" i="27"/>
  <c r="J247" i="27"/>
  <c r="J248" i="27"/>
  <c r="J249" i="27"/>
  <c r="J250" i="27"/>
  <c r="J251" i="27"/>
  <c r="J252" i="27"/>
  <c r="J253" i="27"/>
  <c r="J254" i="27"/>
  <c r="J255" i="27"/>
  <c r="J256" i="27"/>
  <c r="J257" i="27"/>
  <c r="J258" i="27"/>
  <c r="J259" i="27"/>
  <c r="J260" i="27"/>
  <c r="J261" i="27"/>
  <c r="J262" i="27"/>
  <c r="J263" i="27"/>
  <c r="J264" i="27"/>
  <c r="J265" i="27"/>
  <c r="J266" i="27"/>
  <c r="J267" i="27"/>
  <c r="J268" i="27"/>
  <c r="J269" i="27"/>
  <c r="J270" i="27"/>
  <c r="J271" i="27"/>
  <c r="J272" i="27"/>
  <c r="J273" i="27"/>
  <c r="J274" i="27"/>
  <c r="J275" i="27"/>
  <c r="J276" i="27"/>
  <c r="J277" i="27"/>
  <c r="J278" i="27"/>
  <c r="J279" i="27"/>
  <c r="J280" i="27"/>
  <c r="J281" i="27"/>
  <c r="J282" i="27"/>
  <c r="J283" i="27"/>
  <c r="J284" i="27"/>
  <c r="J285" i="27"/>
  <c r="J286" i="27"/>
  <c r="J287" i="27"/>
  <c r="J288" i="27"/>
  <c r="J289" i="27"/>
  <c r="J290" i="27"/>
  <c r="J291" i="27"/>
  <c r="J292" i="27"/>
  <c r="J293" i="27"/>
  <c r="J294" i="27"/>
  <c r="J295" i="27"/>
  <c r="J296" i="27"/>
  <c r="J297" i="27"/>
  <c r="J298" i="27"/>
  <c r="J299" i="27"/>
  <c r="J300" i="27"/>
  <c r="J301" i="27"/>
  <c r="J302" i="27"/>
  <c r="J303" i="27"/>
  <c r="J304" i="27"/>
  <c r="J305" i="27"/>
  <c r="J306" i="27"/>
  <c r="J307" i="27"/>
  <c r="J308" i="27"/>
  <c r="J309" i="27"/>
  <c r="J310" i="27"/>
  <c r="J311" i="27"/>
  <c r="J312" i="27"/>
  <c r="J313" i="27"/>
  <c r="J314" i="27"/>
  <c r="J315" i="27"/>
  <c r="J316" i="27"/>
  <c r="J317" i="27"/>
  <c r="J318" i="27"/>
  <c r="J319" i="27"/>
  <c r="J320" i="27"/>
  <c r="J321" i="27"/>
  <c r="J322" i="27"/>
  <c r="J323" i="27"/>
  <c r="J324" i="27"/>
  <c r="J325" i="27"/>
  <c r="J326" i="27"/>
  <c r="J327" i="27"/>
  <c r="J328" i="27"/>
  <c r="J329" i="27"/>
  <c r="J330" i="27"/>
  <c r="J331" i="27"/>
  <c r="J332" i="27"/>
  <c r="J333" i="27"/>
  <c r="J334" i="27"/>
  <c r="J335" i="27"/>
  <c r="J336" i="27"/>
  <c r="J337" i="27"/>
  <c r="J338" i="27"/>
  <c r="J339" i="27"/>
  <c r="J340" i="27"/>
  <c r="J341" i="27"/>
  <c r="J342" i="27"/>
  <c r="J343" i="27"/>
  <c r="J344" i="27"/>
  <c r="J345" i="27"/>
  <c r="J346" i="27"/>
  <c r="J347" i="27"/>
  <c r="J348" i="27"/>
  <c r="J349" i="27"/>
  <c r="J350" i="27"/>
  <c r="J351" i="27"/>
  <c r="J352" i="27"/>
  <c r="J353" i="27"/>
  <c r="J354" i="27"/>
  <c r="J355" i="27"/>
  <c r="J356" i="27"/>
  <c r="J357" i="27"/>
  <c r="J358" i="27"/>
  <c r="J359" i="27"/>
  <c r="J360" i="27"/>
  <c r="J361" i="27"/>
  <c r="J362" i="27"/>
  <c r="J363" i="27"/>
  <c r="J364" i="27"/>
  <c r="J365" i="27"/>
  <c r="J366" i="27"/>
  <c r="J367" i="27"/>
  <c r="J368" i="27"/>
  <c r="J369" i="27"/>
  <c r="J370" i="27"/>
  <c r="J371" i="27"/>
  <c r="J372" i="27"/>
  <c r="J373" i="27"/>
  <c r="J374" i="27"/>
  <c r="J375" i="27"/>
  <c r="J376" i="27"/>
  <c r="J377" i="27"/>
  <c r="J378" i="27"/>
  <c r="J379" i="27"/>
  <c r="J380" i="27"/>
  <c r="J381" i="27"/>
  <c r="J382" i="27"/>
  <c r="J383" i="27"/>
  <c r="J384" i="27"/>
  <c r="J385" i="27"/>
  <c r="J386" i="27"/>
  <c r="J387" i="27"/>
  <c r="J388" i="27"/>
  <c r="J389" i="27"/>
  <c r="J390" i="27"/>
  <c r="J391" i="27"/>
  <c r="J392" i="27"/>
  <c r="J393" i="27"/>
  <c r="J394" i="27"/>
  <c r="J395" i="27"/>
  <c r="J396" i="27"/>
  <c r="J397" i="27"/>
  <c r="J398" i="27"/>
  <c r="J399" i="27"/>
  <c r="J400" i="27"/>
  <c r="J401" i="27"/>
  <c r="J402" i="27"/>
  <c r="J403" i="27"/>
  <c r="J404" i="27"/>
  <c r="J405" i="27"/>
  <c r="J406" i="27"/>
  <c r="J407" i="27"/>
  <c r="J408" i="27"/>
  <c r="J409" i="27"/>
  <c r="J410" i="27"/>
  <c r="J411" i="27"/>
  <c r="J412" i="27"/>
  <c r="J413" i="27"/>
  <c r="J414" i="27"/>
  <c r="J415" i="27"/>
  <c r="J416" i="27"/>
  <c r="J417" i="27"/>
  <c r="J418" i="27"/>
  <c r="J419" i="27"/>
  <c r="J420" i="27"/>
  <c r="J421" i="27"/>
  <c r="J422" i="27"/>
  <c r="J423" i="27"/>
  <c r="J424" i="27"/>
  <c r="J425" i="27"/>
  <c r="J426" i="27"/>
  <c r="J427" i="27"/>
  <c r="J428" i="27"/>
  <c r="J429" i="27"/>
  <c r="J430" i="27"/>
  <c r="J431" i="27"/>
  <c r="J432" i="27"/>
  <c r="J433" i="27"/>
  <c r="J434" i="27"/>
  <c r="J435" i="27"/>
  <c r="J436" i="27"/>
  <c r="J437" i="27"/>
  <c r="J438" i="27"/>
  <c r="J439" i="27"/>
  <c r="J440" i="27"/>
  <c r="J441" i="27"/>
  <c r="J442" i="27"/>
  <c r="J443" i="27"/>
  <c r="J444" i="27"/>
  <c r="J445" i="27"/>
  <c r="J446" i="27"/>
  <c r="J447" i="27"/>
  <c r="J448" i="27"/>
  <c r="J449" i="27"/>
  <c r="J450" i="27"/>
  <c r="J451" i="27"/>
  <c r="J452" i="27"/>
  <c r="J453" i="27"/>
  <c r="J454" i="27"/>
  <c r="J455" i="27"/>
  <c r="J456" i="27"/>
  <c r="J457" i="27"/>
  <c r="J458" i="27"/>
  <c r="J459" i="27"/>
  <c r="J460" i="27"/>
  <c r="J461" i="27"/>
  <c r="J462" i="27"/>
  <c r="J463" i="27"/>
  <c r="J464" i="27"/>
  <c r="J465" i="27"/>
  <c r="J466" i="27"/>
  <c r="J467" i="27"/>
  <c r="J468" i="27"/>
  <c r="J469" i="27"/>
  <c r="J470" i="27"/>
  <c r="J471" i="27"/>
  <c r="J472" i="27"/>
  <c r="J473" i="27"/>
  <c r="J474" i="27"/>
  <c r="J475" i="27"/>
  <c r="J476" i="27"/>
  <c r="J477" i="27"/>
  <c r="J478" i="27"/>
  <c r="J479" i="27"/>
  <c r="J480" i="27"/>
  <c r="J481" i="27"/>
  <c r="J482" i="27"/>
  <c r="J483" i="27"/>
  <c r="J484" i="27"/>
  <c r="J485" i="27"/>
  <c r="J486" i="27"/>
  <c r="J487" i="27"/>
  <c r="J488" i="27"/>
  <c r="J489" i="27"/>
  <c r="J490" i="27"/>
  <c r="J491" i="27"/>
  <c r="J492" i="27"/>
  <c r="J493" i="27"/>
  <c r="J494" i="27"/>
  <c r="J495" i="27"/>
  <c r="J496" i="27"/>
  <c r="J497" i="27"/>
  <c r="J498" i="27"/>
  <c r="J499" i="27"/>
  <c r="J500" i="27"/>
  <c r="J501" i="27"/>
  <c r="J502" i="27"/>
  <c r="J503" i="27"/>
  <c r="J504" i="27"/>
  <c r="J505" i="27"/>
  <c r="J506" i="27"/>
  <c r="J507" i="27"/>
  <c r="J508" i="27"/>
  <c r="J509" i="27"/>
  <c r="J510" i="27"/>
  <c r="J511" i="27"/>
  <c r="J512" i="27"/>
  <c r="J513" i="27"/>
  <c r="J514" i="27"/>
  <c r="J515" i="27"/>
  <c r="J516" i="27"/>
  <c r="J517" i="27"/>
  <c r="J518" i="27"/>
  <c r="J519" i="27"/>
  <c r="J520" i="27"/>
  <c r="J521" i="27"/>
  <c r="J522" i="27"/>
  <c r="J523" i="27"/>
  <c r="J524" i="27"/>
  <c r="J525" i="27"/>
  <c r="J526" i="27"/>
  <c r="J527" i="27"/>
  <c r="J528" i="27"/>
  <c r="J529" i="27"/>
  <c r="J530" i="27"/>
  <c r="J531" i="27"/>
  <c r="J532" i="27"/>
  <c r="J533" i="27"/>
  <c r="J534" i="27"/>
  <c r="J535" i="27"/>
  <c r="J536" i="27"/>
  <c r="J537" i="27"/>
  <c r="J538" i="27"/>
  <c r="J539" i="27"/>
  <c r="J540" i="27"/>
  <c r="J541" i="27"/>
  <c r="J542" i="27"/>
  <c r="J543" i="27"/>
  <c r="J544" i="27"/>
  <c r="J545" i="27"/>
  <c r="J546" i="27"/>
  <c r="J547" i="27"/>
  <c r="J548" i="27"/>
  <c r="J549" i="27"/>
  <c r="J550" i="27"/>
  <c r="J551" i="27"/>
  <c r="J552" i="27"/>
  <c r="J553" i="27"/>
  <c r="J554" i="27"/>
  <c r="J555" i="27"/>
  <c r="J556" i="27"/>
  <c r="J557" i="27"/>
  <c r="J558" i="27"/>
  <c r="J559" i="27"/>
  <c r="J560" i="27"/>
  <c r="J561" i="27"/>
  <c r="J562" i="27"/>
  <c r="J563" i="27"/>
  <c r="J564" i="27"/>
  <c r="J565" i="27"/>
  <c r="J566" i="27"/>
  <c r="J567" i="27"/>
  <c r="J568" i="27"/>
  <c r="J569" i="27"/>
  <c r="J570" i="27"/>
  <c r="J571" i="27"/>
  <c r="J572" i="27"/>
  <c r="J573" i="27"/>
  <c r="J574" i="27"/>
  <c r="J575" i="27"/>
  <c r="J576" i="27"/>
  <c r="J577" i="27"/>
  <c r="J578" i="27"/>
  <c r="J579" i="27"/>
  <c r="J580" i="27"/>
  <c r="J581" i="27"/>
  <c r="J582" i="27"/>
  <c r="J583" i="27"/>
  <c r="J584" i="27"/>
  <c r="J585" i="27"/>
  <c r="J586" i="27"/>
  <c r="J587" i="27"/>
  <c r="J588" i="27"/>
  <c r="J589" i="27"/>
  <c r="J590" i="27"/>
  <c r="J591" i="27"/>
  <c r="J592" i="27"/>
  <c r="J593" i="27"/>
  <c r="J594" i="27"/>
  <c r="J595" i="27"/>
  <c r="J596" i="27"/>
  <c r="J597" i="27"/>
  <c r="J598" i="27"/>
  <c r="J599" i="27"/>
  <c r="J600" i="27"/>
  <c r="J601" i="27"/>
  <c r="J602" i="27"/>
  <c r="J603" i="27"/>
  <c r="J604" i="27"/>
  <c r="J605" i="27"/>
  <c r="J606" i="27"/>
  <c r="J607" i="27"/>
  <c r="J608" i="27"/>
  <c r="J609" i="27"/>
  <c r="J610" i="27"/>
  <c r="J611" i="27"/>
  <c r="J612" i="27"/>
  <c r="J613" i="27"/>
  <c r="J614" i="27"/>
  <c r="J615" i="27"/>
  <c r="J616" i="27"/>
  <c r="J617" i="27"/>
  <c r="J618" i="27"/>
  <c r="J619" i="27"/>
  <c r="J620" i="27"/>
  <c r="J621" i="27"/>
  <c r="J622" i="27"/>
  <c r="J623" i="27"/>
  <c r="J624" i="27"/>
  <c r="J625" i="27"/>
  <c r="J626" i="27"/>
  <c r="J627" i="27"/>
  <c r="J628" i="27"/>
  <c r="J629" i="27"/>
  <c r="J630" i="27"/>
  <c r="J631" i="27"/>
  <c r="J632" i="27"/>
  <c r="J633" i="27"/>
  <c r="J634" i="27"/>
  <c r="J635" i="27"/>
  <c r="J636" i="27"/>
  <c r="J637" i="27"/>
  <c r="J638" i="27"/>
  <c r="J639" i="27"/>
  <c r="J640" i="27"/>
  <c r="J641" i="27"/>
  <c r="J642" i="27"/>
  <c r="J643" i="27"/>
  <c r="J644" i="27"/>
  <c r="J645" i="27"/>
  <c r="J646" i="27"/>
  <c r="J647" i="27"/>
  <c r="J648" i="27"/>
  <c r="J649" i="27"/>
  <c r="J650" i="27"/>
  <c r="J651" i="27"/>
  <c r="J652" i="27"/>
  <c r="J653" i="27"/>
  <c r="J654" i="27"/>
  <c r="J655" i="27"/>
  <c r="J656" i="27"/>
  <c r="J657" i="27"/>
  <c r="J658" i="27"/>
  <c r="J659" i="27"/>
  <c r="J660" i="27"/>
  <c r="J661" i="27"/>
  <c r="J662" i="27"/>
  <c r="J663" i="27"/>
  <c r="J664" i="27"/>
  <c r="J665" i="27"/>
  <c r="J666" i="27"/>
  <c r="J667" i="27"/>
  <c r="J668" i="27"/>
  <c r="J669" i="27"/>
  <c r="J670" i="27"/>
  <c r="J671" i="27"/>
  <c r="J672" i="27"/>
  <c r="J673" i="27"/>
  <c r="J674" i="27"/>
  <c r="J675" i="27"/>
  <c r="J676" i="27"/>
  <c r="J677" i="27"/>
  <c r="J678" i="27"/>
  <c r="J679" i="27"/>
  <c r="J680" i="27"/>
  <c r="J681" i="27"/>
  <c r="J682" i="27"/>
  <c r="J683" i="27"/>
  <c r="J684" i="27"/>
  <c r="J685" i="27"/>
  <c r="J686" i="27"/>
  <c r="J687" i="27"/>
  <c r="J688" i="27"/>
  <c r="J689" i="27"/>
  <c r="J690" i="27"/>
  <c r="J691" i="27"/>
  <c r="J692" i="27"/>
  <c r="J693" i="27"/>
  <c r="J694" i="27"/>
  <c r="J695" i="27"/>
  <c r="J696" i="27"/>
  <c r="J697" i="27"/>
  <c r="J698" i="27"/>
  <c r="J699" i="27"/>
  <c r="J700" i="27"/>
  <c r="J701" i="27"/>
  <c r="J702" i="27"/>
  <c r="J703" i="27"/>
  <c r="J704" i="27"/>
  <c r="J705" i="27"/>
  <c r="J706" i="27"/>
  <c r="J707" i="27"/>
  <c r="J708" i="27"/>
  <c r="J709" i="27"/>
  <c r="J710" i="27"/>
  <c r="J711" i="27"/>
  <c r="J712" i="27"/>
  <c r="J713" i="27"/>
  <c r="J714" i="27"/>
  <c r="J715" i="27"/>
  <c r="J716" i="27"/>
  <c r="J717" i="27"/>
  <c r="J718" i="27"/>
  <c r="J719" i="27"/>
  <c r="J720" i="27"/>
  <c r="J721" i="27"/>
  <c r="J722" i="27"/>
  <c r="J723" i="27"/>
  <c r="J724" i="27"/>
  <c r="J725" i="27"/>
  <c r="J726" i="27"/>
  <c r="J727" i="27"/>
  <c r="J728" i="27"/>
  <c r="J729" i="27"/>
  <c r="J730" i="27"/>
  <c r="J731" i="27"/>
  <c r="J732" i="27"/>
  <c r="J733" i="27"/>
  <c r="J734" i="27"/>
  <c r="J735" i="27"/>
  <c r="J736" i="27"/>
  <c r="J737" i="27"/>
  <c r="J738" i="27"/>
  <c r="J739" i="27"/>
  <c r="J740" i="27"/>
  <c r="J741" i="27"/>
  <c r="J742" i="27"/>
  <c r="J743" i="27"/>
  <c r="J744" i="27"/>
  <c r="J745" i="27"/>
  <c r="J746" i="27"/>
  <c r="J747" i="27"/>
  <c r="J748" i="27"/>
  <c r="J749" i="27"/>
  <c r="J750" i="27"/>
  <c r="J751" i="27"/>
  <c r="J752" i="27"/>
  <c r="J753" i="27"/>
  <c r="J754" i="27"/>
  <c r="J755" i="27"/>
  <c r="J756" i="27"/>
  <c r="J757" i="27"/>
  <c r="J758" i="27"/>
  <c r="J759" i="27"/>
  <c r="J760" i="27"/>
  <c r="J761" i="27"/>
  <c r="J762" i="27"/>
  <c r="J763" i="27"/>
  <c r="J764" i="27"/>
  <c r="J765" i="27"/>
  <c r="J766" i="27"/>
  <c r="J767" i="27"/>
  <c r="J768" i="27"/>
  <c r="J769" i="27"/>
  <c r="J770" i="27"/>
  <c r="J771" i="27"/>
  <c r="J772" i="27"/>
  <c r="J773" i="27"/>
  <c r="J774" i="27"/>
  <c r="J775" i="27"/>
  <c r="J776" i="27"/>
  <c r="J777" i="27"/>
  <c r="J778" i="27"/>
  <c r="J779" i="27"/>
  <c r="J780" i="27"/>
  <c r="J781" i="27"/>
  <c r="J782" i="27"/>
  <c r="J783" i="27"/>
  <c r="J784" i="27"/>
  <c r="J785" i="27"/>
  <c r="J786" i="27"/>
  <c r="J787" i="27"/>
  <c r="J788" i="27"/>
  <c r="J789" i="27"/>
  <c r="J790" i="27"/>
  <c r="J791" i="27"/>
  <c r="J792" i="27"/>
  <c r="J793" i="27"/>
  <c r="J794" i="27"/>
  <c r="J795" i="27"/>
  <c r="J796" i="27"/>
  <c r="J797" i="27"/>
  <c r="J798" i="27"/>
  <c r="J799" i="27"/>
  <c r="J800" i="27"/>
  <c r="J801" i="27"/>
  <c r="J802" i="27"/>
  <c r="J803" i="27"/>
  <c r="J804" i="27"/>
  <c r="J805" i="27"/>
  <c r="J806" i="27"/>
  <c r="J807" i="27"/>
  <c r="J808" i="27"/>
  <c r="J809" i="27"/>
  <c r="J810" i="27"/>
  <c r="J811" i="27"/>
  <c r="J812" i="27"/>
  <c r="J813" i="27"/>
  <c r="J814" i="27"/>
  <c r="J815" i="27"/>
  <c r="J816" i="27"/>
  <c r="J817" i="27"/>
  <c r="J818" i="27"/>
  <c r="J819" i="27"/>
  <c r="J820" i="27"/>
  <c r="J821" i="27"/>
  <c r="J822" i="27"/>
  <c r="J823" i="27"/>
  <c r="J824" i="27"/>
  <c r="J825" i="27"/>
  <c r="J826" i="27"/>
  <c r="J827" i="27"/>
  <c r="J828" i="27"/>
  <c r="J829" i="27"/>
  <c r="J830" i="27"/>
  <c r="J831" i="27"/>
  <c r="J832" i="27"/>
  <c r="J833" i="27"/>
  <c r="J834" i="27"/>
  <c r="J835" i="27"/>
  <c r="J836" i="27"/>
  <c r="J837" i="27"/>
  <c r="J838" i="27"/>
  <c r="J839" i="27"/>
  <c r="J840" i="27"/>
  <c r="J841" i="27"/>
  <c r="J842" i="27"/>
  <c r="J843" i="27"/>
  <c r="J844" i="27"/>
  <c r="J845" i="27"/>
  <c r="J846" i="27"/>
  <c r="J847" i="27"/>
  <c r="J848" i="27"/>
  <c r="J849" i="27"/>
  <c r="J850" i="27"/>
  <c r="J851" i="27"/>
  <c r="J852" i="27"/>
  <c r="J853" i="27"/>
  <c r="J854" i="27"/>
  <c r="J855" i="27"/>
  <c r="J856" i="27"/>
  <c r="J857" i="27"/>
  <c r="J858" i="27"/>
  <c r="J859" i="27"/>
  <c r="J860" i="27"/>
  <c r="J861" i="27"/>
  <c r="J862" i="27"/>
  <c r="J863" i="27"/>
  <c r="J864" i="27"/>
  <c r="J865" i="27"/>
  <c r="J866" i="27"/>
  <c r="J867" i="27"/>
  <c r="J868" i="27"/>
  <c r="J869" i="27"/>
  <c r="J870" i="27"/>
  <c r="J871" i="27"/>
  <c r="J872" i="27"/>
  <c r="J873" i="27"/>
  <c r="J874" i="27"/>
  <c r="J875" i="27"/>
  <c r="J876" i="27"/>
  <c r="J877" i="27"/>
  <c r="J878" i="27"/>
  <c r="J879" i="27"/>
  <c r="J880" i="27"/>
  <c r="J881" i="27"/>
  <c r="J882" i="27"/>
  <c r="J883" i="27"/>
  <c r="J884" i="27"/>
  <c r="J885" i="27"/>
  <c r="J886" i="27"/>
  <c r="J887" i="27"/>
  <c r="J888" i="27"/>
  <c r="J889" i="27"/>
  <c r="J890" i="27"/>
  <c r="J891" i="27"/>
  <c r="J892" i="27"/>
  <c r="J893" i="27"/>
  <c r="J894" i="27"/>
  <c r="J895" i="27"/>
  <c r="J896" i="27"/>
  <c r="J897" i="27"/>
  <c r="J898" i="27"/>
  <c r="J899" i="27"/>
  <c r="J900" i="27"/>
  <c r="J901" i="27"/>
  <c r="J902" i="27"/>
  <c r="J903" i="27"/>
  <c r="J904" i="27"/>
  <c r="J905" i="27"/>
  <c r="J906" i="27"/>
  <c r="J907" i="27"/>
  <c r="J908" i="27"/>
  <c r="J909" i="27"/>
  <c r="J910" i="27"/>
  <c r="J911" i="27"/>
  <c r="J912" i="27"/>
  <c r="J913" i="27"/>
  <c r="J914" i="27"/>
  <c r="J915" i="27"/>
  <c r="J916" i="27"/>
  <c r="J917" i="27"/>
  <c r="J918" i="27"/>
  <c r="J919" i="27"/>
  <c r="J920" i="27"/>
  <c r="J921" i="27"/>
  <c r="J922" i="27"/>
  <c r="J923" i="27"/>
  <c r="J924" i="27"/>
  <c r="J925" i="27"/>
  <c r="J926" i="27"/>
  <c r="J927" i="27"/>
  <c r="J928" i="27"/>
  <c r="J929" i="27"/>
  <c r="J930" i="27"/>
  <c r="J931" i="27"/>
  <c r="J932" i="27"/>
  <c r="J933" i="27"/>
  <c r="J934" i="27"/>
  <c r="J935" i="27"/>
  <c r="J936" i="27"/>
  <c r="J937" i="27"/>
  <c r="J938" i="27"/>
  <c r="J939" i="27"/>
  <c r="J940" i="27"/>
  <c r="J941" i="27"/>
  <c r="J942" i="27"/>
  <c r="J943" i="27"/>
  <c r="J944" i="27"/>
  <c r="J945" i="27"/>
  <c r="J946" i="27"/>
  <c r="J947" i="27"/>
  <c r="J948" i="27"/>
  <c r="J949" i="27"/>
  <c r="J950" i="27"/>
  <c r="J951" i="27"/>
  <c r="J952" i="27"/>
  <c r="J953" i="27"/>
  <c r="J954" i="27"/>
  <c r="J955" i="27"/>
  <c r="J956" i="27"/>
  <c r="J957" i="27"/>
  <c r="J958" i="27"/>
  <c r="J959" i="27"/>
  <c r="J960" i="27"/>
  <c r="J961" i="27"/>
  <c r="J962" i="27"/>
  <c r="J963" i="27"/>
  <c r="J964" i="27"/>
  <c r="J965" i="27"/>
  <c r="J966" i="27"/>
  <c r="J967" i="27"/>
  <c r="J968" i="27"/>
  <c r="J969" i="27"/>
  <c r="J970" i="27"/>
  <c r="J971" i="27"/>
  <c r="J972" i="27"/>
  <c r="J973" i="27"/>
  <c r="J974" i="27"/>
  <c r="J975" i="27"/>
  <c r="J976" i="27"/>
  <c r="J977" i="27"/>
  <c r="J978" i="27"/>
  <c r="J979" i="27"/>
  <c r="J980" i="27"/>
  <c r="J981" i="27"/>
  <c r="J982" i="27"/>
  <c r="J983" i="27"/>
  <c r="J984" i="27"/>
  <c r="J985" i="27"/>
  <c r="J986" i="27"/>
  <c r="J987" i="27"/>
  <c r="J988" i="27"/>
  <c r="J989" i="27"/>
  <c r="J990" i="27"/>
  <c r="J991" i="27"/>
  <c r="J992" i="27"/>
  <c r="J993" i="27"/>
  <c r="J994" i="27"/>
  <c r="J995" i="27"/>
  <c r="J996" i="27"/>
  <c r="J997" i="27"/>
  <c r="J998" i="27"/>
  <c r="J999" i="27"/>
  <c r="K5" i="27"/>
  <c r="K6" i="27"/>
  <c r="K7" i="27"/>
  <c r="K8" i="27"/>
  <c r="K9" i="27"/>
  <c r="K10" i="27"/>
  <c r="K11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K28" i="27"/>
  <c r="K29" i="27"/>
  <c r="K30" i="27"/>
  <c r="K31" i="27"/>
  <c r="K32" i="27"/>
  <c r="K33" i="27"/>
  <c r="K34" i="27"/>
  <c r="K35" i="27"/>
  <c r="K36" i="27"/>
  <c r="K37" i="27"/>
  <c r="K38" i="27"/>
  <c r="K39" i="27"/>
  <c r="K40" i="27"/>
  <c r="K41" i="27"/>
  <c r="K42" i="27"/>
  <c r="K43" i="27"/>
  <c r="K44" i="27"/>
  <c r="K45" i="27"/>
  <c r="K46" i="27"/>
  <c r="K47" i="27"/>
  <c r="K48" i="27"/>
  <c r="K49" i="27"/>
  <c r="K50" i="27"/>
  <c r="K51" i="27"/>
  <c r="K52" i="27"/>
  <c r="K53" i="27"/>
  <c r="K54" i="27"/>
  <c r="K55" i="27"/>
  <c r="K56" i="27"/>
  <c r="K57" i="27"/>
  <c r="K58" i="27"/>
  <c r="K59" i="27"/>
  <c r="K60" i="27"/>
  <c r="K61" i="27"/>
  <c r="K62" i="27"/>
  <c r="K63" i="27"/>
  <c r="K64" i="27"/>
  <c r="K65" i="27"/>
  <c r="K66" i="27"/>
  <c r="K67" i="27"/>
  <c r="K68" i="27"/>
  <c r="K69" i="27"/>
  <c r="K70" i="27"/>
  <c r="K71" i="27"/>
  <c r="K72" i="27"/>
  <c r="K73" i="27"/>
  <c r="K74" i="27"/>
  <c r="K75" i="27"/>
  <c r="K76" i="27"/>
  <c r="K77" i="27"/>
  <c r="K78" i="27"/>
  <c r="K79" i="27"/>
  <c r="K80" i="27"/>
  <c r="K81" i="27"/>
  <c r="K82" i="27"/>
  <c r="K83" i="27"/>
  <c r="K84" i="27"/>
  <c r="K85" i="27"/>
  <c r="K86" i="27"/>
  <c r="K87" i="27"/>
  <c r="K88" i="27"/>
  <c r="K89" i="27"/>
  <c r="K90" i="27"/>
  <c r="K91" i="27"/>
  <c r="K92" i="27"/>
  <c r="K93" i="27"/>
  <c r="K94" i="27"/>
  <c r="K95" i="27"/>
  <c r="K96" i="27"/>
  <c r="K97" i="27"/>
  <c r="K98" i="27"/>
  <c r="K99" i="27"/>
  <c r="K100" i="27"/>
  <c r="K101" i="27"/>
  <c r="K102" i="27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K118" i="27"/>
  <c r="K119" i="27"/>
  <c r="K120" i="27"/>
  <c r="K121" i="27"/>
  <c r="K122" i="27"/>
  <c r="K123" i="27"/>
  <c r="K124" i="27"/>
  <c r="K125" i="27"/>
  <c r="K126" i="27"/>
  <c r="K127" i="27"/>
  <c r="K128" i="27"/>
  <c r="K129" i="27"/>
  <c r="K130" i="27"/>
  <c r="K131" i="27"/>
  <c r="K132" i="27"/>
  <c r="K133" i="27"/>
  <c r="K134" i="27"/>
  <c r="K135" i="27"/>
  <c r="K136" i="27"/>
  <c r="K137" i="27"/>
  <c r="K138" i="27"/>
  <c r="K139" i="27"/>
  <c r="K140" i="27"/>
  <c r="K141" i="27"/>
  <c r="K142" i="27"/>
  <c r="K143" i="27"/>
  <c r="K144" i="27"/>
  <c r="K145" i="27"/>
  <c r="K146" i="27"/>
  <c r="K147" i="27"/>
  <c r="K148" i="27"/>
  <c r="K149" i="27"/>
  <c r="K150" i="27"/>
  <c r="K151" i="27"/>
  <c r="K152" i="27"/>
  <c r="K153" i="27"/>
  <c r="K154" i="27"/>
  <c r="K155" i="27"/>
  <c r="K156" i="27"/>
  <c r="K157" i="27"/>
  <c r="K158" i="27"/>
  <c r="K159" i="27"/>
  <c r="K160" i="27"/>
  <c r="K161" i="27"/>
  <c r="K162" i="27"/>
  <c r="K163" i="27"/>
  <c r="K164" i="27"/>
  <c r="K165" i="27"/>
  <c r="K166" i="27"/>
  <c r="K167" i="27"/>
  <c r="K168" i="27"/>
  <c r="K169" i="27"/>
  <c r="K170" i="27"/>
  <c r="K171" i="27"/>
  <c r="K172" i="27"/>
  <c r="K173" i="27"/>
  <c r="K174" i="27"/>
  <c r="K175" i="27"/>
  <c r="K176" i="27"/>
  <c r="K177" i="27"/>
  <c r="K178" i="27"/>
  <c r="K179" i="27"/>
  <c r="K180" i="27"/>
  <c r="K181" i="27"/>
  <c r="K182" i="27"/>
  <c r="K183" i="27"/>
  <c r="K184" i="27"/>
  <c r="K185" i="27"/>
  <c r="K186" i="27"/>
  <c r="K187" i="27"/>
  <c r="K188" i="27"/>
  <c r="K189" i="27"/>
  <c r="K190" i="27"/>
  <c r="K191" i="27"/>
  <c r="K192" i="27"/>
  <c r="K193" i="27"/>
  <c r="K194" i="27"/>
  <c r="K195" i="27"/>
  <c r="K196" i="27"/>
  <c r="K197" i="27"/>
  <c r="K198" i="27"/>
  <c r="K199" i="27"/>
  <c r="K200" i="27"/>
  <c r="K201" i="27"/>
  <c r="K202" i="27"/>
  <c r="K203" i="27"/>
  <c r="K204" i="27"/>
  <c r="K205" i="27"/>
  <c r="K206" i="27"/>
  <c r="K207" i="27"/>
  <c r="K208" i="27"/>
  <c r="K209" i="27"/>
  <c r="K210" i="27"/>
  <c r="K211" i="27"/>
  <c r="K212" i="27"/>
  <c r="K213" i="27"/>
  <c r="K214" i="27"/>
  <c r="K215" i="27"/>
  <c r="K216" i="27"/>
  <c r="K217" i="27"/>
  <c r="K218" i="27"/>
  <c r="K219" i="27"/>
  <c r="K220" i="27"/>
  <c r="K221" i="27"/>
  <c r="K222" i="27"/>
  <c r="K223" i="27"/>
  <c r="K224" i="27"/>
  <c r="K225" i="27"/>
  <c r="K226" i="27"/>
  <c r="K227" i="27"/>
  <c r="K228" i="27"/>
  <c r="K229" i="27"/>
  <c r="K230" i="27"/>
  <c r="K231" i="27"/>
  <c r="K232" i="27"/>
  <c r="K233" i="27"/>
  <c r="K234" i="27"/>
  <c r="K235" i="27"/>
  <c r="K236" i="27"/>
  <c r="K237" i="27"/>
  <c r="K238" i="27"/>
  <c r="K239" i="27"/>
  <c r="K240" i="27"/>
  <c r="K241" i="27"/>
  <c r="K242" i="27"/>
  <c r="K243" i="27"/>
  <c r="K244" i="27"/>
  <c r="K245" i="27"/>
  <c r="K246" i="27"/>
  <c r="K247" i="27"/>
  <c r="K248" i="27"/>
  <c r="K249" i="27"/>
  <c r="K250" i="27"/>
  <c r="K251" i="27"/>
  <c r="K252" i="27"/>
  <c r="K253" i="27"/>
  <c r="K254" i="27"/>
  <c r="K255" i="27"/>
  <c r="K256" i="27"/>
  <c r="K257" i="27"/>
  <c r="K258" i="27"/>
  <c r="K259" i="27"/>
  <c r="K260" i="27"/>
  <c r="K261" i="27"/>
  <c r="K262" i="27"/>
  <c r="K263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K280" i="27"/>
  <c r="K281" i="27"/>
  <c r="K282" i="27"/>
  <c r="K283" i="27"/>
  <c r="K284" i="27"/>
  <c r="K285" i="27"/>
  <c r="K286" i="27"/>
  <c r="K287" i="27"/>
  <c r="K288" i="27"/>
  <c r="K289" i="27"/>
  <c r="K290" i="27"/>
  <c r="K291" i="27"/>
  <c r="K292" i="27"/>
  <c r="K293" i="27"/>
  <c r="K294" i="27"/>
  <c r="K295" i="27"/>
  <c r="K296" i="27"/>
  <c r="K297" i="27"/>
  <c r="K298" i="27"/>
  <c r="K299" i="27"/>
  <c r="K300" i="27"/>
  <c r="K301" i="27"/>
  <c r="K302" i="27"/>
  <c r="K303" i="27"/>
  <c r="K304" i="27"/>
  <c r="K305" i="27"/>
  <c r="K306" i="27"/>
  <c r="K307" i="27"/>
  <c r="K308" i="27"/>
  <c r="K309" i="27"/>
  <c r="K310" i="27"/>
  <c r="K311" i="27"/>
  <c r="K312" i="27"/>
  <c r="K313" i="27"/>
  <c r="K314" i="27"/>
  <c r="K315" i="27"/>
  <c r="K316" i="27"/>
  <c r="K317" i="27"/>
  <c r="K318" i="27"/>
  <c r="K319" i="27"/>
  <c r="K320" i="27"/>
  <c r="K321" i="27"/>
  <c r="K322" i="27"/>
  <c r="K323" i="27"/>
  <c r="K324" i="27"/>
  <c r="K325" i="27"/>
  <c r="K326" i="27"/>
  <c r="K327" i="27"/>
  <c r="K328" i="27"/>
  <c r="K329" i="27"/>
  <c r="K330" i="27"/>
  <c r="K331" i="27"/>
  <c r="K332" i="27"/>
  <c r="K333" i="27"/>
  <c r="K334" i="27"/>
  <c r="K335" i="27"/>
  <c r="K336" i="27"/>
  <c r="K337" i="27"/>
  <c r="K338" i="27"/>
  <c r="K339" i="27"/>
  <c r="K340" i="27"/>
  <c r="K341" i="27"/>
  <c r="K342" i="27"/>
  <c r="K343" i="27"/>
  <c r="K344" i="27"/>
  <c r="K345" i="27"/>
  <c r="K346" i="27"/>
  <c r="K347" i="27"/>
  <c r="K348" i="27"/>
  <c r="K349" i="27"/>
  <c r="K350" i="27"/>
  <c r="K351" i="27"/>
  <c r="K352" i="27"/>
  <c r="K353" i="27"/>
  <c r="K354" i="27"/>
  <c r="K355" i="27"/>
  <c r="K356" i="27"/>
  <c r="K357" i="27"/>
  <c r="K358" i="27"/>
  <c r="K359" i="27"/>
  <c r="K360" i="27"/>
  <c r="K361" i="27"/>
  <c r="K362" i="27"/>
  <c r="K363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K380" i="27"/>
  <c r="K381" i="27"/>
  <c r="K382" i="27"/>
  <c r="K383" i="27"/>
  <c r="K384" i="27"/>
  <c r="K385" i="27"/>
  <c r="K386" i="27"/>
  <c r="K387" i="27"/>
  <c r="K388" i="27"/>
  <c r="K389" i="27"/>
  <c r="K390" i="27"/>
  <c r="K391" i="27"/>
  <c r="K392" i="27"/>
  <c r="K393" i="27"/>
  <c r="K394" i="27"/>
  <c r="K395" i="27"/>
  <c r="K396" i="27"/>
  <c r="K397" i="27"/>
  <c r="K398" i="27"/>
  <c r="K399" i="27"/>
  <c r="K400" i="27"/>
  <c r="K401" i="27"/>
  <c r="K402" i="27"/>
  <c r="K403" i="27"/>
  <c r="K404" i="27"/>
  <c r="K405" i="27"/>
  <c r="K406" i="27"/>
  <c r="K407" i="27"/>
  <c r="K408" i="27"/>
  <c r="K409" i="27"/>
  <c r="K410" i="27"/>
  <c r="K411" i="27"/>
  <c r="K412" i="27"/>
  <c r="K413" i="27"/>
  <c r="K414" i="27"/>
  <c r="K415" i="27"/>
  <c r="K416" i="27"/>
  <c r="K417" i="27"/>
  <c r="K418" i="27"/>
  <c r="K419" i="27"/>
  <c r="K420" i="27"/>
  <c r="K421" i="27"/>
  <c r="K422" i="27"/>
  <c r="K423" i="27"/>
  <c r="K424" i="27"/>
  <c r="K425" i="27"/>
  <c r="K426" i="27"/>
  <c r="K427" i="27"/>
  <c r="K428" i="27"/>
  <c r="K429" i="27"/>
  <c r="K430" i="27"/>
  <c r="K431" i="27"/>
  <c r="K432" i="27"/>
  <c r="K433" i="27"/>
  <c r="K434" i="27"/>
  <c r="K435" i="27"/>
  <c r="K436" i="27"/>
  <c r="K437" i="27"/>
  <c r="K438" i="27"/>
  <c r="K439" i="27"/>
  <c r="K440" i="27"/>
  <c r="K441" i="27"/>
  <c r="K442" i="27"/>
  <c r="K443" i="27"/>
  <c r="K444" i="27"/>
  <c r="K445" i="27"/>
  <c r="K446" i="27"/>
  <c r="K447" i="27"/>
  <c r="K448" i="27"/>
  <c r="K449" i="27"/>
  <c r="K450" i="27"/>
  <c r="K451" i="27"/>
  <c r="K452" i="27"/>
  <c r="K453" i="27"/>
  <c r="K454" i="27"/>
  <c r="K455" i="27"/>
  <c r="K456" i="27"/>
  <c r="K457" i="27"/>
  <c r="K458" i="27"/>
  <c r="K459" i="27"/>
  <c r="K460" i="27"/>
  <c r="K461" i="27"/>
  <c r="K462" i="27"/>
  <c r="K463" i="27"/>
  <c r="K464" i="27"/>
  <c r="K465" i="27"/>
  <c r="K466" i="27"/>
  <c r="K467" i="27"/>
  <c r="K468" i="27"/>
  <c r="K469" i="27"/>
  <c r="K470" i="27"/>
  <c r="K471" i="27"/>
  <c r="K472" i="27"/>
  <c r="K473" i="27"/>
  <c r="K474" i="27"/>
  <c r="K475" i="27"/>
  <c r="K476" i="27"/>
  <c r="K477" i="27"/>
  <c r="K478" i="27"/>
  <c r="K479" i="27"/>
  <c r="K480" i="27"/>
  <c r="K481" i="27"/>
  <c r="K482" i="27"/>
  <c r="K483" i="27"/>
  <c r="K484" i="27"/>
  <c r="K485" i="27"/>
  <c r="K486" i="27"/>
  <c r="K487" i="27"/>
  <c r="K488" i="27"/>
  <c r="K489" i="27"/>
  <c r="K490" i="27"/>
  <c r="K491" i="27"/>
  <c r="K492" i="27"/>
  <c r="K493" i="27"/>
  <c r="K494" i="27"/>
  <c r="K495" i="27"/>
  <c r="K496" i="27"/>
  <c r="K497" i="27"/>
  <c r="K498" i="27"/>
  <c r="K499" i="27"/>
  <c r="K500" i="27"/>
  <c r="K501" i="27"/>
  <c r="K502" i="27"/>
  <c r="K503" i="27"/>
  <c r="K504" i="27"/>
  <c r="K505" i="27"/>
  <c r="K506" i="27"/>
  <c r="K507" i="27"/>
  <c r="K508" i="27"/>
  <c r="K509" i="27"/>
  <c r="K510" i="27"/>
  <c r="K511" i="27"/>
  <c r="K512" i="27"/>
  <c r="K513" i="27"/>
  <c r="K514" i="27"/>
  <c r="K515" i="27"/>
  <c r="K516" i="27"/>
  <c r="K517" i="27"/>
  <c r="K518" i="27"/>
  <c r="K519" i="27"/>
  <c r="K520" i="27"/>
  <c r="K521" i="27"/>
  <c r="K522" i="27"/>
  <c r="K523" i="27"/>
  <c r="K524" i="27"/>
  <c r="K525" i="27"/>
  <c r="K526" i="27"/>
  <c r="K527" i="27"/>
  <c r="K528" i="27"/>
  <c r="K529" i="27"/>
  <c r="K530" i="27"/>
  <c r="K531" i="27"/>
  <c r="K532" i="27"/>
  <c r="K533" i="27"/>
  <c r="K534" i="27"/>
  <c r="K535" i="27"/>
  <c r="K536" i="27"/>
  <c r="K537" i="27"/>
  <c r="K538" i="27"/>
  <c r="K539" i="27"/>
  <c r="K540" i="27"/>
  <c r="K541" i="27"/>
  <c r="K542" i="27"/>
  <c r="K543" i="27"/>
  <c r="K544" i="27"/>
  <c r="K545" i="27"/>
  <c r="K546" i="27"/>
  <c r="K547" i="27"/>
  <c r="K548" i="27"/>
  <c r="K549" i="27"/>
  <c r="K550" i="27"/>
  <c r="K551" i="27"/>
  <c r="K552" i="27"/>
  <c r="K553" i="27"/>
  <c r="K554" i="27"/>
  <c r="K555" i="27"/>
  <c r="K556" i="27"/>
  <c r="K557" i="27"/>
  <c r="K558" i="27"/>
  <c r="K559" i="27"/>
  <c r="K560" i="27"/>
  <c r="K561" i="27"/>
  <c r="K562" i="27"/>
  <c r="K563" i="27"/>
  <c r="K564" i="27"/>
  <c r="K565" i="27"/>
  <c r="K566" i="27"/>
  <c r="K567" i="27"/>
  <c r="K568" i="27"/>
  <c r="K569" i="27"/>
  <c r="K570" i="27"/>
  <c r="K571" i="27"/>
  <c r="K572" i="27"/>
  <c r="K573" i="27"/>
  <c r="K574" i="27"/>
  <c r="K575" i="27"/>
  <c r="K576" i="27"/>
  <c r="K577" i="27"/>
  <c r="K578" i="27"/>
  <c r="K579" i="27"/>
  <c r="K580" i="27"/>
  <c r="K581" i="27"/>
  <c r="K582" i="27"/>
  <c r="K583" i="27"/>
  <c r="K584" i="27"/>
  <c r="K585" i="27"/>
  <c r="K586" i="27"/>
  <c r="K587" i="27"/>
  <c r="K588" i="27"/>
  <c r="K589" i="27"/>
  <c r="K590" i="27"/>
  <c r="K591" i="27"/>
  <c r="K592" i="27"/>
  <c r="K593" i="27"/>
  <c r="K594" i="27"/>
  <c r="K595" i="27"/>
  <c r="K596" i="27"/>
  <c r="K597" i="27"/>
  <c r="K598" i="27"/>
  <c r="K599" i="27"/>
  <c r="K600" i="27"/>
  <c r="K601" i="27"/>
  <c r="K602" i="27"/>
  <c r="K603" i="27"/>
  <c r="K604" i="27"/>
  <c r="K605" i="27"/>
  <c r="K606" i="27"/>
  <c r="K607" i="27"/>
  <c r="K608" i="27"/>
  <c r="K609" i="27"/>
  <c r="K610" i="27"/>
  <c r="K611" i="27"/>
  <c r="K612" i="27"/>
  <c r="K613" i="27"/>
  <c r="K614" i="27"/>
  <c r="K615" i="27"/>
  <c r="K616" i="27"/>
  <c r="K617" i="27"/>
  <c r="K618" i="27"/>
  <c r="K619" i="27"/>
  <c r="K620" i="27"/>
  <c r="K621" i="27"/>
  <c r="K622" i="27"/>
  <c r="K623" i="27"/>
  <c r="K624" i="27"/>
  <c r="K625" i="27"/>
  <c r="K626" i="27"/>
  <c r="K627" i="27"/>
  <c r="K628" i="27"/>
  <c r="K629" i="27"/>
  <c r="K630" i="27"/>
  <c r="K631" i="27"/>
  <c r="K632" i="27"/>
  <c r="K633" i="27"/>
  <c r="K634" i="27"/>
  <c r="K635" i="27"/>
  <c r="K636" i="27"/>
  <c r="K637" i="27"/>
  <c r="K638" i="27"/>
  <c r="K639" i="27"/>
  <c r="K640" i="27"/>
  <c r="K641" i="27"/>
  <c r="K642" i="27"/>
  <c r="K643" i="27"/>
  <c r="K644" i="27"/>
  <c r="K645" i="27"/>
  <c r="K646" i="27"/>
  <c r="K647" i="27"/>
  <c r="K648" i="27"/>
  <c r="K649" i="27"/>
  <c r="K650" i="27"/>
  <c r="K651" i="27"/>
  <c r="K652" i="27"/>
  <c r="K653" i="27"/>
  <c r="K654" i="27"/>
  <c r="K655" i="27"/>
  <c r="K656" i="27"/>
  <c r="K657" i="27"/>
  <c r="K658" i="27"/>
  <c r="K659" i="27"/>
  <c r="K660" i="27"/>
  <c r="K661" i="27"/>
  <c r="K662" i="27"/>
  <c r="K663" i="27"/>
  <c r="K664" i="27"/>
  <c r="K665" i="27"/>
  <c r="K666" i="27"/>
  <c r="K667" i="27"/>
  <c r="K668" i="27"/>
  <c r="K669" i="27"/>
  <c r="K670" i="27"/>
  <c r="K671" i="27"/>
  <c r="K672" i="27"/>
  <c r="K673" i="27"/>
  <c r="K674" i="27"/>
  <c r="K675" i="27"/>
  <c r="K676" i="27"/>
  <c r="K677" i="27"/>
  <c r="K678" i="27"/>
  <c r="K679" i="27"/>
  <c r="K680" i="27"/>
  <c r="K681" i="27"/>
  <c r="K682" i="27"/>
  <c r="K683" i="27"/>
  <c r="K684" i="27"/>
  <c r="K685" i="27"/>
  <c r="K686" i="27"/>
  <c r="K687" i="27"/>
  <c r="K688" i="27"/>
  <c r="K689" i="27"/>
  <c r="K690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K706" i="27"/>
  <c r="K707" i="27"/>
  <c r="K708" i="27"/>
  <c r="K709" i="27"/>
  <c r="K710" i="27"/>
  <c r="K711" i="27"/>
  <c r="K712" i="27"/>
  <c r="K713" i="27"/>
  <c r="K714" i="27"/>
  <c r="K715" i="27"/>
  <c r="K716" i="27"/>
  <c r="K717" i="27"/>
  <c r="K718" i="27"/>
  <c r="K719" i="27"/>
  <c r="K720" i="27"/>
  <c r="K721" i="27"/>
  <c r="K722" i="27"/>
  <c r="K723" i="27"/>
  <c r="K724" i="27"/>
  <c r="K725" i="27"/>
  <c r="K726" i="27"/>
  <c r="K727" i="27"/>
  <c r="K728" i="27"/>
  <c r="K729" i="27"/>
  <c r="K730" i="27"/>
  <c r="K731" i="27"/>
  <c r="K732" i="27"/>
  <c r="K733" i="27"/>
  <c r="K734" i="27"/>
  <c r="K735" i="27"/>
  <c r="K736" i="27"/>
  <c r="K737" i="27"/>
  <c r="K738" i="27"/>
  <c r="K739" i="27"/>
  <c r="K740" i="27"/>
  <c r="K741" i="27"/>
  <c r="K742" i="27"/>
  <c r="K743" i="27"/>
  <c r="K744" i="27"/>
  <c r="K745" i="27"/>
  <c r="K746" i="27"/>
  <c r="K747" i="27"/>
  <c r="K748" i="27"/>
  <c r="K749" i="27"/>
  <c r="K750" i="27"/>
  <c r="K751" i="27"/>
  <c r="K752" i="27"/>
  <c r="K753" i="27"/>
  <c r="K754" i="27"/>
  <c r="K755" i="27"/>
  <c r="K756" i="27"/>
  <c r="K757" i="27"/>
  <c r="K758" i="27"/>
  <c r="K759" i="27"/>
  <c r="K760" i="27"/>
  <c r="K761" i="27"/>
  <c r="K762" i="27"/>
  <c r="K763" i="27"/>
  <c r="K764" i="27"/>
  <c r="K765" i="27"/>
  <c r="K766" i="27"/>
  <c r="K767" i="27"/>
  <c r="K768" i="27"/>
  <c r="K769" i="27"/>
  <c r="K770" i="27"/>
  <c r="K771" i="27"/>
  <c r="K772" i="27"/>
  <c r="K773" i="27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K790" i="27"/>
  <c r="K791" i="27"/>
  <c r="K792" i="27"/>
  <c r="K793" i="27"/>
  <c r="K794" i="27"/>
  <c r="K795" i="27"/>
  <c r="K796" i="27"/>
  <c r="K797" i="27"/>
  <c r="K798" i="27"/>
  <c r="K799" i="27"/>
  <c r="K800" i="27"/>
  <c r="K801" i="27"/>
  <c r="K802" i="27"/>
  <c r="K803" i="27"/>
  <c r="K804" i="27"/>
  <c r="K805" i="27"/>
  <c r="K806" i="27"/>
  <c r="K807" i="27"/>
  <c r="K808" i="27"/>
  <c r="K809" i="27"/>
  <c r="K810" i="27"/>
  <c r="K811" i="27"/>
  <c r="K812" i="27"/>
  <c r="K813" i="27"/>
  <c r="K814" i="27"/>
  <c r="K815" i="27"/>
  <c r="K816" i="27"/>
  <c r="K817" i="27"/>
  <c r="K818" i="27"/>
  <c r="K819" i="27"/>
  <c r="K820" i="27"/>
  <c r="K821" i="27"/>
  <c r="K822" i="27"/>
  <c r="K823" i="27"/>
  <c r="K824" i="27"/>
  <c r="K825" i="27"/>
  <c r="K826" i="27"/>
  <c r="K827" i="27"/>
  <c r="K828" i="27"/>
  <c r="K829" i="27"/>
  <c r="K830" i="27"/>
  <c r="K831" i="27"/>
  <c r="K832" i="27"/>
  <c r="K833" i="27"/>
  <c r="K834" i="27"/>
  <c r="K835" i="27"/>
  <c r="K836" i="27"/>
  <c r="K837" i="27"/>
  <c r="K838" i="27"/>
  <c r="K839" i="27"/>
  <c r="K840" i="27"/>
  <c r="K841" i="27"/>
  <c r="K842" i="27"/>
  <c r="K843" i="27"/>
  <c r="K844" i="27"/>
  <c r="K845" i="27"/>
  <c r="K846" i="27"/>
  <c r="K847" i="27"/>
  <c r="K848" i="27"/>
  <c r="K849" i="27"/>
  <c r="K850" i="27"/>
  <c r="K851" i="27"/>
  <c r="K852" i="27"/>
  <c r="K853" i="27"/>
  <c r="K854" i="27"/>
  <c r="K855" i="27"/>
  <c r="K856" i="27"/>
  <c r="K857" i="27"/>
  <c r="K858" i="27"/>
  <c r="K859" i="27"/>
  <c r="K860" i="27"/>
  <c r="K861" i="27"/>
  <c r="K862" i="27"/>
  <c r="K863" i="27"/>
  <c r="K864" i="27"/>
  <c r="K865" i="27"/>
  <c r="K866" i="27"/>
  <c r="K867" i="27"/>
  <c r="K868" i="27"/>
  <c r="K869" i="27"/>
  <c r="K870" i="27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K883" i="27"/>
  <c r="K884" i="27"/>
  <c r="K885" i="27"/>
  <c r="K886" i="27"/>
  <c r="K887" i="27"/>
  <c r="K888" i="27"/>
  <c r="K889" i="27"/>
  <c r="K890" i="27"/>
  <c r="K891" i="27"/>
  <c r="K892" i="27"/>
  <c r="K893" i="27"/>
  <c r="K894" i="27"/>
  <c r="K895" i="27"/>
  <c r="K896" i="27"/>
  <c r="K897" i="27"/>
  <c r="K898" i="27"/>
  <c r="K899" i="27"/>
  <c r="K900" i="27"/>
  <c r="K901" i="27"/>
  <c r="K902" i="27"/>
  <c r="K903" i="27"/>
  <c r="K904" i="27"/>
  <c r="K905" i="27"/>
  <c r="K906" i="27"/>
  <c r="K907" i="27"/>
  <c r="K908" i="27"/>
  <c r="K909" i="27"/>
  <c r="K910" i="27"/>
  <c r="K911" i="27"/>
  <c r="K912" i="27"/>
  <c r="K913" i="27"/>
  <c r="K914" i="27"/>
  <c r="K915" i="27"/>
  <c r="K916" i="27"/>
  <c r="K917" i="27"/>
  <c r="K918" i="27"/>
  <c r="K919" i="27"/>
  <c r="K920" i="27"/>
  <c r="K921" i="27"/>
  <c r="K922" i="27"/>
  <c r="K923" i="27"/>
  <c r="K924" i="27"/>
  <c r="K925" i="27"/>
  <c r="K926" i="27"/>
  <c r="K927" i="27"/>
  <c r="K928" i="27"/>
  <c r="K929" i="27"/>
  <c r="K930" i="27"/>
  <c r="K931" i="27"/>
  <c r="K932" i="27"/>
  <c r="K933" i="27"/>
  <c r="K934" i="27"/>
  <c r="K935" i="27"/>
  <c r="K936" i="27"/>
  <c r="K937" i="27"/>
  <c r="K938" i="27"/>
  <c r="K939" i="27"/>
  <c r="K940" i="27"/>
  <c r="K941" i="27"/>
  <c r="K942" i="27"/>
  <c r="K943" i="27"/>
  <c r="K944" i="27"/>
  <c r="K945" i="27"/>
  <c r="K946" i="27"/>
  <c r="K947" i="27"/>
  <c r="K948" i="27"/>
  <c r="K949" i="27"/>
  <c r="K950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K964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K979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K993" i="27"/>
  <c r="K994" i="27"/>
  <c r="K995" i="27"/>
  <c r="K996" i="27"/>
  <c r="K997" i="27"/>
  <c r="K998" i="27"/>
  <c r="K999" i="27"/>
  <c r="K4" i="27"/>
  <c r="F19" i="20"/>
  <c r="C19" i="20"/>
  <c r="E174" i="23"/>
  <c r="E170" i="23"/>
  <c r="E172" i="23"/>
  <c r="C57" i="21"/>
  <c r="C56" i="21"/>
  <c r="C49" i="21"/>
  <c r="C48" i="21"/>
  <c r="C29" i="21"/>
  <c r="C22" i="21"/>
  <c r="C15" i="21"/>
  <c r="D14" i="21" s="1"/>
  <c r="C20" i="21"/>
  <c r="C27" i="21"/>
  <c r="B7" i="39" s="1"/>
  <c r="B65" i="21"/>
  <c r="C65" i="21" s="1"/>
  <c r="B64" i="21"/>
  <c r="C64" i="21" s="1"/>
  <c r="F24" i="20"/>
  <c r="T14" i="28"/>
  <c r="AE2" i="27"/>
  <c r="AF2" i="27" s="1"/>
  <c r="AE3" i="27"/>
  <c r="AF3" i="27" s="1"/>
  <c r="AE4" i="27"/>
  <c r="AF4" i="27" s="1"/>
  <c r="AE5" i="27"/>
  <c r="AF5" i="27" s="1"/>
  <c r="AE6" i="27"/>
  <c r="AF6" i="27" s="1"/>
  <c r="AE7" i="27"/>
  <c r="AF7" i="27" s="1"/>
  <c r="AE8" i="27"/>
  <c r="AF8" i="27" s="1"/>
  <c r="AE9" i="27"/>
  <c r="AF9" i="27" s="1"/>
  <c r="AG9" i="27" s="1"/>
  <c r="AE10" i="27"/>
  <c r="AF10" i="27" s="1"/>
  <c r="AG10" i="27" s="1"/>
  <c r="AI10" i="27" s="1"/>
  <c r="AE11" i="27"/>
  <c r="AF11" i="27" s="1"/>
  <c r="AG11" i="27" s="1"/>
  <c r="AI11" i="27" s="1"/>
  <c r="AE12" i="27"/>
  <c r="AF12" i="27" s="1"/>
  <c r="AE13" i="27"/>
  <c r="AF13" i="27" s="1"/>
  <c r="AG13" i="27" s="1"/>
  <c r="AI13" i="27" s="1"/>
  <c r="AE14" i="27"/>
  <c r="AF14" i="27" s="1"/>
  <c r="AG14" i="27" s="1"/>
  <c r="AI14" i="27" s="1"/>
  <c r="AE15" i="27"/>
  <c r="AE16" i="27"/>
  <c r="AF16" i="27" s="1"/>
  <c r="AG16" i="27" s="1"/>
  <c r="AI16" i="27" s="1"/>
  <c r="AE17" i="27"/>
  <c r="AF17" i="27" s="1"/>
  <c r="AG17" i="27" s="1"/>
  <c r="AI17" i="27" s="1"/>
  <c r="AE18" i="27"/>
  <c r="AF18" i="27" s="1"/>
  <c r="AG18" i="27" s="1"/>
  <c r="AI18" i="27" s="1"/>
  <c r="AE19" i="27"/>
  <c r="AF19" i="27" s="1"/>
  <c r="AG19" i="27" s="1"/>
  <c r="AI19" i="27" s="1"/>
  <c r="AE20" i="27"/>
  <c r="AF20" i="27" s="1"/>
  <c r="AG20" i="27" s="1"/>
  <c r="AI20" i="27" s="1"/>
  <c r="AE21" i="27"/>
  <c r="AF21" i="27" s="1"/>
  <c r="AG21" i="27" s="1"/>
  <c r="AI21" i="27" s="1"/>
  <c r="AE22" i="27"/>
  <c r="AF22" i="27" s="1"/>
  <c r="AG22" i="27" s="1"/>
  <c r="AI22" i="27" s="1"/>
  <c r="AE23" i="27"/>
  <c r="AE24" i="27"/>
  <c r="AF24" i="27" s="1"/>
  <c r="AG24" i="27" s="1"/>
  <c r="AI24" i="27" s="1"/>
  <c r="AE25" i="27"/>
  <c r="AF25" i="27" s="1"/>
  <c r="AG25" i="27" s="1"/>
  <c r="AI25" i="27" s="1"/>
  <c r="AE26" i="27"/>
  <c r="AF26" i="27" s="1"/>
  <c r="AG26" i="27" s="1"/>
  <c r="AI26" i="27" s="1"/>
  <c r="AE27" i="27"/>
  <c r="AF27" i="27" s="1"/>
  <c r="AG27" i="27" s="1"/>
  <c r="AI27" i="27" s="1"/>
  <c r="AE28" i="27"/>
  <c r="AE29" i="27"/>
  <c r="AF29" i="27" s="1"/>
  <c r="AG29" i="27" s="1"/>
  <c r="AI29" i="27" s="1"/>
  <c r="AE30" i="27"/>
  <c r="AF30" i="27" s="1"/>
  <c r="AG30" i="27" s="1"/>
  <c r="AI30" i="27" s="1"/>
  <c r="AE31" i="27"/>
  <c r="AE32" i="27"/>
  <c r="AF32" i="27" s="1"/>
  <c r="AG32" i="27" s="1"/>
  <c r="AI32" i="27" s="1"/>
  <c r="AE33" i="27"/>
  <c r="AF33" i="27" s="1"/>
  <c r="AG33" i="27" s="1"/>
  <c r="AI33" i="27" s="1"/>
  <c r="AE34" i="27"/>
  <c r="AF34" i="27" s="1"/>
  <c r="AE35" i="27"/>
  <c r="AF35" i="27" s="1"/>
  <c r="AG35" i="27" s="1"/>
  <c r="AI35" i="27" s="1"/>
  <c r="AE36" i="27"/>
  <c r="AF36" i="27" s="1"/>
  <c r="AG36" i="27" s="1"/>
  <c r="AI36" i="27" s="1"/>
  <c r="AE37" i="27"/>
  <c r="AF37" i="27" s="1"/>
  <c r="AE38" i="27"/>
  <c r="AF38" i="27" s="1"/>
  <c r="AG38" i="27" s="1"/>
  <c r="AI38" i="27" s="1"/>
  <c r="AE39" i="27"/>
  <c r="AE40" i="27"/>
  <c r="AF40" i="27" s="1"/>
  <c r="AG40" i="27" s="1"/>
  <c r="AI40" i="27" s="1"/>
  <c r="AE41" i="27"/>
  <c r="AF41" i="27" s="1"/>
  <c r="AG41" i="27" s="1"/>
  <c r="AI41" i="27" s="1"/>
  <c r="AE42" i="27"/>
  <c r="AF42" i="27" s="1"/>
  <c r="AG42" i="27" s="1"/>
  <c r="AI42" i="27" s="1"/>
  <c r="AE43" i="27"/>
  <c r="AF43" i="27" s="1"/>
  <c r="AG43" i="27" s="1"/>
  <c r="AI43" i="27" s="1"/>
  <c r="AE44" i="27"/>
  <c r="AF44" i="27" s="1"/>
  <c r="AE45" i="27"/>
  <c r="AF45" i="27" s="1"/>
  <c r="AG45" i="27" s="1"/>
  <c r="AI45" i="27" s="1"/>
  <c r="AE46" i="27"/>
  <c r="AF46" i="27" s="1"/>
  <c r="AE47" i="27"/>
  <c r="AE48" i="27"/>
  <c r="AF48" i="27" s="1"/>
  <c r="AG48" i="27" s="1"/>
  <c r="AI48" i="27" s="1"/>
  <c r="AE49" i="27"/>
  <c r="AF49" i="27" s="1"/>
  <c r="AG49" i="27" s="1"/>
  <c r="AI49" i="27" s="1"/>
  <c r="AE50" i="27"/>
  <c r="AF50" i="27" s="1"/>
  <c r="AG50" i="27" s="1"/>
  <c r="AI50" i="27" s="1"/>
  <c r="AE51" i="27"/>
  <c r="AF51" i="27" s="1"/>
  <c r="AG51" i="27" s="1"/>
  <c r="AI51" i="27" s="1"/>
  <c r="J59" i="20"/>
  <c r="J46" i="20"/>
  <c r="J27" i="20"/>
  <c r="J63" i="20" s="1"/>
  <c r="K63" i="20" s="1"/>
  <c r="L63" i="20" s="1"/>
  <c r="M63" i="20" s="1"/>
  <c r="N63" i="20" s="1"/>
  <c r="F62" i="20"/>
  <c r="I62" i="20"/>
  <c r="C62" i="20" s="1"/>
  <c r="B58" i="21"/>
  <c r="B50" i="21"/>
  <c r="P6" i="28"/>
  <c r="Q6" i="28" s="1"/>
  <c r="T14" i="30"/>
  <c r="P6" i="30"/>
  <c r="Q6" i="30" s="1"/>
  <c r="N5" i="30"/>
  <c r="N6" i="30"/>
  <c r="N7" i="30"/>
  <c r="N8" i="30"/>
  <c r="N9" i="30"/>
  <c r="N10" i="30"/>
  <c r="N11" i="30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50" i="30"/>
  <c r="N51" i="30"/>
  <c r="N52" i="30"/>
  <c r="N53" i="30"/>
  <c r="N54" i="30"/>
  <c r="N55" i="30"/>
  <c r="N56" i="30"/>
  <c r="N57" i="30"/>
  <c r="N58" i="30"/>
  <c r="N59" i="30"/>
  <c r="N60" i="30"/>
  <c r="N61" i="30"/>
  <c r="N62" i="30"/>
  <c r="N63" i="30"/>
  <c r="N64" i="30"/>
  <c r="N65" i="30"/>
  <c r="N66" i="30"/>
  <c r="N67" i="30"/>
  <c r="N68" i="30"/>
  <c r="N69" i="30"/>
  <c r="N70" i="30"/>
  <c r="N71" i="30"/>
  <c r="N72" i="30"/>
  <c r="N73" i="30"/>
  <c r="N74" i="30"/>
  <c r="N75" i="30"/>
  <c r="N76" i="30"/>
  <c r="N77" i="30"/>
  <c r="N78" i="30"/>
  <c r="N79" i="30"/>
  <c r="N80" i="30"/>
  <c r="N81" i="30"/>
  <c r="N82" i="30"/>
  <c r="N83" i="30"/>
  <c r="N84" i="30"/>
  <c r="N85" i="30"/>
  <c r="N86" i="30"/>
  <c r="N87" i="30"/>
  <c r="N88" i="30"/>
  <c r="N89" i="30"/>
  <c r="N90" i="30"/>
  <c r="N91" i="30"/>
  <c r="N92" i="30"/>
  <c r="N93" i="30"/>
  <c r="N94" i="30"/>
  <c r="N95" i="30"/>
  <c r="N96" i="30"/>
  <c r="N97" i="30"/>
  <c r="N98" i="30"/>
  <c r="N99" i="30"/>
  <c r="N100" i="30"/>
  <c r="N101" i="30"/>
  <c r="N102" i="30"/>
  <c r="N103" i="30"/>
  <c r="N104" i="30"/>
  <c r="N105" i="30"/>
  <c r="N106" i="30"/>
  <c r="N107" i="30"/>
  <c r="N108" i="30"/>
  <c r="N109" i="30"/>
  <c r="N110" i="30"/>
  <c r="N111" i="30"/>
  <c r="N112" i="30"/>
  <c r="N113" i="30"/>
  <c r="N114" i="30"/>
  <c r="N115" i="30"/>
  <c r="N116" i="30"/>
  <c r="N117" i="30"/>
  <c r="N118" i="30"/>
  <c r="N119" i="30"/>
  <c r="N120" i="30"/>
  <c r="N121" i="30"/>
  <c r="N122" i="30"/>
  <c r="N123" i="30"/>
  <c r="N124" i="30"/>
  <c r="N125" i="30"/>
  <c r="N126" i="30"/>
  <c r="N127" i="30"/>
  <c r="N128" i="30"/>
  <c r="N129" i="30"/>
  <c r="N130" i="30"/>
  <c r="N131" i="30"/>
  <c r="N132" i="30"/>
  <c r="N133" i="30"/>
  <c r="N134" i="30"/>
  <c r="N135" i="30"/>
  <c r="N136" i="30"/>
  <c r="N137" i="30"/>
  <c r="N138" i="30"/>
  <c r="N139" i="30"/>
  <c r="N140" i="30"/>
  <c r="N141" i="30"/>
  <c r="N142" i="30"/>
  <c r="N143" i="30"/>
  <c r="N144" i="30"/>
  <c r="N145" i="30"/>
  <c r="N146" i="30"/>
  <c r="N147" i="30"/>
  <c r="N148" i="30"/>
  <c r="N149" i="30"/>
  <c r="N150" i="30"/>
  <c r="N151" i="30"/>
  <c r="N152" i="30"/>
  <c r="N153" i="30"/>
  <c r="N154" i="30"/>
  <c r="N155" i="30"/>
  <c r="N156" i="30"/>
  <c r="N157" i="30"/>
  <c r="N158" i="30"/>
  <c r="N159" i="30"/>
  <c r="N160" i="30"/>
  <c r="N161" i="30"/>
  <c r="N162" i="30"/>
  <c r="N163" i="30"/>
  <c r="N164" i="30"/>
  <c r="N165" i="30"/>
  <c r="N166" i="30"/>
  <c r="N167" i="30"/>
  <c r="N168" i="30"/>
  <c r="N169" i="30"/>
  <c r="N170" i="30"/>
  <c r="N171" i="30"/>
  <c r="N172" i="30"/>
  <c r="N173" i="30"/>
  <c r="N174" i="30"/>
  <c r="N175" i="30"/>
  <c r="N176" i="30"/>
  <c r="N177" i="30"/>
  <c r="N178" i="30"/>
  <c r="N179" i="30"/>
  <c r="N180" i="30"/>
  <c r="N181" i="30"/>
  <c r="N182" i="30"/>
  <c r="N183" i="30"/>
  <c r="N184" i="30"/>
  <c r="N185" i="30"/>
  <c r="N186" i="30"/>
  <c r="N187" i="30"/>
  <c r="N188" i="30"/>
  <c r="N189" i="30"/>
  <c r="N190" i="30"/>
  <c r="N191" i="30"/>
  <c r="N192" i="30"/>
  <c r="N193" i="30"/>
  <c r="N194" i="30"/>
  <c r="N195" i="30"/>
  <c r="N196" i="30"/>
  <c r="N197" i="30"/>
  <c r="N198" i="30"/>
  <c r="N199" i="30"/>
  <c r="N200" i="30"/>
  <c r="N201" i="30"/>
  <c r="N202" i="30"/>
  <c r="N203" i="30"/>
  <c r="N204" i="30"/>
  <c r="N205" i="30"/>
  <c r="N206" i="30"/>
  <c r="N207" i="30"/>
  <c r="N208" i="30"/>
  <c r="N209" i="30"/>
  <c r="N210" i="30"/>
  <c r="N211" i="30"/>
  <c r="N212" i="30"/>
  <c r="N213" i="30"/>
  <c r="N214" i="30"/>
  <c r="N215" i="30"/>
  <c r="N216" i="30"/>
  <c r="N217" i="30"/>
  <c r="N218" i="30"/>
  <c r="N219" i="30"/>
  <c r="N220" i="30"/>
  <c r="N221" i="30"/>
  <c r="N222" i="30"/>
  <c r="N223" i="30"/>
  <c r="N224" i="30"/>
  <c r="N225" i="30"/>
  <c r="N226" i="30"/>
  <c r="N227" i="30"/>
  <c r="N228" i="30"/>
  <c r="N229" i="30"/>
  <c r="N230" i="30"/>
  <c r="N231" i="30"/>
  <c r="N232" i="30"/>
  <c r="N233" i="30"/>
  <c r="N234" i="30"/>
  <c r="N235" i="30"/>
  <c r="N236" i="30"/>
  <c r="N237" i="30"/>
  <c r="N238" i="30"/>
  <c r="N239" i="30"/>
  <c r="N240" i="30"/>
  <c r="N241" i="30"/>
  <c r="N242" i="30"/>
  <c r="N243" i="30"/>
  <c r="N244" i="30"/>
  <c r="N245" i="30"/>
  <c r="N246" i="30"/>
  <c r="N247" i="30"/>
  <c r="N248" i="30"/>
  <c r="N249" i="30"/>
  <c r="N250" i="30"/>
  <c r="N251" i="30"/>
  <c r="N252" i="30"/>
  <c r="N253" i="30"/>
  <c r="N254" i="30"/>
  <c r="N255" i="30"/>
  <c r="N256" i="30"/>
  <c r="N257" i="30"/>
  <c r="N258" i="30"/>
  <c r="N259" i="30"/>
  <c r="N260" i="30"/>
  <c r="N261" i="30"/>
  <c r="N262" i="30"/>
  <c r="N263" i="30"/>
  <c r="N264" i="30"/>
  <c r="N265" i="30"/>
  <c r="N266" i="30"/>
  <c r="N267" i="30"/>
  <c r="N268" i="30"/>
  <c r="N269" i="30"/>
  <c r="N270" i="30"/>
  <c r="N271" i="30"/>
  <c r="N272" i="30"/>
  <c r="N273" i="30"/>
  <c r="N274" i="30"/>
  <c r="N275" i="30"/>
  <c r="N276" i="30"/>
  <c r="N277" i="30"/>
  <c r="N278" i="30"/>
  <c r="N279" i="30"/>
  <c r="N280" i="30"/>
  <c r="N281" i="30"/>
  <c r="N282" i="30"/>
  <c r="N283" i="30"/>
  <c r="N284" i="30"/>
  <c r="N285" i="30"/>
  <c r="N286" i="30"/>
  <c r="N287" i="30"/>
  <c r="N288" i="30"/>
  <c r="N289" i="30"/>
  <c r="N290" i="30"/>
  <c r="N291" i="30"/>
  <c r="N292" i="30"/>
  <c r="N293" i="30"/>
  <c r="N294" i="30"/>
  <c r="N295" i="30"/>
  <c r="N296" i="30"/>
  <c r="N297" i="30"/>
  <c r="N298" i="30"/>
  <c r="N299" i="30"/>
  <c r="N300" i="30"/>
  <c r="N301" i="30"/>
  <c r="N302" i="30"/>
  <c r="N303" i="30"/>
  <c r="N304" i="30"/>
  <c r="N305" i="30"/>
  <c r="N306" i="30"/>
  <c r="N307" i="30"/>
  <c r="N308" i="30"/>
  <c r="N309" i="30"/>
  <c r="N310" i="30"/>
  <c r="N311" i="30"/>
  <c r="N312" i="30"/>
  <c r="N313" i="30"/>
  <c r="N314" i="30"/>
  <c r="N315" i="30"/>
  <c r="N316" i="30"/>
  <c r="N317" i="30"/>
  <c r="N318" i="30"/>
  <c r="N319" i="30"/>
  <c r="N320" i="30"/>
  <c r="N321" i="30"/>
  <c r="N322" i="30"/>
  <c r="N323" i="30"/>
  <c r="N324" i="30"/>
  <c r="N325" i="30"/>
  <c r="N326" i="30"/>
  <c r="N327" i="30"/>
  <c r="N328" i="30"/>
  <c r="N329" i="30"/>
  <c r="N330" i="30"/>
  <c r="N331" i="30"/>
  <c r="N332" i="30"/>
  <c r="N333" i="30"/>
  <c r="N334" i="30"/>
  <c r="N335" i="30"/>
  <c r="N336" i="30"/>
  <c r="N337" i="30"/>
  <c r="N338" i="30"/>
  <c r="N339" i="30"/>
  <c r="N340" i="30"/>
  <c r="N341" i="30"/>
  <c r="N342" i="30"/>
  <c r="N343" i="30"/>
  <c r="N344" i="30"/>
  <c r="N345" i="30"/>
  <c r="N346" i="30"/>
  <c r="N347" i="30"/>
  <c r="N348" i="30"/>
  <c r="N349" i="30"/>
  <c r="N350" i="30"/>
  <c r="N351" i="30"/>
  <c r="N352" i="30"/>
  <c r="N353" i="30"/>
  <c r="N354" i="30"/>
  <c r="N355" i="30"/>
  <c r="N356" i="30"/>
  <c r="N357" i="30"/>
  <c r="N358" i="30"/>
  <c r="N359" i="30"/>
  <c r="N360" i="30"/>
  <c r="N361" i="30"/>
  <c r="N362" i="30"/>
  <c r="N363" i="30"/>
  <c r="N364" i="30"/>
  <c r="N365" i="30"/>
  <c r="N366" i="30"/>
  <c r="N367" i="30"/>
  <c r="N368" i="30"/>
  <c r="N369" i="30"/>
  <c r="N370" i="30"/>
  <c r="N371" i="30"/>
  <c r="N372" i="30"/>
  <c r="N373" i="30"/>
  <c r="N374" i="30"/>
  <c r="N375" i="30"/>
  <c r="N376" i="30"/>
  <c r="N377" i="30"/>
  <c r="N378" i="30"/>
  <c r="N379" i="30"/>
  <c r="N380" i="30"/>
  <c r="N381" i="30"/>
  <c r="N382" i="30"/>
  <c r="N383" i="30"/>
  <c r="N384" i="30"/>
  <c r="N385" i="30"/>
  <c r="N386" i="30"/>
  <c r="N387" i="30"/>
  <c r="N388" i="30"/>
  <c r="N389" i="30"/>
  <c r="N390" i="30"/>
  <c r="N391" i="30"/>
  <c r="N392" i="30"/>
  <c r="N393" i="30"/>
  <c r="N394" i="30"/>
  <c r="N395" i="30"/>
  <c r="N396" i="30"/>
  <c r="N397" i="30"/>
  <c r="N398" i="30"/>
  <c r="N399" i="30"/>
  <c r="N400" i="30"/>
  <c r="N401" i="30"/>
  <c r="N402" i="30"/>
  <c r="N403" i="30"/>
  <c r="N404" i="30"/>
  <c r="N405" i="30"/>
  <c r="N406" i="30"/>
  <c r="N407" i="30"/>
  <c r="N408" i="30"/>
  <c r="N409" i="30"/>
  <c r="N410" i="30"/>
  <c r="N411" i="30"/>
  <c r="N412" i="30"/>
  <c r="N413" i="30"/>
  <c r="N414" i="30"/>
  <c r="N415" i="30"/>
  <c r="N416" i="30"/>
  <c r="N417" i="30"/>
  <c r="N418" i="30"/>
  <c r="N419" i="30"/>
  <c r="N420" i="30"/>
  <c r="N421" i="30"/>
  <c r="N422" i="30"/>
  <c r="N423" i="30"/>
  <c r="N424" i="30"/>
  <c r="N425" i="30"/>
  <c r="N426" i="30"/>
  <c r="N427" i="30"/>
  <c r="N428" i="30"/>
  <c r="N429" i="30"/>
  <c r="N430" i="30"/>
  <c r="N431" i="30"/>
  <c r="N432" i="30"/>
  <c r="N433" i="30"/>
  <c r="N434" i="30"/>
  <c r="N435" i="30"/>
  <c r="N436" i="30"/>
  <c r="N437" i="30"/>
  <c r="N438" i="30"/>
  <c r="N439" i="30"/>
  <c r="N440" i="30"/>
  <c r="N441" i="30"/>
  <c r="N442" i="30"/>
  <c r="N443" i="30"/>
  <c r="N444" i="30"/>
  <c r="N445" i="30"/>
  <c r="N446" i="30"/>
  <c r="N447" i="30"/>
  <c r="N448" i="30"/>
  <c r="N449" i="30"/>
  <c r="N450" i="30"/>
  <c r="N451" i="30"/>
  <c r="N452" i="30"/>
  <c r="N453" i="30"/>
  <c r="N454" i="30"/>
  <c r="N455" i="30"/>
  <c r="N456" i="30"/>
  <c r="N457" i="30"/>
  <c r="N458" i="30"/>
  <c r="N459" i="30"/>
  <c r="N460" i="30"/>
  <c r="N461" i="30"/>
  <c r="N462" i="30"/>
  <c r="N463" i="30"/>
  <c r="N464" i="30"/>
  <c r="N465" i="30"/>
  <c r="N466" i="30"/>
  <c r="N467" i="30"/>
  <c r="N468" i="30"/>
  <c r="N469" i="30"/>
  <c r="N470" i="30"/>
  <c r="N471" i="30"/>
  <c r="N472" i="30"/>
  <c r="N473" i="30"/>
  <c r="N474" i="30"/>
  <c r="N475" i="30"/>
  <c r="N476" i="30"/>
  <c r="N477" i="30"/>
  <c r="N478" i="30"/>
  <c r="N479" i="30"/>
  <c r="N480" i="30"/>
  <c r="N481" i="30"/>
  <c r="N482" i="30"/>
  <c r="N483" i="30"/>
  <c r="N484" i="30"/>
  <c r="N485" i="30"/>
  <c r="N486" i="30"/>
  <c r="N487" i="30"/>
  <c r="N488" i="30"/>
  <c r="N489" i="30"/>
  <c r="N490" i="30"/>
  <c r="N491" i="30"/>
  <c r="N492" i="30"/>
  <c r="N493" i="30"/>
  <c r="N494" i="30"/>
  <c r="N495" i="30"/>
  <c r="N496" i="30"/>
  <c r="N497" i="30"/>
  <c r="N498" i="30"/>
  <c r="N499" i="30"/>
  <c r="N500" i="30"/>
  <c r="N501" i="30"/>
  <c r="N502" i="30"/>
  <c r="N503" i="30"/>
  <c r="N504" i="30"/>
  <c r="N505" i="30"/>
  <c r="N506" i="30"/>
  <c r="N507" i="30"/>
  <c r="N508" i="30"/>
  <c r="N509" i="30"/>
  <c r="N510" i="30"/>
  <c r="N511" i="30"/>
  <c r="N512" i="30"/>
  <c r="N513" i="30"/>
  <c r="N514" i="30"/>
  <c r="N515" i="30"/>
  <c r="N516" i="30"/>
  <c r="N517" i="30"/>
  <c r="N518" i="30"/>
  <c r="N519" i="30"/>
  <c r="N520" i="30"/>
  <c r="N521" i="30"/>
  <c r="N522" i="30"/>
  <c r="N523" i="30"/>
  <c r="N524" i="30"/>
  <c r="N525" i="30"/>
  <c r="N526" i="30"/>
  <c r="N527" i="30"/>
  <c r="N528" i="30"/>
  <c r="N529" i="30"/>
  <c r="N530" i="30"/>
  <c r="N531" i="30"/>
  <c r="N532" i="30"/>
  <c r="N533" i="30"/>
  <c r="N534" i="30"/>
  <c r="N535" i="30"/>
  <c r="N536" i="30"/>
  <c r="N537" i="30"/>
  <c r="N538" i="30"/>
  <c r="N539" i="30"/>
  <c r="N540" i="30"/>
  <c r="N541" i="30"/>
  <c r="N542" i="30"/>
  <c r="N543" i="30"/>
  <c r="N544" i="30"/>
  <c r="N545" i="30"/>
  <c r="N546" i="30"/>
  <c r="N547" i="30"/>
  <c r="N548" i="30"/>
  <c r="N549" i="30"/>
  <c r="N550" i="30"/>
  <c r="N551" i="30"/>
  <c r="N552" i="30"/>
  <c r="N553" i="30"/>
  <c r="N554" i="30"/>
  <c r="N555" i="30"/>
  <c r="N556" i="30"/>
  <c r="N557" i="30"/>
  <c r="N558" i="30"/>
  <c r="N559" i="30"/>
  <c r="N560" i="30"/>
  <c r="N561" i="30"/>
  <c r="N562" i="30"/>
  <c r="N563" i="30"/>
  <c r="N564" i="30"/>
  <c r="N565" i="30"/>
  <c r="N566" i="30"/>
  <c r="N567" i="30"/>
  <c r="N568" i="30"/>
  <c r="N569" i="30"/>
  <c r="N570" i="30"/>
  <c r="N571" i="30"/>
  <c r="N572" i="30"/>
  <c r="N573" i="30"/>
  <c r="N574" i="30"/>
  <c r="N575" i="30"/>
  <c r="N576" i="30"/>
  <c r="N577" i="30"/>
  <c r="N578" i="30"/>
  <c r="N579" i="30"/>
  <c r="N580" i="30"/>
  <c r="N581" i="30"/>
  <c r="N582" i="30"/>
  <c r="N583" i="30"/>
  <c r="N584" i="30"/>
  <c r="N585" i="30"/>
  <c r="N586" i="30"/>
  <c r="N587" i="30"/>
  <c r="N588" i="30"/>
  <c r="N589" i="30"/>
  <c r="N590" i="30"/>
  <c r="N591" i="30"/>
  <c r="N592" i="30"/>
  <c r="N593" i="30"/>
  <c r="N594" i="30"/>
  <c r="N595" i="30"/>
  <c r="N596" i="30"/>
  <c r="N597" i="30"/>
  <c r="N598" i="30"/>
  <c r="N599" i="30"/>
  <c r="N600" i="30"/>
  <c r="N601" i="30"/>
  <c r="N602" i="30"/>
  <c r="N603" i="30"/>
  <c r="N604" i="30"/>
  <c r="N605" i="30"/>
  <c r="N606" i="30"/>
  <c r="N607" i="30"/>
  <c r="N608" i="30"/>
  <c r="N609" i="30"/>
  <c r="N610" i="30"/>
  <c r="N611" i="30"/>
  <c r="N612" i="30"/>
  <c r="N613" i="30"/>
  <c r="N614" i="30"/>
  <c r="N615" i="30"/>
  <c r="N616" i="30"/>
  <c r="N617" i="30"/>
  <c r="N618" i="30"/>
  <c r="N619" i="30"/>
  <c r="N620" i="30"/>
  <c r="N621" i="30"/>
  <c r="N622" i="30"/>
  <c r="N623" i="30"/>
  <c r="N624" i="30"/>
  <c r="N625" i="30"/>
  <c r="N626" i="30"/>
  <c r="N627" i="30"/>
  <c r="N628" i="30"/>
  <c r="N629" i="30"/>
  <c r="N630" i="30"/>
  <c r="N631" i="30"/>
  <c r="N632" i="30"/>
  <c r="N633" i="30"/>
  <c r="N634" i="30"/>
  <c r="N635" i="30"/>
  <c r="N636" i="30"/>
  <c r="N637" i="30"/>
  <c r="N638" i="30"/>
  <c r="N639" i="30"/>
  <c r="N640" i="30"/>
  <c r="N641" i="30"/>
  <c r="N642" i="30"/>
  <c r="N643" i="30"/>
  <c r="N644" i="30"/>
  <c r="N645" i="30"/>
  <c r="N646" i="30"/>
  <c r="N647" i="30"/>
  <c r="N648" i="30"/>
  <c r="N649" i="30"/>
  <c r="N650" i="30"/>
  <c r="N651" i="30"/>
  <c r="N652" i="30"/>
  <c r="N653" i="30"/>
  <c r="N654" i="30"/>
  <c r="N655" i="30"/>
  <c r="N656" i="30"/>
  <c r="N657" i="30"/>
  <c r="N658" i="30"/>
  <c r="N659" i="30"/>
  <c r="N660" i="30"/>
  <c r="N661" i="30"/>
  <c r="N662" i="30"/>
  <c r="N663" i="30"/>
  <c r="N664" i="30"/>
  <c r="N665" i="30"/>
  <c r="N666" i="30"/>
  <c r="N667" i="30"/>
  <c r="N668" i="30"/>
  <c r="N669" i="30"/>
  <c r="N670" i="30"/>
  <c r="N671" i="30"/>
  <c r="N672" i="30"/>
  <c r="N673" i="30"/>
  <c r="N674" i="30"/>
  <c r="N675" i="30"/>
  <c r="N676" i="30"/>
  <c r="N677" i="30"/>
  <c r="N678" i="30"/>
  <c r="N679" i="30"/>
  <c r="N680" i="30"/>
  <c r="N681" i="30"/>
  <c r="N682" i="30"/>
  <c r="N683" i="30"/>
  <c r="N684" i="30"/>
  <c r="N685" i="30"/>
  <c r="N686" i="30"/>
  <c r="N687" i="30"/>
  <c r="N688" i="30"/>
  <c r="N689" i="30"/>
  <c r="N690" i="30"/>
  <c r="N691" i="30"/>
  <c r="N692" i="30"/>
  <c r="N693" i="30"/>
  <c r="N694" i="30"/>
  <c r="N695" i="30"/>
  <c r="N696" i="30"/>
  <c r="N697" i="30"/>
  <c r="N698" i="30"/>
  <c r="N699" i="30"/>
  <c r="N700" i="30"/>
  <c r="N701" i="30"/>
  <c r="N702" i="30"/>
  <c r="N703" i="30"/>
  <c r="N704" i="30"/>
  <c r="N705" i="30"/>
  <c r="N706" i="30"/>
  <c r="N707" i="30"/>
  <c r="N708" i="30"/>
  <c r="N709" i="30"/>
  <c r="N710" i="30"/>
  <c r="N711" i="30"/>
  <c r="N712" i="30"/>
  <c r="N713" i="30"/>
  <c r="N714" i="30"/>
  <c r="N715" i="30"/>
  <c r="N716" i="30"/>
  <c r="N717" i="30"/>
  <c r="N718" i="30"/>
  <c r="N719" i="30"/>
  <c r="N720" i="30"/>
  <c r="N721" i="30"/>
  <c r="N722" i="30"/>
  <c r="N723" i="30"/>
  <c r="N724" i="30"/>
  <c r="N725" i="30"/>
  <c r="N726" i="30"/>
  <c r="N727" i="30"/>
  <c r="N728" i="30"/>
  <c r="N729" i="30"/>
  <c r="N730" i="30"/>
  <c r="N731" i="30"/>
  <c r="N732" i="30"/>
  <c r="N733" i="30"/>
  <c r="N734" i="30"/>
  <c r="N735" i="30"/>
  <c r="N736" i="30"/>
  <c r="N737" i="30"/>
  <c r="N738" i="30"/>
  <c r="N739" i="30"/>
  <c r="N740" i="30"/>
  <c r="N741" i="30"/>
  <c r="N742" i="30"/>
  <c r="N743" i="30"/>
  <c r="N744" i="30"/>
  <c r="N745" i="30"/>
  <c r="N746" i="30"/>
  <c r="N747" i="30"/>
  <c r="N748" i="30"/>
  <c r="N749" i="30"/>
  <c r="N750" i="30"/>
  <c r="N751" i="30"/>
  <c r="N752" i="30"/>
  <c r="N753" i="30"/>
  <c r="N754" i="30"/>
  <c r="N755" i="30"/>
  <c r="N756" i="30"/>
  <c r="N757" i="30"/>
  <c r="N758" i="30"/>
  <c r="N759" i="30"/>
  <c r="N760" i="30"/>
  <c r="N761" i="30"/>
  <c r="N762" i="30"/>
  <c r="N763" i="30"/>
  <c r="N764" i="30"/>
  <c r="N765" i="30"/>
  <c r="N766" i="30"/>
  <c r="N767" i="30"/>
  <c r="N768" i="30"/>
  <c r="N769" i="30"/>
  <c r="N770" i="30"/>
  <c r="N771" i="30"/>
  <c r="N772" i="30"/>
  <c r="N773" i="30"/>
  <c r="N774" i="30"/>
  <c r="N775" i="30"/>
  <c r="N776" i="30"/>
  <c r="N777" i="30"/>
  <c r="N778" i="30"/>
  <c r="N779" i="30"/>
  <c r="N780" i="30"/>
  <c r="N781" i="30"/>
  <c r="N782" i="30"/>
  <c r="N783" i="30"/>
  <c r="N784" i="30"/>
  <c r="N785" i="30"/>
  <c r="N786" i="30"/>
  <c r="N787" i="30"/>
  <c r="N788" i="30"/>
  <c r="N789" i="30"/>
  <c r="N790" i="30"/>
  <c r="N791" i="30"/>
  <c r="N792" i="30"/>
  <c r="N793" i="30"/>
  <c r="N794" i="30"/>
  <c r="N795" i="30"/>
  <c r="N796" i="30"/>
  <c r="N797" i="30"/>
  <c r="N798" i="30"/>
  <c r="N799" i="30"/>
  <c r="N800" i="30"/>
  <c r="N801" i="30"/>
  <c r="N802" i="30"/>
  <c r="N803" i="30"/>
  <c r="N804" i="30"/>
  <c r="N805" i="30"/>
  <c r="N806" i="30"/>
  <c r="N807" i="30"/>
  <c r="N808" i="30"/>
  <c r="N809" i="30"/>
  <c r="N810" i="30"/>
  <c r="N811" i="30"/>
  <c r="N812" i="30"/>
  <c r="N813" i="30"/>
  <c r="N814" i="30"/>
  <c r="N815" i="30"/>
  <c r="N816" i="30"/>
  <c r="N817" i="30"/>
  <c r="N818" i="30"/>
  <c r="N819" i="30"/>
  <c r="N820" i="30"/>
  <c r="N821" i="30"/>
  <c r="N822" i="30"/>
  <c r="N823" i="30"/>
  <c r="N824" i="30"/>
  <c r="N825" i="30"/>
  <c r="N826" i="30"/>
  <c r="N827" i="30"/>
  <c r="N828" i="30"/>
  <c r="N829" i="30"/>
  <c r="N830" i="30"/>
  <c r="N831" i="30"/>
  <c r="N832" i="30"/>
  <c r="N833" i="30"/>
  <c r="N834" i="30"/>
  <c r="N835" i="30"/>
  <c r="N836" i="30"/>
  <c r="N837" i="30"/>
  <c r="N838" i="30"/>
  <c r="N839" i="30"/>
  <c r="N840" i="30"/>
  <c r="N841" i="30"/>
  <c r="N842" i="30"/>
  <c r="N843" i="30"/>
  <c r="N844" i="30"/>
  <c r="N845" i="30"/>
  <c r="N846" i="30"/>
  <c r="N847" i="30"/>
  <c r="N848" i="30"/>
  <c r="N849" i="30"/>
  <c r="N850" i="30"/>
  <c r="N851" i="30"/>
  <c r="N852" i="30"/>
  <c r="N853" i="30"/>
  <c r="N854" i="30"/>
  <c r="N855" i="30"/>
  <c r="N856" i="30"/>
  <c r="N857" i="30"/>
  <c r="N858" i="30"/>
  <c r="N859" i="30"/>
  <c r="N860" i="30"/>
  <c r="N861" i="30"/>
  <c r="N862" i="30"/>
  <c r="N863" i="30"/>
  <c r="N864" i="30"/>
  <c r="N865" i="30"/>
  <c r="N866" i="30"/>
  <c r="N867" i="30"/>
  <c r="N868" i="30"/>
  <c r="N869" i="30"/>
  <c r="N870" i="30"/>
  <c r="N871" i="30"/>
  <c r="N872" i="30"/>
  <c r="N873" i="30"/>
  <c r="N874" i="30"/>
  <c r="N875" i="30"/>
  <c r="N876" i="30"/>
  <c r="N877" i="30"/>
  <c r="N878" i="30"/>
  <c r="N879" i="30"/>
  <c r="N880" i="30"/>
  <c r="N881" i="30"/>
  <c r="N882" i="30"/>
  <c r="N883" i="30"/>
  <c r="N884" i="30"/>
  <c r="N885" i="30"/>
  <c r="N886" i="30"/>
  <c r="N887" i="30"/>
  <c r="N888" i="30"/>
  <c r="N889" i="30"/>
  <c r="N890" i="30"/>
  <c r="N891" i="30"/>
  <c r="N892" i="30"/>
  <c r="N893" i="30"/>
  <c r="N894" i="30"/>
  <c r="N895" i="30"/>
  <c r="N896" i="30"/>
  <c r="N897" i="30"/>
  <c r="N898" i="30"/>
  <c r="N899" i="30"/>
  <c r="N900" i="30"/>
  <c r="N901" i="30"/>
  <c r="N902" i="30"/>
  <c r="N903" i="30"/>
  <c r="N904" i="30"/>
  <c r="N905" i="30"/>
  <c r="N906" i="30"/>
  <c r="N907" i="30"/>
  <c r="N908" i="30"/>
  <c r="N909" i="30"/>
  <c r="N910" i="30"/>
  <c r="N911" i="30"/>
  <c r="N912" i="30"/>
  <c r="N913" i="30"/>
  <c r="N914" i="30"/>
  <c r="N915" i="30"/>
  <c r="N916" i="30"/>
  <c r="N917" i="30"/>
  <c r="N918" i="30"/>
  <c r="N919" i="30"/>
  <c r="N920" i="30"/>
  <c r="N921" i="30"/>
  <c r="N922" i="30"/>
  <c r="N923" i="30"/>
  <c r="N924" i="30"/>
  <c r="N925" i="30"/>
  <c r="N926" i="30"/>
  <c r="N927" i="30"/>
  <c r="N928" i="30"/>
  <c r="N929" i="30"/>
  <c r="N930" i="30"/>
  <c r="N931" i="30"/>
  <c r="N932" i="30"/>
  <c r="N933" i="30"/>
  <c r="N934" i="30"/>
  <c r="N935" i="30"/>
  <c r="N936" i="30"/>
  <c r="N937" i="30"/>
  <c r="N938" i="30"/>
  <c r="N939" i="30"/>
  <c r="N940" i="30"/>
  <c r="N941" i="30"/>
  <c r="N942" i="30"/>
  <c r="N943" i="30"/>
  <c r="N944" i="30"/>
  <c r="N945" i="30"/>
  <c r="N946" i="30"/>
  <c r="N947" i="30"/>
  <c r="N948" i="30"/>
  <c r="N949" i="30"/>
  <c r="N950" i="30"/>
  <c r="N951" i="30"/>
  <c r="N952" i="30"/>
  <c r="N953" i="30"/>
  <c r="N954" i="30"/>
  <c r="N955" i="30"/>
  <c r="N956" i="30"/>
  <c r="N957" i="30"/>
  <c r="N958" i="30"/>
  <c r="N959" i="30"/>
  <c r="N960" i="30"/>
  <c r="N961" i="30"/>
  <c r="N962" i="30"/>
  <c r="N963" i="30"/>
  <c r="N964" i="30"/>
  <c r="N965" i="30"/>
  <c r="N966" i="30"/>
  <c r="N967" i="30"/>
  <c r="N968" i="30"/>
  <c r="N969" i="30"/>
  <c r="N970" i="30"/>
  <c r="N971" i="30"/>
  <c r="N972" i="30"/>
  <c r="N973" i="30"/>
  <c r="N974" i="30"/>
  <c r="N975" i="30"/>
  <c r="N976" i="30"/>
  <c r="N977" i="30"/>
  <c r="N978" i="30"/>
  <c r="N979" i="30"/>
  <c r="N980" i="30"/>
  <c r="N981" i="30"/>
  <c r="N982" i="30"/>
  <c r="N983" i="30"/>
  <c r="N984" i="30"/>
  <c r="N985" i="30"/>
  <c r="N986" i="30"/>
  <c r="N987" i="30"/>
  <c r="N988" i="30"/>
  <c r="N989" i="30"/>
  <c r="N990" i="30"/>
  <c r="N991" i="30"/>
  <c r="N992" i="30"/>
  <c r="N993" i="30"/>
  <c r="N994" i="30"/>
  <c r="N995" i="30"/>
  <c r="N996" i="30"/>
  <c r="N997" i="30"/>
  <c r="N998" i="30"/>
  <c r="N999" i="30"/>
  <c r="R22" i="27"/>
  <c r="P22" i="27"/>
  <c r="B43" i="21"/>
  <c r="C43" i="21" s="1"/>
  <c r="I11" i="39" s="1"/>
  <c r="J11" i="39" s="1"/>
  <c r="B44" i="21"/>
  <c r="C44" i="21" s="1"/>
  <c r="I8" i="39" s="1"/>
  <c r="J8" i="39" s="1"/>
  <c r="B40" i="21"/>
  <c r="C40" i="21" s="1"/>
  <c r="AN5" i="21" s="1"/>
  <c r="B41" i="21"/>
  <c r="C41" i="21" s="1"/>
  <c r="AM5" i="21" s="1"/>
  <c r="C19" i="21"/>
  <c r="Q24" i="27" s="1"/>
  <c r="M3" i="21" s="1"/>
  <c r="C8" i="21"/>
  <c r="E82" i="21"/>
  <c r="D16" i="21"/>
  <c r="I46" i="20"/>
  <c r="C46" i="20" s="1"/>
  <c r="C24" i="20"/>
  <c r="C10" i="20"/>
  <c r="F32" i="20"/>
  <c r="Q22" i="27"/>
  <c r="F45" i="20"/>
  <c r="C45" i="20"/>
  <c r="F46" i="20"/>
  <c r="F43" i="20"/>
  <c r="C43" i="20"/>
  <c r="F59" i="20"/>
  <c r="C59" i="20"/>
  <c r="F57" i="20"/>
  <c r="C57" i="20"/>
  <c r="F55" i="20"/>
  <c r="C55" i="20"/>
  <c r="F56" i="20"/>
  <c r="C56" i="20"/>
  <c r="F54" i="20"/>
  <c r="C54" i="20"/>
  <c r="F52" i="20"/>
  <c r="C52" i="20"/>
  <c r="F53" i="20"/>
  <c r="C53" i="20"/>
  <c r="F42" i="20"/>
  <c r="C42" i="20"/>
  <c r="F41" i="20"/>
  <c r="C41" i="20"/>
  <c r="F38" i="20"/>
  <c r="C38" i="20"/>
  <c r="F39" i="20"/>
  <c r="C39" i="20"/>
  <c r="F40" i="20"/>
  <c r="C40" i="20"/>
  <c r="F17" i="20"/>
  <c r="C17" i="20"/>
  <c r="F18" i="20"/>
  <c r="C18" i="20"/>
  <c r="F20" i="20"/>
  <c r="C20" i="20"/>
  <c r="F16" i="20"/>
  <c r="C16" i="20"/>
  <c r="E168" i="23"/>
  <c r="N5" i="28"/>
  <c r="N6" i="28"/>
  <c r="N7" i="28"/>
  <c r="N8" i="28"/>
  <c r="N9" i="28"/>
  <c r="N10" i="28"/>
  <c r="N11" i="28"/>
  <c r="N12" i="28"/>
  <c r="N13" i="28"/>
  <c r="N14" i="28"/>
  <c r="N15" i="28"/>
  <c r="N16" i="28"/>
  <c r="N17" i="28"/>
  <c r="N18" i="28"/>
  <c r="N19" i="28"/>
  <c r="N20" i="28"/>
  <c r="N21" i="28"/>
  <c r="N22" i="28"/>
  <c r="N23" i="28"/>
  <c r="N24" i="28"/>
  <c r="N25" i="28"/>
  <c r="N26" i="28"/>
  <c r="N27" i="28"/>
  <c r="N28" i="28"/>
  <c r="N29" i="28"/>
  <c r="N30" i="28"/>
  <c r="N31" i="28"/>
  <c r="N32" i="28"/>
  <c r="N33" i="28"/>
  <c r="N34" i="28"/>
  <c r="N35" i="28"/>
  <c r="N36" i="28"/>
  <c r="N37" i="28"/>
  <c r="N38" i="28"/>
  <c r="N39" i="28"/>
  <c r="N40" i="28"/>
  <c r="N41" i="28"/>
  <c r="N42" i="28"/>
  <c r="N43" i="28"/>
  <c r="N44" i="28"/>
  <c r="N45" i="28"/>
  <c r="N46" i="28"/>
  <c r="N47" i="28"/>
  <c r="N48" i="28"/>
  <c r="N49" i="28"/>
  <c r="N50" i="28"/>
  <c r="N51" i="28"/>
  <c r="N52" i="28"/>
  <c r="N53" i="28"/>
  <c r="N54" i="28"/>
  <c r="N55" i="28"/>
  <c r="N56" i="28"/>
  <c r="N57" i="28"/>
  <c r="N58" i="28"/>
  <c r="N59" i="28"/>
  <c r="N60" i="28"/>
  <c r="N61" i="28"/>
  <c r="N62" i="28"/>
  <c r="N63" i="28"/>
  <c r="N64" i="28"/>
  <c r="N65" i="28"/>
  <c r="N66" i="28"/>
  <c r="N67" i="28"/>
  <c r="N68" i="28"/>
  <c r="N69" i="28"/>
  <c r="N70" i="28"/>
  <c r="N71" i="28"/>
  <c r="N72" i="28"/>
  <c r="N73" i="28"/>
  <c r="N74" i="28"/>
  <c r="N75" i="28"/>
  <c r="N76" i="28"/>
  <c r="N77" i="28"/>
  <c r="N78" i="28"/>
  <c r="N79" i="28"/>
  <c r="N80" i="28"/>
  <c r="N81" i="28"/>
  <c r="N82" i="28"/>
  <c r="N83" i="28"/>
  <c r="N84" i="28"/>
  <c r="N85" i="28"/>
  <c r="N86" i="28"/>
  <c r="N87" i="28"/>
  <c r="N88" i="28"/>
  <c r="N89" i="28"/>
  <c r="N90" i="28"/>
  <c r="N91" i="28"/>
  <c r="N92" i="28"/>
  <c r="N93" i="28"/>
  <c r="N94" i="28"/>
  <c r="N95" i="28"/>
  <c r="N96" i="28"/>
  <c r="N97" i="28"/>
  <c r="N98" i="28"/>
  <c r="N99" i="28"/>
  <c r="N100" i="28"/>
  <c r="N101" i="28"/>
  <c r="N102" i="28"/>
  <c r="N103" i="28"/>
  <c r="N104" i="28"/>
  <c r="N105" i="28"/>
  <c r="N106" i="28"/>
  <c r="N107" i="28"/>
  <c r="N108" i="28"/>
  <c r="N109" i="28"/>
  <c r="N110" i="28"/>
  <c r="N111" i="28"/>
  <c r="N112" i="28"/>
  <c r="N113" i="28"/>
  <c r="N114" i="28"/>
  <c r="N115" i="28"/>
  <c r="N116" i="28"/>
  <c r="N117" i="28"/>
  <c r="N118" i="28"/>
  <c r="N119" i="28"/>
  <c r="N120" i="28"/>
  <c r="N121" i="28"/>
  <c r="N122" i="28"/>
  <c r="N123" i="28"/>
  <c r="N124" i="28"/>
  <c r="N125" i="28"/>
  <c r="N126" i="28"/>
  <c r="N127" i="28"/>
  <c r="N128" i="28"/>
  <c r="N129" i="28"/>
  <c r="N130" i="28"/>
  <c r="N131" i="28"/>
  <c r="N132" i="28"/>
  <c r="N133" i="28"/>
  <c r="N134" i="28"/>
  <c r="N135" i="28"/>
  <c r="N136" i="28"/>
  <c r="N137" i="28"/>
  <c r="N138" i="28"/>
  <c r="N139" i="28"/>
  <c r="N140" i="28"/>
  <c r="N141" i="28"/>
  <c r="N142" i="28"/>
  <c r="N143" i="28"/>
  <c r="N144" i="28"/>
  <c r="N145" i="28"/>
  <c r="N146" i="28"/>
  <c r="N147" i="28"/>
  <c r="N148" i="28"/>
  <c r="N149" i="28"/>
  <c r="N150" i="28"/>
  <c r="N151" i="28"/>
  <c r="N152" i="28"/>
  <c r="N153" i="28"/>
  <c r="N154" i="28"/>
  <c r="N155" i="28"/>
  <c r="N156" i="28"/>
  <c r="N157" i="28"/>
  <c r="N158" i="28"/>
  <c r="N159" i="28"/>
  <c r="N160" i="28"/>
  <c r="N161" i="28"/>
  <c r="N162" i="28"/>
  <c r="N163" i="28"/>
  <c r="N164" i="28"/>
  <c r="N165" i="28"/>
  <c r="N166" i="28"/>
  <c r="N167" i="28"/>
  <c r="N168" i="28"/>
  <c r="N169" i="28"/>
  <c r="N170" i="28"/>
  <c r="N171" i="28"/>
  <c r="N172" i="28"/>
  <c r="N173" i="28"/>
  <c r="N174" i="28"/>
  <c r="N175" i="28"/>
  <c r="N176" i="28"/>
  <c r="N177" i="28"/>
  <c r="N178" i="28"/>
  <c r="N179" i="28"/>
  <c r="N180" i="28"/>
  <c r="N181" i="28"/>
  <c r="N182" i="28"/>
  <c r="N183" i="28"/>
  <c r="N184" i="28"/>
  <c r="N185" i="28"/>
  <c r="N186" i="28"/>
  <c r="N187" i="28"/>
  <c r="N188" i="28"/>
  <c r="N189" i="28"/>
  <c r="N190" i="28"/>
  <c r="N191" i="28"/>
  <c r="N192" i="28"/>
  <c r="N193" i="28"/>
  <c r="N194" i="28"/>
  <c r="N195" i="28"/>
  <c r="N196" i="28"/>
  <c r="N197" i="28"/>
  <c r="N198" i="28"/>
  <c r="N199" i="28"/>
  <c r="N200" i="28"/>
  <c r="N201" i="28"/>
  <c r="N202" i="28"/>
  <c r="N203" i="28"/>
  <c r="N204" i="28"/>
  <c r="N205" i="28"/>
  <c r="N206" i="28"/>
  <c r="N207" i="28"/>
  <c r="N208" i="28"/>
  <c r="N209" i="28"/>
  <c r="N210" i="28"/>
  <c r="N211" i="28"/>
  <c r="N212" i="28"/>
  <c r="N213" i="28"/>
  <c r="N214" i="28"/>
  <c r="N215" i="28"/>
  <c r="N216" i="28"/>
  <c r="N217" i="28"/>
  <c r="N218" i="28"/>
  <c r="N219" i="28"/>
  <c r="N220" i="28"/>
  <c r="N221" i="28"/>
  <c r="N222" i="28"/>
  <c r="N223" i="28"/>
  <c r="N224" i="28"/>
  <c r="N225" i="28"/>
  <c r="N226" i="28"/>
  <c r="N227" i="28"/>
  <c r="N228" i="28"/>
  <c r="N229" i="28"/>
  <c r="N230" i="28"/>
  <c r="N231" i="28"/>
  <c r="N232" i="28"/>
  <c r="N233" i="28"/>
  <c r="N234" i="28"/>
  <c r="N235" i="28"/>
  <c r="N236" i="28"/>
  <c r="N237" i="28"/>
  <c r="N238" i="28"/>
  <c r="N239" i="28"/>
  <c r="N240" i="28"/>
  <c r="N241" i="28"/>
  <c r="N242" i="28"/>
  <c r="N243" i="28"/>
  <c r="N244" i="28"/>
  <c r="N245" i="28"/>
  <c r="N246" i="28"/>
  <c r="N247" i="28"/>
  <c r="N248" i="28"/>
  <c r="N249" i="28"/>
  <c r="N250" i="28"/>
  <c r="N251" i="28"/>
  <c r="N252" i="28"/>
  <c r="N253" i="28"/>
  <c r="N254" i="28"/>
  <c r="N255" i="28"/>
  <c r="N256" i="28"/>
  <c r="N257" i="28"/>
  <c r="N258" i="28"/>
  <c r="N259" i="28"/>
  <c r="N260" i="28"/>
  <c r="N261" i="28"/>
  <c r="N262" i="28"/>
  <c r="N263" i="28"/>
  <c r="N264" i="28"/>
  <c r="N265" i="28"/>
  <c r="N266" i="28"/>
  <c r="N267" i="28"/>
  <c r="N268" i="28"/>
  <c r="N269" i="28"/>
  <c r="N270" i="28"/>
  <c r="N271" i="28"/>
  <c r="N272" i="28"/>
  <c r="N273" i="28"/>
  <c r="N274" i="28"/>
  <c r="N275" i="28"/>
  <c r="N276" i="28"/>
  <c r="N277" i="28"/>
  <c r="N278" i="28"/>
  <c r="N279" i="28"/>
  <c r="N280" i="28"/>
  <c r="N281" i="28"/>
  <c r="N282" i="28"/>
  <c r="N283" i="28"/>
  <c r="N284" i="28"/>
  <c r="N285" i="28"/>
  <c r="N286" i="28"/>
  <c r="N287" i="28"/>
  <c r="N288" i="28"/>
  <c r="N289" i="28"/>
  <c r="N290" i="28"/>
  <c r="N291" i="28"/>
  <c r="N292" i="28"/>
  <c r="N293" i="28"/>
  <c r="N294" i="28"/>
  <c r="N295" i="28"/>
  <c r="N296" i="28"/>
  <c r="N297" i="28"/>
  <c r="N298" i="28"/>
  <c r="N299" i="28"/>
  <c r="N300" i="28"/>
  <c r="N301" i="28"/>
  <c r="N302" i="28"/>
  <c r="N303" i="28"/>
  <c r="N304" i="28"/>
  <c r="N305" i="28"/>
  <c r="N306" i="28"/>
  <c r="N307" i="28"/>
  <c r="N308" i="28"/>
  <c r="N309" i="28"/>
  <c r="N310" i="28"/>
  <c r="N311" i="28"/>
  <c r="N312" i="28"/>
  <c r="N313" i="28"/>
  <c r="N314" i="28"/>
  <c r="N315" i="28"/>
  <c r="N316" i="28"/>
  <c r="N317" i="28"/>
  <c r="N318" i="28"/>
  <c r="N319" i="28"/>
  <c r="N320" i="28"/>
  <c r="N321" i="28"/>
  <c r="N322" i="28"/>
  <c r="N323" i="28"/>
  <c r="N324" i="28"/>
  <c r="N325" i="28"/>
  <c r="N326" i="28"/>
  <c r="N327" i="28"/>
  <c r="N328" i="28"/>
  <c r="N329" i="28"/>
  <c r="N330" i="28"/>
  <c r="N331" i="28"/>
  <c r="N332" i="28"/>
  <c r="N333" i="28"/>
  <c r="N334" i="28"/>
  <c r="N335" i="28"/>
  <c r="N336" i="28"/>
  <c r="N337" i="28"/>
  <c r="N338" i="28"/>
  <c r="N339" i="28"/>
  <c r="N340" i="28"/>
  <c r="N341" i="28"/>
  <c r="N342" i="28"/>
  <c r="N343" i="28"/>
  <c r="N344" i="28"/>
  <c r="N345" i="28"/>
  <c r="N346" i="28"/>
  <c r="N347" i="28"/>
  <c r="N348" i="28"/>
  <c r="N349" i="28"/>
  <c r="N350" i="28"/>
  <c r="N351" i="28"/>
  <c r="N352" i="28"/>
  <c r="N353" i="28"/>
  <c r="N354" i="28"/>
  <c r="N355" i="28"/>
  <c r="N356" i="28"/>
  <c r="N357" i="28"/>
  <c r="N358" i="28"/>
  <c r="N359" i="28"/>
  <c r="N360" i="28"/>
  <c r="N361" i="28"/>
  <c r="N362" i="28"/>
  <c r="N363" i="28"/>
  <c r="N364" i="28"/>
  <c r="N365" i="28"/>
  <c r="N366" i="28"/>
  <c r="N367" i="28"/>
  <c r="N368" i="28"/>
  <c r="N369" i="28"/>
  <c r="N370" i="28"/>
  <c r="N371" i="28"/>
  <c r="N372" i="28"/>
  <c r="N373" i="28"/>
  <c r="N374" i="28"/>
  <c r="N375" i="28"/>
  <c r="N376" i="28"/>
  <c r="N377" i="28"/>
  <c r="N378" i="28"/>
  <c r="N379" i="28"/>
  <c r="N380" i="28"/>
  <c r="N381" i="28"/>
  <c r="N382" i="28"/>
  <c r="N383" i="28"/>
  <c r="N384" i="28"/>
  <c r="N385" i="28"/>
  <c r="N386" i="28"/>
  <c r="N387" i="28"/>
  <c r="N388" i="28"/>
  <c r="N389" i="28"/>
  <c r="N390" i="28"/>
  <c r="N391" i="28"/>
  <c r="N392" i="28"/>
  <c r="N393" i="28"/>
  <c r="N394" i="28"/>
  <c r="N395" i="28"/>
  <c r="N396" i="28"/>
  <c r="N397" i="28"/>
  <c r="N398" i="28"/>
  <c r="N399" i="28"/>
  <c r="N400" i="28"/>
  <c r="N401" i="28"/>
  <c r="N402" i="28"/>
  <c r="N403" i="28"/>
  <c r="N404" i="28"/>
  <c r="N405" i="28"/>
  <c r="N406" i="28"/>
  <c r="N407" i="28"/>
  <c r="N408" i="28"/>
  <c r="N409" i="28"/>
  <c r="N410" i="28"/>
  <c r="N411" i="28"/>
  <c r="N412" i="28"/>
  <c r="N413" i="28"/>
  <c r="N414" i="28"/>
  <c r="N415" i="28"/>
  <c r="N416" i="28"/>
  <c r="N417" i="28"/>
  <c r="N418" i="28"/>
  <c r="N419" i="28"/>
  <c r="N420" i="28"/>
  <c r="N421" i="28"/>
  <c r="N422" i="28"/>
  <c r="N423" i="28"/>
  <c r="N424" i="28"/>
  <c r="N425" i="28"/>
  <c r="N426" i="28"/>
  <c r="N427" i="28"/>
  <c r="N428" i="28"/>
  <c r="N429" i="28"/>
  <c r="N430" i="28"/>
  <c r="N431" i="28"/>
  <c r="N432" i="28"/>
  <c r="N433" i="28"/>
  <c r="N434" i="28"/>
  <c r="N435" i="28"/>
  <c r="N436" i="28"/>
  <c r="N437" i="28"/>
  <c r="N438" i="28"/>
  <c r="N439" i="28"/>
  <c r="N440" i="28"/>
  <c r="N441" i="28"/>
  <c r="N442" i="28"/>
  <c r="N443" i="28"/>
  <c r="N444" i="28"/>
  <c r="N445" i="28"/>
  <c r="N446" i="28"/>
  <c r="N447" i="28"/>
  <c r="N448" i="28"/>
  <c r="N449" i="28"/>
  <c r="N450" i="28"/>
  <c r="N451" i="28"/>
  <c r="N452" i="28"/>
  <c r="N453" i="28"/>
  <c r="N454" i="28"/>
  <c r="N455" i="28"/>
  <c r="N456" i="28"/>
  <c r="N457" i="28"/>
  <c r="N458" i="28"/>
  <c r="N459" i="28"/>
  <c r="N460" i="28"/>
  <c r="N461" i="28"/>
  <c r="N462" i="28"/>
  <c r="N463" i="28"/>
  <c r="N464" i="28"/>
  <c r="N465" i="28"/>
  <c r="N466" i="28"/>
  <c r="N467" i="28"/>
  <c r="N468" i="28"/>
  <c r="N469" i="28"/>
  <c r="N470" i="28"/>
  <c r="N471" i="28"/>
  <c r="N472" i="28"/>
  <c r="N473" i="28"/>
  <c r="N474" i="28"/>
  <c r="N475" i="28"/>
  <c r="N476" i="28"/>
  <c r="N477" i="28"/>
  <c r="N478" i="28"/>
  <c r="N479" i="28"/>
  <c r="N480" i="28"/>
  <c r="N481" i="28"/>
  <c r="N482" i="28"/>
  <c r="N483" i="28"/>
  <c r="N484" i="28"/>
  <c r="N485" i="28"/>
  <c r="N486" i="28"/>
  <c r="N487" i="28"/>
  <c r="N488" i="28"/>
  <c r="N489" i="28"/>
  <c r="N490" i="28"/>
  <c r="N491" i="28"/>
  <c r="N492" i="28"/>
  <c r="N493" i="28"/>
  <c r="N494" i="28"/>
  <c r="N495" i="28"/>
  <c r="N496" i="28"/>
  <c r="N497" i="28"/>
  <c r="N498" i="28"/>
  <c r="N499" i="28"/>
  <c r="N500" i="28"/>
  <c r="N501" i="28"/>
  <c r="N502" i="28"/>
  <c r="N503" i="28"/>
  <c r="N504" i="28"/>
  <c r="N505" i="28"/>
  <c r="N506" i="28"/>
  <c r="N507" i="28"/>
  <c r="N508" i="28"/>
  <c r="N509" i="28"/>
  <c r="N510" i="28"/>
  <c r="N511" i="28"/>
  <c r="N512" i="28"/>
  <c r="N513" i="28"/>
  <c r="N514" i="28"/>
  <c r="N515" i="28"/>
  <c r="N516" i="28"/>
  <c r="N517" i="28"/>
  <c r="N518" i="28"/>
  <c r="N519" i="28"/>
  <c r="N520" i="28"/>
  <c r="N521" i="28"/>
  <c r="N522" i="28"/>
  <c r="N523" i="28"/>
  <c r="N524" i="28"/>
  <c r="N525" i="28"/>
  <c r="N526" i="28"/>
  <c r="N527" i="28"/>
  <c r="N528" i="28"/>
  <c r="N529" i="28"/>
  <c r="N530" i="28"/>
  <c r="N531" i="28"/>
  <c r="N532" i="28"/>
  <c r="N533" i="28"/>
  <c r="N534" i="28"/>
  <c r="N535" i="28"/>
  <c r="N536" i="28"/>
  <c r="N537" i="28"/>
  <c r="N538" i="28"/>
  <c r="N539" i="28"/>
  <c r="N540" i="28"/>
  <c r="N541" i="28"/>
  <c r="N542" i="28"/>
  <c r="N543" i="28"/>
  <c r="N544" i="28"/>
  <c r="N545" i="28"/>
  <c r="N546" i="28"/>
  <c r="N547" i="28"/>
  <c r="N548" i="28"/>
  <c r="N549" i="28"/>
  <c r="N550" i="28"/>
  <c r="N551" i="28"/>
  <c r="N552" i="28"/>
  <c r="N553" i="28"/>
  <c r="N554" i="28"/>
  <c r="N555" i="28"/>
  <c r="N556" i="28"/>
  <c r="N557" i="28"/>
  <c r="N558" i="28"/>
  <c r="N559" i="28"/>
  <c r="N560" i="28"/>
  <c r="N561" i="28"/>
  <c r="N562" i="28"/>
  <c r="N563" i="28"/>
  <c r="N564" i="28"/>
  <c r="N565" i="28"/>
  <c r="N566" i="28"/>
  <c r="N567" i="28"/>
  <c r="N568" i="28"/>
  <c r="N569" i="28"/>
  <c r="N570" i="28"/>
  <c r="N571" i="28"/>
  <c r="N572" i="28"/>
  <c r="N573" i="28"/>
  <c r="N574" i="28"/>
  <c r="N575" i="28"/>
  <c r="N576" i="28"/>
  <c r="N577" i="28"/>
  <c r="N578" i="28"/>
  <c r="N579" i="28"/>
  <c r="N580" i="28"/>
  <c r="N581" i="28"/>
  <c r="N582" i="28"/>
  <c r="N583" i="28"/>
  <c r="N584" i="28"/>
  <c r="N585" i="28"/>
  <c r="N586" i="28"/>
  <c r="N587" i="28"/>
  <c r="N588" i="28"/>
  <c r="N589" i="28"/>
  <c r="N590" i="28"/>
  <c r="N591" i="28"/>
  <c r="N592" i="28"/>
  <c r="N593" i="28"/>
  <c r="N594" i="28"/>
  <c r="N595" i="28"/>
  <c r="N596" i="28"/>
  <c r="N597" i="28"/>
  <c r="N598" i="28"/>
  <c r="N599" i="28"/>
  <c r="N600" i="28"/>
  <c r="N601" i="28"/>
  <c r="N602" i="28"/>
  <c r="N603" i="28"/>
  <c r="N604" i="28"/>
  <c r="N605" i="28"/>
  <c r="N606" i="28"/>
  <c r="N607" i="28"/>
  <c r="N608" i="28"/>
  <c r="N609" i="28"/>
  <c r="N610" i="28"/>
  <c r="N611" i="28"/>
  <c r="N612" i="28"/>
  <c r="N613" i="28"/>
  <c r="N614" i="28"/>
  <c r="N615" i="28"/>
  <c r="N616" i="28"/>
  <c r="N617" i="28"/>
  <c r="N618" i="28"/>
  <c r="N619" i="28"/>
  <c r="N620" i="28"/>
  <c r="N621" i="28"/>
  <c r="N622" i="28"/>
  <c r="N623" i="28"/>
  <c r="N624" i="28"/>
  <c r="N625" i="28"/>
  <c r="N626" i="28"/>
  <c r="N627" i="28"/>
  <c r="N628" i="28"/>
  <c r="N629" i="28"/>
  <c r="N630" i="28"/>
  <c r="N631" i="28"/>
  <c r="N632" i="28"/>
  <c r="N633" i="28"/>
  <c r="N634" i="28"/>
  <c r="N635" i="28"/>
  <c r="N636" i="28"/>
  <c r="N637" i="28"/>
  <c r="N638" i="28"/>
  <c r="N639" i="28"/>
  <c r="N640" i="28"/>
  <c r="N641" i="28"/>
  <c r="N642" i="28"/>
  <c r="N643" i="28"/>
  <c r="N644" i="28"/>
  <c r="N645" i="28"/>
  <c r="N646" i="28"/>
  <c r="N647" i="28"/>
  <c r="N648" i="28"/>
  <c r="N649" i="28"/>
  <c r="N650" i="28"/>
  <c r="N651" i="28"/>
  <c r="N652" i="28"/>
  <c r="N653" i="28"/>
  <c r="N654" i="28"/>
  <c r="N655" i="28"/>
  <c r="N656" i="28"/>
  <c r="N657" i="28"/>
  <c r="N658" i="28"/>
  <c r="N659" i="28"/>
  <c r="N660" i="28"/>
  <c r="N661" i="28"/>
  <c r="N662" i="28"/>
  <c r="N663" i="28"/>
  <c r="N664" i="28"/>
  <c r="N665" i="28"/>
  <c r="N666" i="28"/>
  <c r="N667" i="28"/>
  <c r="N668" i="28"/>
  <c r="N669" i="28"/>
  <c r="N670" i="28"/>
  <c r="N671" i="28"/>
  <c r="N672" i="28"/>
  <c r="N673" i="28"/>
  <c r="N674" i="28"/>
  <c r="N675" i="28"/>
  <c r="N676" i="28"/>
  <c r="N677" i="28"/>
  <c r="N678" i="28"/>
  <c r="N679" i="28"/>
  <c r="N680" i="28"/>
  <c r="N681" i="28"/>
  <c r="N682" i="28"/>
  <c r="N683" i="28"/>
  <c r="N684" i="28"/>
  <c r="N685" i="28"/>
  <c r="N686" i="28"/>
  <c r="N687" i="28"/>
  <c r="N688" i="28"/>
  <c r="N689" i="28"/>
  <c r="N690" i="28"/>
  <c r="N691" i="28"/>
  <c r="N692" i="28"/>
  <c r="N693" i="28"/>
  <c r="N694" i="28"/>
  <c r="N695" i="28"/>
  <c r="N696" i="28"/>
  <c r="N697" i="28"/>
  <c r="N698" i="28"/>
  <c r="N699" i="28"/>
  <c r="N700" i="28"/>
  <c r="N701" i="28"/>
  <c r="N702" i="28"/>
  <c r="N703" i="28"/>
  <c r="N704" i="28"/>
  <c r="N705" i="28"/>
  <c r="N706" i="28"/>
  <c r="N707" i="28"/>
  <c r="N708" i="28"/>
  <c r="N709" i="28"/>
  <c r="N710" i="28"/>
  <c r="N711" i="28"/>
  <c r="N712" i="28"/>
  <c r="N713" i="28"/>
  <c r="N714" i="28"/>
  <c r="N715" i="28"/>
  <c r="N716" i="28"/>
  <c r="N717" i="28"/>
  <c r="N718" i="28"/>
  <c r="N719" i="28"/>
  <c r="N720" i="28"/>
  <c r="N721" i="28"/>
  <c r="N722" i="28"/>
  <c r="N723" i="28"/>
  <c r="N724" i="28"/>
  <c r="N725" i="28"/>
  <c r="N726" i="28"/>
  <c r="N727" i="28"/>
  <c r="N728" i="28"/>
  <c r="N729" i="28"/>
  <c r="N730" i="28"/>
  <c r="N731" i="28"/>
  <c r="N732" i="28"/>
  <c r="N733" i="28"/>
  <c r="N734" i="28"/>
  <c r="N735" i="28"/>
  <c r="N736" i="28"/>
  <c r="N737" i="28"/>
  <c r="N738" i="28"/>
  <c r="N739" i="28"/>
  <c r="N740" i="28"/>
  <c r="N741" i="28"/>
  <c r="N742" i="28"/>
  <c r="N743" i="28"/>
  <c r="N744" i="28"/>
  <c r="N745" i="28"/>
  <c r="N746" i="28"/>
  <c r="N747" i="28"/>
  <c r="N748" i="28"/>
  <c r="N749" i="28"/>
  <c r="N750" i="28"/>
  <c r="N751" i="28"/>
  <c r="N752" i="28"/>
  <c r="N753" i="28"/>
  <c r="N754" i="28"/>
  <c r="N755" i="28"/>
  <c r="N756" i="28"/>
  <c r="N757" i="28"/>
  <c r="N758" i="28"/>
  <c r="N759" i="28"/>
  <c r="N760" i="28"/>
  <c r="N761" i="28"/>
  <c r="N762" i="28"/>
  <c r="N763" i="28"/>
  <c r="N764" i="28"/>
  <c r="N765" i="28"/>
  <c r="N766" i="28"/>
  <c r="N767" i="28"/>
  <c r="N768" i="28"/>
  <c r="N769" i="28"/>
  <c r="N770" i="28"/>
  <c r="N771" i="28"/>
  <c r="N772" i="28"/>
  <c r="N773" i="28"/>
  <c r="N774" i="28"/>
  <c r="N775" i="28"/>
  <c r="N776" i="28"/>
  <c r="N777" i="28"/>
  <c r="N778" i="28"/>
  <c r="N779" i="28"/>
  <c r="N780" i="28"/>
  <c r="N781" i="28"/>
  <c r="N782" i="28"/>
  <c r="N783" i="28"/>
  <c r="N784" i="28"/>
  <c r="N785" i="28"/>
  <c r="N786" i="28"/>
  <c r="N787" i="28"/>
  <c r="N788" i="28"/>
  <c r="N789" i="28"/>
  <c r="N790" i="28"/>
  <c r="N791" i="28"/>
  <c r="N792" i="28"/>
  <c r="N793" i="28"/>
  <c r="N794" i="28"/>
  <c r="N795" i="28"/>
  <c r="N796" i="28"/>
  <c r="N797" i="28"/>
  <c r="N798" i="28"/>
  <c r="N799" i="28"/>
  <c r="N800" i="28"/>
  <c r="N801" i="28"/>
  <c r="N802" i="28"/>
  <c r="N803" i="28"/>
  <c r="N804" i="28"/>
  <c r="N805" i="28"/>
  <c r="N806" i="28"/>
  <c r="N807" i="28"/>
  <c r="N808" i="28"/>
  <c r="N809" i="28"/>
  <c r="N810" i="28"/>
  <c r="N811" i="28"/>
  <c r="N812" i="28"/>
  <c r="N813" i="28"/>
  <c r="N814" i="28"/>
  <c r="N815" i="28"/>
  <c r="N816" i="28"/>
  <c r="N817" i="28"/>
  <c r="N818" i="28"/>
  <c r="N819" i="28"/>
  <c r="N820" i="28"/>
  <c r="N821" i="28"/>
  <c r="N822" i="28"/>
  <c r="N823" i="28"/>
  <c r="N824" i="28"/>
  <c r="N825" i="28"/>
  <c r="N826" i="28"/>
  <c r="N827" i="28"/>
  <c r="N828" i="28"/>
  <c r="N829" i="28"/>
  <c r="N830" i="28"/>
  <c r="N831" i="28"/>
  <c r="N832" i="28"/>
  <c r="N833" i="28"/>
  <c r="N834" i="28"/>
  <c r="N835" i="28"/>
  <c r="N836" i="28"/>
  <c r="N837" i="28"/>
  <c r="N838" i="28"/>
  <c r="N839" i="28"/>
  <c r="N840" i="28"/>
  <c r="N841" i="28"/>
  <c r="N842" i="28"/>
  <c r="N843" i="28"/>
  <c r="N844" i="28"/>
  <c r="N845" i="28"/>
  <c r="N846" i="28"/>
  <c r="N847" i="28"/>
  <c r="N848" i="28"/>
  <c r="N849" i="28"/>
  <c r="N850" i="28"/>
  <c r="N851" i="28"/>
  <c r="N852" i="28"/>
  <c r="N853" i="28"/>
  <c r="N854" i="28"/>
  <c r="N855" i="28"/>
  <c r="N856" i="28"/>
  <c r="N857" i="28"/>
  <c r="N858" i="28"/>
  <c r="N859" i="28"/>
  <c r="N860" i="28"/>
  <c r="N861" i="28"/>
  <c r="N862" i="28"/>
  <c r="N863" i="28"/>
  <c r="N864" i="28"/>
  <c r="N865" i="28"/>
  <c r="N866" i="28"/>
  <c r="N867" i="28"/>
  <c r="N868" i="28"/>
  <c r="N869" i="28"/>
  <c r="N870" i="28"/>
  <c r="N871" i="28"/>
  <c r="N872" i="28"/>
  <c r="N873" i="28"/>
  <c r="N874" i="28"/>
  <c r="N875" i="28"/>
  <c r="N876" i="28"/>
  <c r="N877" i="28"/>
  <c r="N878" i="28"/>
  <c r="N879" i="28"/>
  <c r="N880" i="28"/>
  <c r="N881" i="28"/>
  <c r="N882" i="28"/>
  <c r="N883" i="28"/>
  <c r="N884" i="28"/>
  <c r="N885" i="28"/>
  <c r="N886" i="28"/>
  <c r="N887" i="28"/>
  <c r="N888" i="28"/>
  <c r="N889" i="28"/>
  <c r="N890" i="28"/>
  <c r="N891" i="28"/>
  <c r="N892" i="28"/>
  <c r="N893" i="28"/>
  <c r="N894" i="28"/>
  <c r="N895" i="28"/>
  <c r="N896" i="28"/>
  <c r="N897" i="28"/>
  <c r="N898" i="28"/>
  <c r="N899" i="28"/>
  <c r="N900" i="28"/>
  <c r="N901" i="28"/>
  <c r="N902" i="28"/>
  <c r="N903" i="28"/>
  <c r="N904" i="28"/>
  <c r="N905" i="28"/>
  <c r="N906" i="28"/>
  <c r="N907" i="28"/>
  <c r="N908" i="28"/>
  <c r="N909" i="28"/>
  <c r="N910" i="28"/>
  <c r="N911" i="28"/>
  <c r="N912" i="28"/>
  <c r="N913" i="28"/>
  <c r="N914" i="28"/>
  <c r="N915" i="28"/>
  <c r="N916" i="28"/>
  <c r="N917" i="28"/>
  <c r="N918" i="28"/>
  <c r="N919" i="28"/>
  <c r="N920" i="28"/>
  <c r="N921" i="28"/>
  <c r="N922" i="28"/>
  <c r="N923" i="28"/>
  <c r="N924" i="28"/>
  <c r="N925" i="28"/>
  <c r="N926" i="28"/>
  <c r="N927" i="28"/>
  <c r="N928" i="28"/>
  <c r="N929" i="28"/>
  <c r="N930" i="28"/>
  <c r="N931" i="28"/>
  <c r="N932" i="28"/>
  <c r="N933" i="28"/>
  <c r="N934" i="28"/>
  <c r="N935" i="28"/>
  <c r="N936" i="28"/>
  <c r="N937" i="28"/>
  <c r="N938" i="28"/>
  <c r="N939" i="28"/>
  <c r="N940" i="28"/>
  <c r="N941" i="28"/>
  <c r="N942" i="28"/>
  <c r="N943" i="28"/>
  <c r="N944" i="28"/>
  <c r="N945" i="28"/>
  <c r="N946" i="28"/>
  <c r="N947" i="28"/>
  <c r="N948" i="28"/>
  <c r="N949" i="28"/>
  <c r="N950" i="28"/>
  <c r="N951" i="28"/>
  <c r="N952" i="28"/>
  <c r="N953" i="28"/>
  <c r="N954" i="28"/>
  <c r="N955" i="28"/>
  <c r="N956" i="28"/>
  <c r="N957" i="28"/>
  <c r="N958" i="28"/>
  <c r="N959" i="28"/>
  <c r="N960" i="28"/>
  <c r="N961" i="28"/>
  <c r="N962" i="28"/>
  <c r="N963" i="28"/>
  <c r="N964" i="28"/>
  <c r="N965" i="28"/>
  <c r="N966" i="28"/>
  <c r="N967" i="28"/>
  <c r="N968" i="28"/>
  <c r="N969" i="28"/>
  <c r="N970" i="28"/>
  <c r="N971" i="28"/>
  <c r="N972" i="28"/>
  <c r="N973" i="28"/>
  <c r="N974" i="28"/>
  <c r="N975" i="28"/>
  <c r="N976" i="28"/>
  <c r="N977" i="28"/>
  <c r="N978" i="28"/>
  <c r="N979" i="28"/>
  <c r="N980" i="28"/>
  <c r="N981" i="28"/>
  <c r="N982" i="28"/>
  <c r="N983" i="28"/>
  <c r="N984" i="28"/>
  <c r="N985" i="28"/>
  <c r="N986" i="28"/>
  <c r="N987" i="28"/>
  <c r="N988" i="28"/>
  <c r="N989" i="28"/>
  <c r="N990" i="28"/>
  <c r="N991" i="28"/>
  <c r="N992" i="28"/>
  <c r="N993" i="28"/>
  <c r="N994" i="28"/>
  <c r="N995" i="28"/>
  <c r="N996" i="28"/>
  <c r="N997" i="28"/>
  <c r="N998" i="28"/>
  <c r="N999" i="28"/>
  <c r="P6" i="27"/>
  <c r="R6" i="27" s="1"/>
  <c r="R14" i="27" s="1"/>
  <c r="L5" i="27"/>
  <c r="L6" i="27"/>
  <c r="L7" i="27"/>
  <c r="L8" i="27"/>
  <c r="L9" i="27"/>
  <c r="L10" i="27"/>
  <c r="L11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L40" i="27"/>
  <c r="L41" i="27"/>
  <c r="L42" i="27"/>
  <c r="L43" i="27"/>
  <c r="L44" i="27"/>
  <c r="L45" i="27"/>
  <c r="L46" i="27"/>
  <c r="L47" i="27"/>
  <c r="L48" i="27"/>
  <c r="L49" i="27"/>
  <c r="L50" i="27"/>
  <c r="L51" i="27"/>
  <c r="L52" i="27"/>
  <c r="L53" i="27"/>
  <c r="L54" i="27"/>
  <c r="L55" i="27"/>
  <c r="L56" i="27"/>
  <c r="L57" i="27"/>
  <c r="L58" i="27"/>
  <c r="L59" i="27"/>
  <c r="L60" i="27"/>
  <c r="L61" i="27"/>
  <c r="L62" i="27"/>
  <c r="L63" i="27"/>
  <c r="L64" i="27"/>
  <c r="L65" i="27"/>
  <c r="L66" i="27"/>
  <c r="L67" i="27"/>
  <c r="L68" i="27"/>
  <c r="L69" i="27"/>
  <c r="L70" i="27"/>
  <c r="L71" i="27"/>
  <c r="L72" i="27"/>
  <c r="L73" i="27"/>
  <c r="L74" i="27"/>
  <c r="L75" i="27"/>
  <c r="L76" i="27"/>
  <c r="L77" i="27"/>
  <c r="L78" i="27"/>
  <c r="L79" i="27"/>
  <c r="L80" i="27"/>
  <c r="L81" i="27"/>
  <c r="L82" i="27"/>
  <c r="L83" i="27"/>
  <c r="L84" i="27"/>
  <c r="L85" i="27"/>
  <c r="L86" i="27"/>
  <c r="L87" i="27"/>
  <c r="L88" i="27"/>
  <c r="L89" i="27"/>
  <c r="L90" i="27"/>
  <c r="L91" i="27"/>
  <c r="L92" i="27"/>
  <c r="L93" i="27"/>
  <c r="L94" i="27"/>
  <c r="L95" i="27"/>
  <c r="L96" i="27"/>
  <c r="L97" i="27"/>
  <c r="L98" i="27"/>
  <c r="L99" i="27"/>
  <c r="L100" i="27"/>
  <c r="L101" i="27"/>
  <c r="L102" i="27"/>
  <c r="L103" i="27"/>
  <c r="L104" i="27"/>
  <c r="L105" i="27"/>
  <c r="L106" i="27"/>
  <c r="L107" i="27"/>
  <c r="L108" i="27"/>
  <c r="L109" i="27"/>
  <c r="L110" i="27"/>
  <c r="L111" i="27"/>
  <c r="L112" i="27"/>
  <c r="L113" i="27"/>
  <c r="L114" i="27"/>
  <c r="L115" i="27"/>
  <c r="L116" i="27"/>
  <c r="L117" i="27"/>
  <c r="L118" i="27"/>
  <c r="L119" i="27"/>
  <c r="L120" i="27"/>
  <c r="L121" i="27"/>
  <c r="L122" i="27"/>
  <c r="L123" i="27"/>
  <c r="L124" i="27"/>
  <c r="L125" i="27"/>
  <c r="L126" i="27"/>
  <c r="L127" i="27"/>
  <c r="L128" i="27"/>
  <c r="L129" i="27"/>
  <c r="L130" i="27"/>
  <c r="L131" i="27"/>
  <c r="L132" i="27"/>
  <c r="L133" i="27"/>
  <c r="L134" i="27"/>
  <c r="L135" i="27"/>
  <c r="L136" i="27"/>
  <c r="L137" i="27"/>
  <c r="L138" i="27"/>
  <c r="L139" i="27"/>
  <c r="L140" i="27"/>
  <c r="L141" i="27"/>
  <c r="L142" i="27"/>
  <c r="L143" i="27"/>
  <c r="L144" i="27"/>
  <c r="L145" i="27"/>
  <c r="L146" i="27"/>
  <c r="L147" i="27"/>
  <c r="L148" i="27"/>
  <c r="L149" i="27"/>
  <c r="L150" i="27"/>
  <c r="L151" i="27"/>
  <c r="L152" i="27"/>
  <c r="L153" i="27"/>
  <c r="L154" i="27"/>
  <c r="L155" i="27"/>
  <c r="L156" i="27"/>
  <c r="L157" i="27"/>
  <c r="L158" i="27"/>
  <c r="L159" i="27"/>
  <c r="L160" i="27"/>
  <c r="L161" i="27"/>
  <c r="L162" i="27"/>
  <c r="L163" i="27"/>
  <c r="L164" i="27"/>
  <c r="L165" i="27"/>
  <c r="L166" i="27"/>
  <c r="L167" i="27"/>
  <c r="L168" i="27"/>
  <c r="L169" i="27"/>
  <c r="L170" i="27"/>
  <c r="L171" i="27"/>
  <c r="L172" i="27"/>
  <c r="L173" i="27"/>
  <c r="L174" i="27"/>
  <c r="L175" i="27"/>
  <c r="L176" i="27"/>
  <c r="L177" i="27"/>
  <c r="L178" i="27"/>
  <c r="L179" i="27"/>
  <c r="L180" i="27"/>
  <c r="L181" i="27"/>
  <c r="L182" i="27"/>
  <c r="L183" i="27"/>
  <c r="L184" i="27"/>
  <c r="L185" i="27"/>
  <c r="L186" i="27"/>
  <c r="L187" i="27"/>
  <c r="L188" i="27"/>
  <c r="L189" i="27"/>
  <c r="L190" i="27"/>
  <c r="L191" i="27"/>
  <c r="L192" i="27"/>
  <c r="L193" i="27"/>
  <c r="L194" i="27"/>
  <c r="L195" i="27"/>
  <c r="L196" i="27"/>
  <c r="L197" i="27"/>
  <c r="L198" i="27"/>
  <c r="L199" i="27"/>
  <c r="L200" i="27"/>
  <c r="L201" i="27"/>
  <c r="L202" i="27"/>
  <c r="L203" i="27"/>
  <c r="L204" i="27"/>
  <c r="L205" i="27"/>
  <c r="L206" i="27"/>
  <c r="L207" i="27"/>
  <c r="L208" i="27"/>
  <c r="L209" i="27"/>
  <c r="L210" i="27"/>
  <c r="L211" i="27"/>
  <c r="L212" i="27"/>
  <c r="L213" i="27"/>
  <c r="L214" i="27"/>
  <c r="L215" i="27"/>
  <c r="L216" i="27"/>
  <c r="L217" i="27"/>
  <c r="L218" i="27"/>
  <c r="L219" i="27"/>
  <c r="L220" i="27"/>
  <c r="L221" i="27"/>
  <c r="L222" i="27"/>
  <c r="L223" i="27"/>
  <c r="L224" i="27"/>
  <c r="L225" i="27"/>
  <c r="L226" i="27"/>
  <c r="L227" i="27"/>
  <c r="L228" i="27"/>
  <c r="L229" i="27"/>
  <c r="L230" i="27"/>
  <c r="L231" i="27"/>
  <c r="L232" i="27"/>
  <c r="L233" i="27"/>
  <c r="L234" i="27"/>
  <c r="L235" i="27"/>
  <c r="L236" i="27"/>
  <c r="L237" i="27"/>
  <c r="L238" i="27"/>
  <c r="L239" i="27"/>
  <c r="L240" i="27"/>
  <c r="L241" i="27"/>
  <c r="L242" i="27"/>
  <c r="L243" i="27"/>
  <c r="L244" i="27"/>
  <c r="L245" i="27"/>
  <c r="L246" i="27"/>
  <c r="L247" i="27"/>
  <c r="L248" i="27"/>
  <c r="L249" i="27"/>
  <c r="L250" i="27"/>
  <c r="L251" i="27"/>
  <c r="L252" i="27"/>
  <c r="L253" i="27"/>
  <c r="L254" i="27"/>
  <c r="L255" i="27"/>
  <c r="L256" i="27"/>
  <c r="L257" i="27"/>
  <c r="L258" i="27"/>
  <c r="L259" i="27"/>
  <c r="L260" i="27"/>
  <c r="L261" i="27"/>
  <c r="L262" i="27"/>
  <c r="L263" i="27"/>
  <c r="L264" i="27"/>
  <c r="L265" i="27"/>
  <c r="L266" i="27"/>
  <c r="L267" i="27"/>
  <c r="L268" i="27"/>
  <c r="L269" i="27"/>
  <c r="L270" i="27"/>
  <c r="L271" i="27"/>
  <c r="L272" i="27"/>
  <c r="L273" i="27"/>
  <c r="L274" i="27"/>
  <c r="L275" i="27"/>
  <c r="L276" i="27"/>
  <c r="L277" i="27"/>
  <c r="L278" i="27"/>
  <c r="L279" i="27"/>
  <c r="L280" i="27"/>
  <c r="L281" i="27"/>
  <c r="L282" i="27"/>
  <c r="L283" i="27"/>
  <c r="L284" i="27"/>
  <c r="L285" i="27"/>
  <c r="L286" i="27"/>
  <c r="L287" i="27"/>
  <c r="L288" i="27"/>
  <c r="L289" i="27"/>
  <c r="L290" i="27"/>
  <c r="L291" i="27"/>
  <c r="L292" i="27"/>
  <c r="L293" i="27"/>
  <c r="L294" i="27"/>
  <c r="L295" i="27"/>
  <c r="L296" i="27"/>
  <c r="L297" i="27"/>
  <c r="L298" i="27"/>
  <c r="L299" i="27"/>
  <c r="L300" i="27"/>
  <c r="L301" i="27"/>
  <c r="L302" i="27"/>
  <c r="L303" i="27"/>
  <c r="L304" i="27"/>
  <c r="L305" i="27"/>
  <c r="L306" i="27"/>
  <c r="L307" i="27"/>
  <c r="L308" i="27"/>
  <c r="L309" i="27"/>
  <c r="L310" i="27"/>
  <c r="L311" i="27"/>
  <c r="L312" i="27"/>
  <c r="L313" i="27"/>
  <c r="L314" i="27"/>
  <c r="L315" i="27"/>
  <c r="L316" i="27"/>
  <c r="L317" i="27"/>
  <c r="L318" i="27"/>
  <c r="L319" i="27"/>
  <c r="L320" i="27"/>
  <c r="L321" i="27"/>
  <c r="L322" i="27"/>
  <c r="L323" i="27"/>
  <c r="L324" i="27"/>
  <c r="L325" i="27"/>
  <c r="L326" i="27"/>
  <c r="L327" i="27"/>
  <c r="L328" i="27"/>
  <c r="L329" i="27"/>
  <c r="L330" i="27"/>
  <c r="L331" i="27"/>
  <c r="L332" i="27"/>
  <c r="L333" i="27"/>
  <c r="L334" i="27"/>
  <c r="L335" i="27"/>
  <c r="L336" i="27"/>
  <c r="L337" i="27"/>
  <c r="L338" i="27"/>
  <c r="L339" i="27"/>
  <c r="L340" i="27"/>
  <c r="L341" i="27"/>
  <c r="L342" i="27"/>
  <c r="L343" i="27"/>
  <c r="L344" i="27"/>
  <c r="L345" i="27"/>
  <c r="L346" i="27"/>
  <c r="L347" i="27"/>
  <c r="L348" i="27"/>
  <c r="L349" i="27"/>
  <c r="L350" i="27"/>
  <c r="L351" i="27"/>
  <c r="L352" i="27"/>
  <c r="L353" i="27"/>
  <c r="L354" i="27"/>
  <c r="L355" i="27"/>
  <c r="L356" i="27"/>
  <c r="L357" i="27"/>
  <c r="L358" i="27"/>
  <c r="L359" i="27"/>
  <c r="L360" i="27"/>
  <c r="L361" i="27"/>
  <c r="L362" i="27"/>
  <c r="L363" i="27"/>
  <c r="L364" i="27"/>
  <c r="L365" i="27"/>
  <c r="L366" i="27"/>
  <c r="L367" i="27"/>
  <c r="L368" i="27"/>
  <c r="L369" i="27"/>
  <c r="L370" i="27"/>
  <c r="L371" i="27"/>
  <c r="L372" i="27"/>
  <c r="L373" i="27"/>
  <c r="L374" i="27"/>
  <c r="L375" i="27"/>
  <c r="L376" i="27"/>
  <c r="L377" i="27"/>
  <c r="L378" i="27"/>
  <c r="L379" i="27"/>
  <c r="L380" i="27"/>
  <c r="L381" i="27"/>
  <c r="L382" i="27"/>
  <c r="L383" i="27"/>
  <c r="L384" i="27"/>
  <c r="L385" i="27"/>
  <c r="L386" i="27"/>
  <c r="L387" i="27"/>
  <c r="L388" i="27"/>
  <c r="L389" i="27"/>
  <c r="L390" i="27"/>
  <c r="L391" i="27"/>
  <c r="L392" i="27"/>
  <c r="L393" i="27"/>
  <c r="L394" i="27"/>
  <c r="L395" i="27"/>
  <c r="L396" i="27"/>
  <c r="L397" i="27"/>
  <c r="L398" i="27"/>
  <c r="L399" i="27"/>
  <c r="L400" i="27"/>
  <c r="L401" i="27"/>
  <c r="L402" i="27"/>
  <c r="L403" i="27"/>
  <c r="L404" i="27"/>
  <c r="L405" i="27"/>
  <c r="L406" i="27"/>
  <c r="L407" i="27"/>
  <c r="L408" i="27"/>
  <c r="L409" i="27"/>
  <c r="L410" i="27"/>
  <c r="L411" i="27"/>
  <c r="L412" i="27"/>
  <c r="L413" i="27"/>
  <c r="L414" i="27"/>
  <c r="L415" i="27"/>
  <c r="L416" i="27"/>
  <c r="L417" i="27"/>
  <c r="L418" i="27"/>
  <c r="L419" i="27"/>
  <c r="L420" i="27"/>
  <c r="L421" i="27"/>
  <c r="L422" i="27"/>
  <c r="L423" i="27"/>
  <c r="L424" i="27"/>
  <c r="L425" i="27"/>
  <c r="L426" i="27"/>
  <c r="L427" i="27"/>
  <c r="L428" i="27"/>
  <c r="L429" i="27"/>
  <c r="L430" i="27"/>
  <c r="L431" i="27"/>
  <c r="L432" i="27"/>
  <c r="L433" i="27"/>
  <c r="L434" i="27"/>
  <c r="L435" i="27"/>
  <c r="L436" i="27"/>
  <c r="L437" i="27"/>
  <c r="L438" i="27"/>
  <c r="L439" i="27"/>
  <c r="L440" i="27"/>
  <c r="L441" i="27"/>
  <c r="L442" i="27"/>
  <c r="L443" i="27"/>
  <c r="L444" i="27"/>
  <c r="L445" i="27"/>
  <c r="L446" i="27"/>
  <c r="L447" i="27"/>
  <c r="L448" i="27"/>
  <c r="L449" i="27"/>
  <c r="L450" i="27"/>
  <c r="L451" i="27"/>
  <c r="L452" i="27"/>
  <c r="L453" i="27"/>
  <c r="L454" i="27"/>
  <c r="L455" i="27"/>
  <c r="L456" i="27"/>
  <c r="L457" i="27"/>
  <c r="L458" i="27"/>
  <c r="L459" i="27"/>
  <c r="L460" i="27"/>
  <c r="L461" i="27"/>
  <c r="L462" i="27"/>
  <c r="L463" i="27"/>
  <c r="L464" i="27"/>
  <c r="L465" i="27"/>
  <c r="L466" i="27"/>
  <c r="L467" i="27"/>
  <c r="L468" i="27"/>
  <c r="L469" i="27"/>
  <c r="L470" i="27"/>
  <c r="L471" i="27"/>
  <c r="L472" i="27"/>
  <c r="L473" i="27"/>
  <c r="L474" i="27"/>
  <c r="L475" i="27"/>
  <c r="L476" i="27"/>
  <c r="L477" i="27"/>
  <c r="L478" i="27"/>
  <c r="L479" i="27"/>
  <c r="L480" i="27"/>
  <c r="L481" i="27"/>
  <c r="L482" i="27"/>
  <c r="L483" i="27"/>
  <c r="L484" i="27"/>
  <c r="L485" i="27"/>
  <c r="L486" i="27"/>
  <c r="L487" i="27"/>
  <c r="L488" i="27"/>
  <c r="L489" i="27"/>
  <c r="L490" i="27"/>
  <c r="L491" i="27"/>
  <c r="L492" i="27"/>
  <c r="L493" i="27"/>
  <c r="L494" i="27"/>
  <c r="L495" i="27"/>
  <c r="L496" i="27"/>
  <c r="L497" i="27"/>
  <c r="L498" i="27"/>
  <c r="L499" i="27"/>
  <c r="L500" i="27"/>
  <c r="L501" i="27"/>
  <c r="L502" i="27"/>
  <c r="L503" i="27"/>
  <c r="L504" i="27"/>
  <c r="L505" i="27"/>
  <c r="L506" i="27"/>
  <c r="L507" i="27"/>
  <c r="L508" i="27"/>
  <c r="L509" i="27"/>
  <c r="L510" i="27"/>
  <c r="L511" i="27"/>
  <c r="L512" i="27"/>
  <c r="L513" i="27"/>
  <c r="L514" i="27"/>
  <c r="L515" i="27"/>
  <c r="L516" i="27"/>
  <c r="L517" i="27"/>
  <c r="L518" i="27"/>
  <c r="L519" i="27"/>
  <c r="L520" i="27"/>
  <c r="L521" i="27"/>
  <c r="L522" i="27"/>
  <c r="L523" i="27"/>
  <c r="L524" i="27"/>
  <c r="L525" i="27"/>
  <c r="L526" i="27"/>
  <c r="L527" i="27"/>
  <c r="L528" i="27"/>
  <c r="L529" i="27"/>
  <c r="L530" i="27"/>
  <c r="L531" i="27"/>
  <c r="L532" i="27"/>
  <c r="L533" i="27"/>
  <c r="L534" i="27"/>
  <c r="L535" i="27"/>
  <c r="L536" i="27"/>
  <c r="L537" i="27"/>
  <c r="L538" i="27"/>
  <c r="L539" i="27"/>
  <c r="L540" i="27"/>
  <c r="L541" i="27"/>
  <c r="L542" i="27"/>
  <c r="L543" i="27"/>
  <c r="L544" i="27"/>
  <c r="L545" i="27"/>
  <c r="L546" i="27"/>
  <c r="L547" i="27"/>
  <c r="L548" i="27"/>
  <c r="L549" i="27"/>
  <c r="L550" i="27"/>
  <c r="L551" i="27"/>
  <c r="L552" i="27"/>
  <c r="L553" i="27"/>
  <c r="L554" i="27"/>
  <c r="L555" i="27"/>
  <c r="L556" i="27"/>
  <c r="L557" i="27"/>
  <c r="L558" i="27"/>
  <c r="L559" i="27"/>
  <c r="L560" i="27"/>
  <c r="L561" i="27"/>
  <c r="L562" i="27"/>
  <c r="L563" i="27"/>
  <c r="L564" i="27"/>
  <c r="L565" i="27"/>
  <c r="L566" i="27"/>
  <c r="L567" i="27"/>
  <c r="L568" i="27"/>
  <c r="L569" i="27"/>
  <c r="L570" i="27"/>
  <c r="L571" i="27"/>
  <c r="L572" i="27"/>
  <c r="L573" i="27"/>
  <c r="L574" i="27"/>
  <c r="L575" i="27"/>
  <c r="L576" i="27"/>
  <c r="L577" i="27"/>
  <c r="L578" i="27"/>
  <c r="L579" i="27"/>
  <c r="L580" i="27"/>
  <c r="L581" i="27"/>
  <c r="L582" i="27"/>
  <c r="L583" i="27"/>
  <c r="L584" i="27"/>
  <c r="L585" i="27"/>
  <c r="L586" i="27"/>
  <c r="L587" i="27"/>
  <c r="L588" i="27"/>
  <c r="L589" i="27"/>
  <c r="L590" i="27"/>
  <c r="L591" i="27"/>
  <c r="L592" i="27"/>
  <c r="L593" i="27"/>
  <c r="L594" i="27"/>
  <c r="L595" i="27"/>
  <c r="L596" i="27"/>
  <c r="L597" i="27"/>
  <c r="L598" i="27"/>
  <c r="L599" i="27"/>
  <c r="L600" i="27"/>
  <c r="L601" i="27"/>
  <c r="L602" i="27"/>
  <c r="L603" i="27"/>
  <c r="L604" i="27"/>
  <c r="L605" i="27"/>
  <c r="L606" i="27"/>
  <c r="L607" i="27"/>
  <c r="L608" i="27"/>
  <c r="L609" i="27"/>
  <c r="L610" i="27"/>
  <c r="L611" i="27"/>
  <c r="L612" i="27"/>
  <c r="L613" i="27"/>
  <c r="L614" i="27"/>
  <c r="L615" i="27"/>
  <c r="L616" i="27"/>
  <c r="L617" i="27"/>
  <c r="L618" i="27"/>
  <c r="L619" i="27"/>
  <c r="L620" i="27"/>
  <c r="L621" i="27"/>
  <c r="L622" i="27"/>
  <c r="L623" i="27"/>
  <c r="L624" i="27"/>
  <c r="L625" i="27"/>
  <c r="L626" i="27"/>
  <c r="L627" i="27"/>
  <c r="L628" i="27"/>
  <c r="L629" i="27"/>
  <c r="L630" i="27"/>
  <c r="L631" i="27"/>
  <c r="L632" i="27"/>
  <c r="L633" i="27"/>
  <c r="L634" i="27"/>
  <c r="L635" i="27"/>
  <c r="L636" i="27"/>
  <c r="L637" i="27"/>
  <c r="L638" i="27"/>
  <c r="L639" i="27"/>
  <c r="L640" i="27"/>
  <c r="L641" i="27"/>
  <c r="L642" i="27"/>
  <c r="L643" i="27"/>
  <c r="L644" i="27"/>
  <c r="L645" i="27"/>
  <c r="L646" i="27"/>
  <c r="L647" i="27"/>
  <c r="L648" i="27"/>
  <c r="L649" i="27"/>
  <c r="L650" i="27"/>
  <c r="L651" i="27"/>
  <c r="L652" i="27"/>
  <c r="L653" i="27"/>
  <c r="L654" i="27"/>
  <c r="L655" i="27"/>
  <c r="L656" i="27"/>
  <c r="L657" i="27"/>
  <c r="L658" i="27"/>
  <c r="L659" i="27"/>
  <c r="L660" i="27"/>
  <c r="L661" i="27"/>
  <c r="L662" i="27"/>
  <c r="L663" i="27"/>
  <c r="L664" i="27"/>
  <c r="L665" i="27"/>
  <c r="L666" i="27"/>
  <c r="L667" i="27"/>
  <c r="L668" i="27"/>
  <c r="L669" i="27"/>
  <c r="L670" i="27"/>
  <c r="L671" i="27"/>
  <c r="L672" i="27"/>
  <c r="L673" i="27"/>
  <c r="L674" i="27"/>
  <c r="L675" i="27"/>
  <c r="L676" i="27"/>
  <c r="L677" i="27"/>
  <c r="L678" i="27"/>
  <c r="L679" i="27"/>
  <c r="L680" i="27"/>
  <c r="L681" i="27"/>
  <c r="L682" i="27"/>
  <c r="L683" i="27"/>
  <c r="L684" i="27"/>
  <c r="L685" i="27"/>
  <c r="L686" i="27"/>
  <c r="L687" i="27"/>
  <c r="L688" i="27"/>
  <c r="L689" i="27"/>
  <c r="L690" i="27"/>
  <c r="L691" i="27"/>
  <c r="L692" i="27"/>
  <c r="L693" i="27"/>
  <c r="L694" i="27"/>
  <c r="L695" i="27"/>
  <c r="L696" i="27"/>
  <c r="L697" i="27"/>
  <c r="L698" i="27"/>
  <c r="L699" i="27"/>
  <c r="L700" i="27"/>
  <c r="L701" i="27"/>
  <c r="L702" i="27"/>
  <c r="L703" i="27"/>
  <c r="L704" i="27"/>
  <c r="L705" i="27"/>
  <c r="L706" i="27"/>
  <c r="L707" i="27"/>
  <c r="L708" i="27"/>
  <c r="L709" i="27"/>
  <c r="L710" i="27"/>
  <c r="L711" i="27"/>
  <c r="L712" i="27"/>
  <c r="L713" i="27"/>
  <c r="L714" i="27"/>
  <c r="L715" i="27"/>
  <c r="L716" i="27"/>
  <c r="L717" i="27"/>
  <c r="L718" i="27"/>
  <c r="L719" i="27"/>
  <c r="L720" i="27"/>
  <c r="L721" i="27"/>
  <c r="L722" i="27"/>
  <c r="L723" i="27"/>
  <c r="L724" i="27"/>
  <c r="L725" i="27"/>
  <c r="L726" i="27"/>
  <c r="L727" i="27"/>
  <c r="L728" i="27"/>
  <c r="L729" i="27"/>
  <c r="L730" i="27"/>
  <c r="L731" i="27"/>
  <c r="L732" i="27"/>
  <c r="L733" i="27"/>
  <c r="L734" i="27"/>
  <c r="L735" i="27"/>
  <c r="L736" i="27"/>
  <c r="L737" i="27"/>
  <c r="L738" i="27"/>
  <c r="L739" i="27"/>
  <c r="L740" i="27"/>
  <c r="L741" i="27"/>
  <c r="L742" i="27"/>
  <c r="L743" i="27"/>
  <c r="L744" i="27"/>
  <c r="L745" i="27"/>
  <c r="L746" i="27"/>
  <c r="L747" i="27"/>
  <c r="L748" i="27"/>
  <c r="L749" i="27"/>
  <c r="L750" i="27"/>
  <c r="L751" i="27"/>
  <c r="L752" i="27"/>
  <c r="L753" i="27"/>
  <c r="L754" i="27"/>
  <c r="L755" i="27"/>
  <c r="L756" i="27"/>
  <c r="L757" i="27"/>
  <c r="L758" i="27"/>
  <c r="L759" i="27"/>
  <c r="L760" i="27"/>
  <c r="L761" i="27"/>
  <c r="L762" i="27"/>
  <c r="L763" i="27"/>
  <c r="L764" i="27"/>
  <c r="L765" i="27"/>
  <c r="L766" i="27"/>
  <c r="L767" i="27"/>
  <c r="L768" i="27"/>
  <c r="L769" i="27"/>
  <c r="L770" i="27"/>
  <c r="L771" i="27"/>
  <c r="L772" i="27"/>
  <c r="L773" i="27"/>
  <c r="L774" i="27"/>
  <c r="L775" i="27"/>
  <c r="L776" i="27"/>
  <c r="L777" i="27"/>
  <c r="L778" i="27"/>
  <c r="L779" i="27"/>
  <c r="L780" i="27"/>
  <c r="L781" i="27"/>
  <c r="L782" i="27"/>
  <c r="L783" i="27"/>
  <c r="L784" i="27"/>
  <c r="L785" i="27"/>
  <c r="L786" i="27"/>
  <c r="L787" i="27"/>
  <c r="L788" i="27"/>
  <c r="L789" i="27"/>
  <c r="L790" i="27"/>
  <c r="L791" i="27"/>
  <c r="L792" i="27"/>
  <c r="L793" i="27"/>
  <c r="L794" i="27"/>
  <c r="L795" i="27"/>
  <c r="L796" i="27"/>
  <c r="L797" i="27"/>
  <c r="L798" i="27"/>
  <c r="L799" i="27"/>
  <c r="L800" i="27"/>
  <c r="L801" i="27"/>
  <c r="L802" i="27"/>
  <c r="L803" i="27"/>
  <c r="L804" i="27"/>
  <c r="L805" i="27"/>
  <c r="L806" i="27"/>
  <c r="L807" i="27"/>
  <c r="L808" i="27"/>
  <c r="L809" i="27"/>
  <c r="L810" i="27"/>
  <c r="L811" i="27"/>
  <c r="L812" i="27"/>
  <c r="L813" i="27"/>
  <c r="L814" i="27"/>
  <c r="L815" i="27"/>
  <c r="L816" i="27"/>
  <c r="L817" i="27"/>
  <c r="L818" i="27"/>
  <c r="L819" i="27"/>
  <c r="L820" i="27"/>
  <c r="L821" i="27"/>
  <c r="L822" i="27"/>
  <c r="L823" i="27"/>
  <c r="L824" i="27"/>
  <c r="L825" i="27"/>
  <c r="L826" i="27"/>
  <c r="L827" i="27"/>
  <c r="L828" i="27"/>
  <c r="L829" i="27"/>
  <c r="L830" i="27"/>
  <c r="L831" i="27"/>
  <c r="L832" i="27"/>
  <c r="L833" i="27"/>
  <c r="L834" i="27"/>
  <c r="L835" i="27"/>
  <c r="L836" i="27"/>
  <c r="L837" i="27"/>
  <c r="L838" i="27"/>
  <c r="L839" i="27"/>
  <c r="L840" i="27"/>
  <c r="L841" i="27"/>
  <c r="L842" i="27"/>
  <c r="L843" i="27"/>
  <c r="L844" i="27"/>
  <c r="L845" i="27"/>
  <c r="L846" i="27"/>
  <c r="L847" i="27"/>
  <c r="L848" i="27"/>
  <c r="L849" i="27"/>
  <c r="L850" i="27"/>
  <c r="L851" i="27"/>
  <c r="L852" i="27"/>
  <c r="L853" i="27"/>
  <c r="L854" i="27"/>
  <c r="L855" i="27"/>
  <c r="L856" i="27"/>
  <c r="L857" i="27"/>
  <c r="L858" i="27"/>
  <c r="L859" i="27"/>
  <c r="L860" i="27"/>
  <c r="L861" i="27"/>
  <c r="L862" i="27"/>
  <c r="L863" i="27"/>
  <c r="L864" i="27"/>
  <c r="L865" i="27"/>
  <c r="L866" i="27"/>
  <c r="L867" i="27"/>
  <c r="L868" i="27"/>
  <c r="L869" i="27"/>
  <c r="L870" i="27"/>
  <c r="L871" i="27"/>
  <c r="L872" i="27"/>
  <c r="L873" i="27"/>
  <c r="L874" i="27"/>
  <c r="L875" i="27"/>
  <c r="L876" i="27"/>
  <c r="L877" i="27"/>
  <c r="L878" i="27"/>
  <c r="L879" i="27"/>
  <c r="L880" i="27"/>
  <c r="L881" i="27"/>
  <c r="L882" i="27"/>
  <c r="L883" i="27"/>
  <c r="L884" i="27"/>
  <c r="L885" i="27"/>
  <c r="L886" i="27"/>
  <c r="L887" i="27"/>
  <c r="L888" i="27"/>
  <c r="L889" i="27"/>
  <c r="L890" i="27"/>
  <c r="L891" i="27"/>
  <c r="L892" i="27"/>
  <c r="L893" i="27"/>
  <c r="L894" i="27"/>
  <c r="L895" i="27"/>
  <c r="L896" i="27"/>
  <c r="L897" i="27"/>
  <c r="L898" i="27"/>
  <c r="L899" i="27"/>
  <c r="L900" i="27"/>
  <c r="L901" i="27"/>
  <c r="L902" i="27"/>
  <c r="L903" i="27"/>
  <c r="L904" i="27"/>
  <c r="L905" i="27"/>
  <c r="L906" i="27"/>
  <c r="L907" i="27"/>
  <c r="L908" i="27"/>
  <c r="L909" i="27"/>
  <c r="L910" i="27"/>
  <c r="L911" i="27"/>
  <c r="L912" i="27"/>
  <c r="L913" i="27"/>
  <c r="L914" i="27"/>
  <c r="L915" i="27"/>
  <c r="L916" i="27"/>
  <c r="L917" i="27"/>
  <c r="L918" i="27"/>
  <c r="L919" i="27"/>
  <c r="L920" i="27"/>
  <c r="L921" i="27"/>
  <c r="L922" i="27"/>
  <c r="L923" i="27"/>
  <c r="L924" i="27"/>
  <c r="L925" i="27"/>
  <c r="L926" i="27"/>
  <c r="L927" i="27"/>
  <c r="L928" i="27"/>
  <c r="L929" i="27"/>
  <c r="L930" i="27"/>
  <c r="L931" i="27"/>
  <c r="L932" i="27"/>
  <c r="L933" i="27"/>
  <c r="L934" i="27"/>
  <c r="L935" i="27"/>
  <c r="L936" i="27"/>
  <c r="L937" i="27"/>
  <c r="L938" i="27"/>
  <c r="L939" i="27"/>
  <c r="L940" i="27"/>
  <c r="L941" i="27"/>
  <c r="L942" i="27"/>
  <c r="L943" i="27"/>
  <c r="L944" i="27"/>
  <c r="L945" i="27"/>
  <c r="L946" i="27"/>
  <c r="L947" i="27"/>
  <c r="L948" i="27"/>
  <c r="L949" i="27"/>
  <c r="L950" i="27"/>
  <c r="L951" i="27"/>
  <c r="L952" i="27"/>
  <c r="L953" i="27"/>
  <c r="L954" i="27"/>
  <c r="L955" i="27"/>
  <c r="L956" i="27"/>
  <c r="L957" i="27"/>
  <c r="L958" i="27"/>
  <c r="L959" i="27"/>
  <c r="L960" i="27"/>
  <c r="L961" i="27"/>
  <c r="L962" i="27"/>
  <c r="L963" i="27"/>
  <c r="L964" i="27"/>
  <c r="L965" i="27"/>
  <c r="L966" i="27"/>
  <c r="L967" i="27"/>
  <c r="L968" i="27"/>
  <c r="L969" i="27"/>
  <c r="L970" i="27"/>
  <c r="L971" i="27"/>
  <c r="L972" i="27"/>
  <c r="L973" i="27"/>
  <c r="L974" i="27"/>
  <c r="L975" i="27"/>
  <c r="L976" i="27"/>
  <c r="L977" i="27"/>
  <c r="L978" i="27"/>
  <c r="L979" i="27"/>
  <c r="L980" i="27"/>
  <c r="L981" i="27"/>
  <c r="L982" i="27"/>
  <c r="L983" i="27"/>
  <c r="L984" i="27"/>
  <c r="L985" i="27"/>
  <c r="L986" i="27"/>
  <c r="L987" i="27"/>
  <c r="L988" i="27"/>
  <c r="L989" i="27"/>
  <c r="L990" i="27"/>
  <c r="L991" i="27"/>
  <c r="L992" i="27"/>
  <c r="L993" i="27"/>
  <c r="L994" i="27"/>
  <c r="L995" i="27"/>
  <c r="L996" i="27"/>
  <c r="L997" i="27"/>
  <c r="L998" i="27"/>
  <c r="L999" i="27"/>
  <c r="J70" i="27"/>
  <c r="J71" i="27"/>
  <c r="J72" i="27"/>
  <c r="E79" i="21"/>
  <c r="F6" i="19"/>
  <c r="E176" i="23"/>
  <c r="F7" i="19"/>
  <c r="E177" i="23" s="1"/>
  <c r="F27" i="20"/>
  <c r="C27" i="20"/>
  <c r="F28" i="20"/>
  <c r="C28" i="20"/>
  <c r="E49" i="20"/>
  <c r="F51" i="20"/>
  <c r="C51" i="20"/>
  <c r="F50" i="20"/>
  <c r="C50" i="20"/>
  <c r="F37" i="20"/>
  <c r="C37" i="20"/>
  <c r="F26" i="20"/>
  <c r="C26" i="20"/>
  <c r="F15" i="20"/>
  <c r="C15" i="20"/>
  <c r="F14" i="20"/>
  <c r="C14" i="20"/>
  <c r="F13" i="20"/>
  <c r="C13" i="20"/>
  <c r="F11" i="20"/>
  <c r="C11" i="20"/>
  <c r="F8" i="20"/>
  <c r="C8" i="20"/>
  <c r="F7" i="20"/>
  <c r="C7" i="20"/>
  <c r="F36" i="20"/>
  <c r="C36" i="20"/>
  <c r="F25" i="20"/>
  <c r="C25" i="20"/>
  <c r="F9" i="20"/>
  <c r="C9" i="20"/>
  <c r="F6" i="20"/>
  <c r="C6" i="20"/>
  <c r="G7" i="19"/>
  <c r="E179" i="23" s="1"/>
  <c r="J5" i="27"/>
  <c r="J21" i="27"/>
  <c r="J37" i="27"/>
  <c r="J53" i="27"/>
  <c r="J69" i="27"/>
  <c r="J10" i="27"/>
  <c r="J26" i="27"/>
  <c r="J42" i="27"/>
  <c r="J58" i="27"/>
  <c r="J52" i="27"/>
  <c r="J15" i="27"/>
  <c r="J31" i="27"/>
  <c r="J47" i="27"/>
  <c r="J63" i="27"/>
  <c r="J24" i="27"/>
  <c r="J40" i="27"/>
  <c r="J68" i="27"/>
  <c r="J4" i="27"/>
  <c r="J29" i="27"/>
  <c r="J61" i="27"/>
  <c r="J18" i="27"/>
  <c r="J66" i="27"/>
  <c r="J7" i="27"/>
  <c r="J39" i="27"/>
  <c r="J16" i="27"/>
  <c r="J48" i="27"/>
  <c r="J33" i="27"/>
  <c r="J49" i="27"/>
  <c r="J6" i="27"/>
  <c r="J38" i="27"/>
  <c r="J12" i="27"/>
  <c r="J27" i="27"/>
  <c r="J43" i="27"/>
  <c r="J20" i="27"/>
  <c r="J9" i="27"/>
  <c r="J25" i="27"/>
  <c r="J41" i="27"/>
  <c r="J57" i="27"/>
  <c r="J8" i="27"/>
  <c r="J14" i="27"/>
  <c r="J30" i="27"/>
  <c r="J46" i="27"/>
  <c r="J62" i="27"/>
  <c r="J64" i="27"/>
  <c r="J19" i="27"/>
  <c r="J35" i="27"/>
  <c r="J51" i="27"/>
  <c r="J67" i="27"/>
  <c r="J28" i="27"/>
  <c r="J44" i="27"/>
  <c r="J13" i="27"/>
  <c r="J45" i="27"/>
  <c r="J60" i="27"/>
  <c r="J34" i="27"/>
  <c r="J50" i="27"/>
  <c r="J23" i="27"/>
  <c r="J55" i="27"/>
  <c r="J32" i="27"/>
  <c r="J17" i="27"/>
  <c r="J65" i="27"/>
  <c r="J22" i="27"/>
  <c r="J54" i="27"/>
  <c r="J11" i="27"/>
  <c r="J59" i="27"/>
  <c r="J36" i="27"/>
  <c r="J56" i="27"/>
  <c r="E84" i="21"/>
  <c r="E180" i="23"/>
  <c r="E35" i="20"/>
  <c r="E23" i="20"/>
  <c r="E5" i="20"/>
  <c r="E61" i="23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5" i="19"/>
  <c r="E59" i="23"/>
  <c r="E60" i="23"/>
  <c r="E63" i="23"/>
  <c r="E64" i="23"/>
  <c r="E57" i="23"/>
  <c r="E55" i="23"/>
  <c r="E157" i="23" l="1"/>
  <c r="E109" i="23"/>
  <c r="E110" i="23"/>
  <c r="E158" i="23"/>
  <c r="E111" i="23"/>
  <c r="E159" i="23"/>
  <c r="E144" i="23"/>
  <c r="E96" i="23"/>
  <c r="E112" i="23"/>
  <c r="E160" i="23"/>
  <c r="E97" i="23"/>
  <c r="E145" i="23"/>
  <c r="E113" i="23"/>
  <c r="E161" i="23"/>
  <c r="E98" i="23"/>
  <c r="E146" i="23"/>
  <c r="E114" i="23"/>
  <c r="E162" i="23"/>
  <c r="E99" i="23"/>
  <c r="E147" i="23"/>
  <c r="E115" i="23"/>
  <c r="E163" i="23"/>
  <c r="E100" i="23"/>
  <c r="E148" i="23"/>
  <c r="E164" i="23"/>
  <c r="E116" i="23"/>
  <c r="E149" i="23"/>
  <c r="E101" i="23"/>
  <c r="E117" i="23"/>
  <c r="E165" i="23"/>
  <c r="E102" i="23"/>
  <c r="E150" i="23"/>
  <c r="E166" i="23"/>
  <c r="E118" i="23"/>
  <c r="E103" i="23"/>
  <c r="E151" i="23"/>
  <c r="E119" i="23"/>
  <c r="E167" i="23"/>
  <c r="E104" i="23"/>
  <c r="E152" i="23"/>
  <c r="E105" i="23"/>
  <c r="E153" i="23"/>
  <c r="E106" i="23"/>
  <c r="E154" i="23"/>
  <c r="E155" i="23"/>
  <c r="E107" i="23"/>
  <c r="E156" i="23"/>
  <c r="E108" i="23"/>
  <c r="E54" i="23"/>
  <c r="E78" i="21"/>
  <c r="P21" i="17"/>
  <c r="O18" i="17"/>
  <c r="E65" i="23" s="1"/>
  <c r="P31" i="28"/>
  <c r="B51" i="21" s="1"/>
  <c r="L14" i="39"/>
  <c r="M14" i="39" s="1"/>
  <c r="D28" i="21"/>
  <c r="P10" i="27"/>
  <c r="Q26" i="27" s="1"/>
  <c r="M5" i="21" s="1"/>
  <c r="Q6" i="27"/>
  <c r="T6" i="27"/>
  <c r="AG8" i="27"/>
  <c r="AG6" i="27"/>
  <c r="AG5" i="27"/>
  <c r="AG3" i="27"/>
  <c r="AI3" i="27" s="1"/>
  <c r="AH34" i="27"/>
  <c r="AH42" i="27"/>
  <c r="AH6" i="27"/>
  <c r="AH50" i="27"/>
  <c r="AH37" i="27"/>
  <c r="AH14" i="27"/>
  <c r="AH30" i="27"/>
  <c r="AH27" i="27"/>
  <c r="AH46" i="27"/>
  <c r="AH38" i="27"/>
  <c r="AH35" i="27"/>
  <c r="AH25" i="27"/>
  <c r="AH5" i="27"/>
  <c r="AH51" i="27"/>
  <c r="AI5" i="21"/>
  <c r="F14" i="39"/>
  <c r="G14" i="39" s="1"/>
  <c r="AF5" i="21"/>
  <c r="C14" i="39"/>
  <c r="D14" i="39" s="1"/>
  <c r="E4" i="33"/>
  <c r="J20" i="33" s="1"/>
  <c r="K20" i="33" s="1"/>
  <c r="AJ5" i="21"/>
  <c r="F8" i="39"/>
  <c r="G8" i="39" s="1"/>
  <c r="AG5" i="21"/>
  <c r="C8" i="39"/>
  <c r="D8" i="39" s="1"/>
  <c r="D4" i="33"/>
  <c r="I44" i="33" s="1"/>
  <c r="K44" i="33" s="1"/>
  <c r="AH5" i="21"/>
  <c r="C11" i="39"/>
  <c r="D11" i="39" s="1"/>
  <c r="C4" i="33"/>
  <c r="H45" i="33" s="1"/>
  <c r="K45" i="33" s="1"/>
  <c r="AK5" i="21"/>
  <c r="F11" i="39"/>
  <c r="G11" i="39" s="1"/>
  <c r="S6" i="27"/>
  <c r="D19" i="21"/>
  <c r="P31" i="30"/>
  <c r="B59" i="21" s="1"/>
  <c r="G19" i="26"/>
  <c r="H32" i="20" s="1"/>
  <c r="C32" i="20" s="1"/>
  <c r="A63" i="20"/>
  <c r="I63" i="20"/>
  <c r="F63" i="20"/>
  <c r="D63" i="20"/>
  <c r="E63" i="20"/>
  <c r="J64" i="20"/>
  <c r="R6" i="30"/>
  <c r="R18" i="30" s="1"/>
  <c r="V7" i="30"/>
  <c r="X7" i="30" s="1"/>
  <c r="S6" i="30"/>
  <c r="V7" i="28"/>
  <c r="X7" i="28" s="1"/>
  <c r="S6" i="28"/>
  <c r="R6" i="28"/>
  <c r="R18" i="28" s="1"/>
  <c r="AH20" i="27"/>
  <c r="AK49" i="27"/>
  <c r="A116" i="21" s="1"/>
  <c r="AH9" i="27"/>
  <c r="AG7" i="27"/>
  <c r="AH7" i="27"/>
  <c r="AH45" i="27"/>
  <c r="AG4" i="27"/>
  <c r="AH4" i="27"/>
  <c r="AH44" i="27"/>
  <c r="AG44" i="27"/>
  <c r="AI44" i="27" s="1"/>
  <c r="AH33" i="27"/>
  <c r="AG12" i="27"/>
  <c r="AI12" i="27" s="1"/>
  <c r="AH12" i="27"/>
  <c r="AH13" i="27"/>
  <c r="AG2" i="27"/>
  <c r="AH2" i="27"/>
  <c r="AK2" i="27" s="1"/>
  <c r="A69" i="21" s="1"/>
  <c r="AH21" i="27"/>
  <c r="AH18" i="27"/>
  <c r="AH11" i="27"/>
  <c r="AH22" i="27"/>
  <c r="AF47" i="27"/>
  <c r="AG47" i="27" s="1"/>
  <c r="AI47" i="27" s="1"/>
  <c r="AF39" i="27"/>
  <c r="AG39" i="27" s="1"/>
  <c r="AI39" i="27" s="1"/>
  <c r="AF31" i="27"/>
  <c r="AG31" i="27" s="1"/>
  <c r="AI31" i="27" s="1"/>
  <c r="AF23" i="27"/>
  <c r="AG23" i="27" s="1"/>
  <c r="AI23" i="27" s="1"/>
  <c r="AF15" i="27"/>
  <c r="AG15" i="27" s="1"/>
  <c r="AI15" i="27" s="1"/>
  <c r="AH8" i="27"/>
  <c r="AG34" i="27"/>
  <c r="AI34" i="27" s="1"/>
  <c r="AH26" i="27"/>
  <c r="AL49" i="27"/>
  <c r="B116" i="21" s="1"/>
  <c r="AH49" i="27"/>
  <c r="AH19" i="27"/>
  <c r="AH36" i="27"/>
  <c r="AF28" i="27"/>
  <c r="AH41" i="27"/>
  <c r="AG46" i="27"/>
  <c r="AI46" i="27" s="1"/>
  <c r="AL51" i="27"/>
  <c r="B118" i="21" s="1"/>
  <c r="AK51" i="27"/>
  <c r="A118" i="21" s="1"/>
  <c r="AK50" i="27"/>
  <c r="A117" i="21" s="1"/>
  <c r="AH17" i="27"/>
  <c r="AH3" i="27"/>
  <c r="AH43" i="27"/>
  <c r="AL50" i="27"/>
  <c r="B117" i="21" s="1"/>
  <c r="AK48" i="27"/>
  <c r="A115" i="21" s="1"/>
  <c r="AH10" i="27"/>
  <c r="AL48" i="27"/>
  <c r="B115" i="21" s="1"/>
  <c r="AG37" i="27"/>
  <c r="AI37" i="27" s="1"/>
  <c r="E14" i="23"/>
  <c r="E56" i="23"/>
  <c r="P24" i="17"/>
  <c r="Q31" i="27"/>
  <c r="M10" i="21" s="1"/>
  <c r="S10" i="27"/>
  <c r="T10" i="30"/>
  <c r="T10" i="28"/>
  <c r="AI4" i="27" l="1"/>
  <c r="C122" i="35"/>
  <c r="P22" i="17"/>
  <c r="AI5" i="27"/>
  <c r="T10" i="27"/>
  <c r="J37" i="33"/>
  <c r="K37" i="33" s="1"/>
  <c r="J12" i="33"/>
  <c r="K12" i="33" s="1"/>
  <c r="J43" i="33"/>
  <c r="K43" i="33" s="1"/>
  <c r="J40" i="33"/>
  <c r="K40" i="33" s="1"/>
  <c r="AI6" i="27"/>
  <c r="AI7" i="27" s="1"/>
  <c r="AL46" i="27"/>
  <c r="B113" i="21" s="1"/>
  <c r="AK46" i="27"/>
  <c r="A113" i="21" s="1"/>
  <c r="AH48" i="27"/>
  <c r="AK45" i="27"/>
  <c r="A112" i="21" s="1"/>
  <c r="AH23" i="27"/>
  <c r="AL31" i="27"/>
  <c r="B98" i="21" s="1"/>
  <c r="AL47" i="27"/>
  <c r="B114" i="21" s="1"/>
  <c r="AL37" i="27"/>
  <c r="B104" i="21" s="1"/>
  <c r="AL42" i="27"/>
  <c r="B109" i="21" s="1"/>
  <c r="AL29" i="27"/>
  <c r="B96" i="21" s="1"/>
  <c r="AK47" i="27"/>
  <c r="A114" i="21" s="1"/>
  <c r="AK36" i="27"/>
  <c r="A103" i="21" s="1"/>
  <c r="AL32" i="27"/>
  <c r="B99" i="21" s="1"/>
  <c r="AL40" i="27"/>
  <c r="B107" i="21" s="1"/>
  <c r="AL34" i="27"/>
  <c r="B101" i="21" s="1"/>
  <c r="H42" i="33"/>
  <c r="K42" i="33" s="1"/>
  <c r="H30" i="33"/>
  <c r="K30" i="33" s="1"/>
  <c r="J25" i="33"/>
  <c r="K25" i="33" s="1"/>
  <c r="J34" i="33"/>
  <c r="K34" i="33" s="1"/>
  <c r="J17" i="33"/>
  <c r="K17" i="33" s="1"/>
  <c r="H27" i="33"/>
  <c r="K27" i="33" s="1"/>
  <c r="H39" i="33"/>
  <c r="K39" i="33" s="1"/>
  <c r="J28" i="33"/>
  <c r="K28" i="33" s="1"/>
  <c r="J46" i="33"/>
  <c r="K46" i="33" s="1"/>
  <c r="J31" i="33"/>
  <c r="K31" i="33" s="1"/>
  <c r="I38" i="33"/>
  <c r="K38" i="33" s="1"/>
  <c r="J52" i="33"/>
  <c r="K52" i="33" s="1"/>
  <c r="J49" i="33"/>
  <c r="K49" i="33" s="1"/>
  <c r="I26" i="33"/>
  <c r="K26" i="33" s="1"/>
  <c r="I41" i="33"/>
  <c r="K41" i="33" s="1"/>
  <c r="I23" i="33"/>
  <c r="K23" i="33" s="1"/>
  <c r="I15" i="33"/>
  <c r="K15" i="33" s="1"/>
  <c r="I18" i="33"/>
  <c r="K18" i="33" s="1"/>
  <c r="I35" i="33"/>
  <c r="K35" i="33" s="1"/>
  <c r="I32" i="33"/>
  <c r="K32" i="33" s="1"/>
  <c r="I47" i="33"/>
  <c r="K47" i="33" s="1"/>
  <c r="I29" i="33"/>
  <c r="K29" i="33" s="1"/>
  <c r="I50" i="33"/>
  <c r="K50" i="33" s="1"/>
  <c r="I10" i="33"/>
  <c r="K10" i="33" s="1"/>
  <c r="H48" i="33"/>
  <c r="K48" i="33" s="1"/>
  <c r="H11" i="33"/>
  <c r="K11" i="33" s="1"/>
  <c r="H19" i="33"/>
  <c r="K19" i="33" s="1"/>
  <c r="H36" i="33"/>
  <c r="K36" i="33" s="1"/>
  <c r="H33" i="33"/>
  <c r="K33" i="33" s="1"/>
  <c r="H16" i="33"/>
  <c r="K16" i="33" s="1"/>
  <c r="H24" i="33"/>
  <c r="K24" i="33" s="1"/>
  <c r="H51" i="33"/>
  <c r="K51" i="33" s="1"/>
  <c r="J65" i="20"/>
  <c r="K64" i="20"/>
  <c r="L64" i="20" s="1"/>
  <c r="M64" i="20" s="1"/>
  <c r="N64" i="20" s="1"/>
  <c r="S10" i="30"/>
  <c r="S10" i="28"/>
  <c r="AL36" i="27"/>
  <c r="B103" i="21" s="1"/>
  <c r="AK40" i="27"/>
  <c r="A107" i="21" s="1"/>
  <c r="AL43" i="27"/>
  <c r="B110" i="21" s="1"/>
  <c r="AL30" i="27"/>
  <c r="B97" i="21" s="1"/>
  <c r="AK34" i="27"/>
  <c r="A101" i="21" s="1"/>
  <c r="AL39" i="27"/>
  <c r="B106" i="21" s="1"/>
  <c r="AK39" i="27"/>
  <c r="A106" i="21" s="1"/>
  <c r="AK38" i="27"/>
  <c r="A105" i="21" s="1"/>
  <c r="AH15" i="27"/>
  <c r="AL35" i="27"/>
  <c r="B102" i="21" s="1"/>
  <c r="AK35" i="27"/>
  <c r="A102" i="21" s="1"/>
  <c r="AK37" i="27"/>
  <c r="A104" i="21" s="1"/>
  <c r="AL44" i="27"/>
  <c r="B111" i="21" s="1"/>
  <c r="AH31" i="27"/>
  <c r="AH47" i="27"/>
  <c r="AL38" i="27"/>
  <c r="B105" i="21" s="1"/>
  <c r="AK29" i="27"/>
  <c r="A96" i="21" s="1"/>
  <c r="AH24" i="27"/>
  <c r="AK41" i="27"/>
  <c r="A108" i="21" s="1"/>
  <c r="AK33" i="27"/>
  <c r="A100" i="21" s="1"/>
  <c r="AL41" i="27"/>
  <c r="B108" i="21" s="1"/>
  <c r="AK43" i="27"/>
  <c r="A110" i="21" s="1"/>
  <c r="AK44" i="27"/>
  <c r="A111" i="21" s="1"/>
  <c r="AH16" i="27"/>
  <c r="AL33" i="27"/>
  <c r="B100" i="21" s="1"/>
  <c r="AG28" i="27"/>
  <c r="AI28" i="27" s="1"/>
  <c r="AH29" i="27"/>
  <c r="AK42" i="27"/>
  <c r="A109" i="21" s="1"/>
  <c r="AH28" i="27"/>
  <c r="AH32" i="27"/>
  <c r="AK30" i="27"/>
  <c r="A97" i="21" s="1"/>
  <c r="AH40" i="27"/>
  <c r="AK32" i="27"/>
  <c r="A99" i="21" s="1"/>
  <c r="AL45" i="27"/>
  <c r="B112" i="21" s="1"/>
  <c r="AK31" i="27"/>
  <c r="A98" i="21" s="1"/>
  <c r="AH39" i="27"/>
  <c r="E175" i="23"/>
  <c r="C125" i="35"/>
  <c r="R10" i="27"/>
  <c r="T14" i="27"/>
  <c r="Q10" i="30"/>
  <c r="S14" i="28"/>
  <c r="P23" i="17" l="1"/>
  <c r="E171" i="23"/>
  <c r="C123" i="35"/>
  <c r="Q25" i="27"/>
  <c r="M4" i="21" s="1"/>
  <c r="AI8" i="27"/>
  <c r="AI9" i="27" s="1"/>
  <c r="AL2" i="27"/>
  <c r="B69" i="21" s="1"/>
  <c r="E92" i="21" s="1"/>
  <c r="AC5" i="21" s="1"/>
  <c r="AL7" i="27"/>
  <c r="B74" i="21" s="1"/>
  <c r="AL23" i="27"/>
  <c r="B90" i="21" s="1"/>
  <c r="AK7" i="27"/>
  <c r="A74" i="21" s="1"/>
  <c r="AL19" i="27"/>
  <c r="B86" i="21" s="1"/>
  <c r="AL9" i="27"/>
  <c r="B76" i="21" s="1"/>
  <c r="AK13" i="27"/>
  <c r="A80" i="21" s="1"/>
  <c r="AK14" i="27"/>
  <c r="A81" i="21" s="1"/>
  <c r="I64" i="20"/>
  <c r="A64" i="20"/>
  <c r="D64" i="20"/>
  <c r="F64" i="20"/>
  <c r="E64" i="20"/>
  <c r="K65" i="20"/>
  <c r="L65" i="20" s="1"/>
  <c r="M65" i="20" s="1"/>
  <c r="N65" i="20" s="1"/>
  <c r="J66" i="20"/>
  <c r="AL5" i="27"/>
  <c r="B72" i="21" s="1"/>
  <c r="AK12" i="27"/>
  <c r="A79" i="21" s="1"/>
  <c r="AK4" i="27"/>
  <c r="A71" i="21" s="1"/>
  <c r="AL24" i="27"/>
  <c r="B91" i="21" s="1"/>
  <c r="AK19" i="27"/>
  <c r="A86" i="21" s="1"/>
  <c r="AK18" i="27"/>
  <c r="A85" i="21" s="1"/>
  <c r="AK20" i="27"/>
  <c r="A87" i="21" s="1"/>
  <c r="AL11" i="27"/>
  <c r="B78" i="21" s="1"/>
  <c r="AL15" i="27"/>
  <c r="B82" i="21" s="1"/>
  <c r="AK26" i="27"/>
  <c r="A93" i="21" s="1"/>
  <c r="AL20" i="27"/>
  <c r="B87" i="21" s="1"/>
  <c r="AK11" i="27"/>
  <c r="A78" i="21" s="1"/>
  <c r="AL27" i="27"/>
  <c r="B94" i="21" s="1"/>
  <c r="AK27" i="27"/>
  <c r="A94" i="21" s="1"/>
  <c r="AK15" i="27"/>
  <c r="A82" i="21" s="1"/>
  <c r="AL12" i="27"/>
  <c r="B79" i="21" s="1"/>
  <c r="AK6" i="27"/>
  <c r="A73" i="21" s="1"/>
  <c r="AL26" i="27"/>
  <c r="B93" i="21" s="1"/>
  <c r="AK17" i="27"/>
  <c r="A84" i="21" s="1"/>
  <c r="AK5" i="27"/>
  <c r="A72" i="21" s="1"/>
  <c r="AK16" i="27"/>
  <c r="A83" i="21" s="1"/>
  <c r="AK23" i="27"/>
  <c r="A90" i="21" s="1"/>
  <c r="AK21" i="27"/>
  <c r="A88" i="21" s="1"/>
  <c r="AK28" i="27"/>
  <c r="A95" i="21" s="1"/>
  <c r="AL16" i="27"/>
  <c r="B83" i="21" s="1"/>
  <c r="AL3" i="27"/>
  <c r="B70" i="21" s="1"/>
  <c r="AK25" i="27"/>
  <c r="A92" i="21" s="1"/>
  <c r="AK24" i="27"/>
  <c r="A91" i="21" s="1"/>
  <c r="AL25" i="27"/>
  <c r="B92" i="21" s="1"/>
  <c r="AK22" i="27"/>
  <c r="A89" i="21" s="1"/>
  <c r="AL28" i="27"/>
  <c r="B95" i="21" s="1"/>
  <c r="AL13" i="27"/>
  <c r="B80" i="21" s="1"/>
  <c r="AL18" i="27"/>
  <c r="B85" i="21" s="1"/>
  <c r="AL17" i="27"/>
  <c r="B84" i="21" s="1"/>
  <c r="AK9" i="27"/>
  <c r="A76" i="21" s="1"/>
  <c r="AL10" i="27"/>
  <c r="B77" i="21" s="1"/>
  <c r="AL14" i="27"/>
  <c r="B81" i="21" s="1"/>
  <c r="AL4" i="27"/>
  <c r="B71" i="21" s="1"/>
  <c r="AL21" i="27"/>
  <c r="B88" i="21" s="1"/>
  <c r="AK10" i="27"/>
  <c r="A77" i="21" s="1"/>
  <c r="AL22" i="27"/>
  <c r="B89" i="21" s="1"/>
  <c r="S18" i="28"/>
  <c r="P14" i="28"/>
  <c r="S18" i="30"/>
  <c r="Q10" i="28"/>
  <c r="R10" i="30"/>
  <c r="P10" i="28"/>
  <c r="P14" i="27"/>
  <c r="S14" i="30"/>
  <c r="Q14" i="27"/>
  <c r="R10" i="28"/>
  <c r="P10" i="30"/>
  <c r="Q14" i="28"/>
  <c r="Q10" i="27"/>
  <c r="R14" i="28"/>
  <c r="AL8" i="27" l="1"/>
  <c r="B75" i="21" s="1"/>
  <c r="AK3" i="27"/>
  <c r="A70" i="21" s="1"/>
  <c r="AL6" i="27"/>
  <c r="B73" i="21" s="1"/>
  <c r="E173" i="23"/>
  <c r="C124" i="35"/>
  <c r="R30" i="27"/>
  <c r="Q30" i="27" s="1"/>
  <c r="M9" i="21" s="1"/>
  <c r="Q27" i="27"/>
  <c r="M6" i="21" s="1"/>
  <c r="R18" i="27"/>
  <c r="AK8" i="27"/>
  <c r="A75" i="21" s="1"/>
  <c r="W10" i="28"/>
  <c r="M12" i="21" s="1"/>
  <c r="J67" i="20"/>
  <c r="K66" i="20"/>
  <c r="L66" i="20" s="1"/>
  <c r="M66" i="20" s="1"/>
  <c r="N66" i="20" s="1"/>
  <c r="A65" i="20"/>
  <c r="I65" i="20"/>
  <c r="F65" i="20"/>
  <c r="D65" i="20"/>
  <c r="E65" i="20"/>
  <c r="Q18" i="28"/>
  <c r="S14" i="27"/>
  <c r="Q18" i="30"/>
  <c r="Q14" i="30"/>
  <c r="P18" i="30"/>
  <c r="P14" i="30"/>
  <c r="R14" i="30"/>
  <c r="P18" i="28"/>
  <c r="T18" i="27"/>
  <c r="E91" i="21" l="1"/>
  <c r="AB5" i="21" s="1"/>
  <c r="E90" i="21"/>
  <c r="AA5" i="21" s="1"/>
  <c r="X9" i="30"/>
  <c r="W9" i="30" s="1"/>
  <c r="M13" i="21" s="1"/>
  <c r="X9" i="28"/>
  <c r="W9" i="28" s="1"/>
  <c r="M11" i="21" s="1"/>
  <c r="W10" i="30"/>
  <c r="M14" i="21" s="1"/>
  <c r="F66" i="20"/>
  <c r="E66" i="20"/>
  <c r="I66" i="20"/>
  <c r="A66" i="20"/>
  <c r="D66" i="20"/>
  <c r="K67" i="20"/>
  <c r="L67" i="20" s="1"/>
  <c r="M67" i="20" s="1"/>
  <c r="N67" i="20" s="1"/>
  <c r="J68" i="20"/>
  <c r="P18" i="27"/>
  <c r="Q18" i="27"/>
  <c r="R29" i="27" l="1"/>
  <c r="Q29" i="27" s="1"/>
  <c r="M8" i="21" s="1"/>
  <c r="Q28" i="27"/>
  <c r="M7" i="21" s="1"/>
  <c r="K68" i="20"/>
  <c r="L68" i="20" s="1"/>
  <c r="M68" i="20" s="1"/>
  <c r="N68" i="20" s="1"/>
  <c r="J69" i="20"/>
  <c r="I67" i="20"/>
  <c r="A67" i="20"/>
  <c r="F67" i="20"/>
  <c r="D67" i="20"/>
  <c r="E67" i="20"/>
  <c r="S18" i="27"/>
  <c r="J70" i="20" l="1"/>
  <c r="K69" i="20"/>
  <c r="L69" i="20" s="1"/>
  <c r="M69" i="20" s="1"/>
  <c r="N69" i="20" s="1"/>
  <c r="D68" i="20"/>
  <c r="I68" i="20"/>
  <c r="A68" i="20"/>
  <c r="F68" i="20"/>
  <c r="E68" i="20"/>
  <c r="D69" i="20" l="1"/>
  <c r="E69" i="20"/>
  <c r="I69" i="20"/>
  <c r="A69" i="20"/>
  <c r="F69" i="20"/>
  <c r="K70" i="20"/>
  <c r="L70" i="20" s="1"/>
  <c r="M70" i="20" s="1"/>
  <c r="N70" i="20" s="1"/>
  <c r="J71" i="20"/>
  <c r="K71" i="20" l="1"/>
  <c r="L71" i="20" s="1"/>
  <c r="M71" i="20" s="1"/>
  <c r="N71" i="20" s="1"/>
  <c r="J72" i="20"/>
  <c r="A70" i="20"/>
  <c r="F70" i="20"/>
  <c r="D70" i="20"/>
  <c r="E70" i="20"/>
  <c r="I70" i="20"/>
  <c r="K72" i="20" l="1"/>
  <c r="L72" i="20" s="1"/>
  <c r="M72" i="20" s="1"/>
  <c r="N72" i="20" s="1"/>
  <c r="J73" i="20"/>
  <c r="A71" i="20"/>
  <c r="F71" i="20"/>
  <c r="I71" i="20"/>
  <c r="E71" i="20"/>
  <c r="D71" i="20"/>
  <c r="J74" i="20" l="1"/>
  <c r="K73" i="20"/>
  <c r="L73" i="20" s="1"/>
  <c r="M73" i="20" s="1"/>
  <c r="N73" i="20" s="1"/>
  <c r="I72" i="20"/>
  <c r="F72" i="20"/>
  <c r="D72" i="20"/>
  <c r="A72" i="20"/>
  <c r="E72" i="20"/>
  <c r="F73" i="20" l="1"/>
  <c r="A73" i="20"/>
  <c r="E73" i="20"/>
  <c r="I73" i="20"/>
  <c r="D73" i="20"/>
  <c r="K74" i="20"/>
  <c r="L74" i="20" s="1"/>
  <c r="M74" i="20" s="1"/>
  <c r="N74" i="20" s="1"/>
  <c r="J75" i="20"/>
  <c r="A74" i="20" l="1"/>
  <c r="I74" i="20"/>
  <c r="E74" i="20"/>
  <c r="F74" i="20"/>
  <c r="D74" i="20"/>
  <c r="K75" i="20"/>
  <c r="L75" i="20" s="1"/>
  <c r="M75" i="20" s="1"/>
  <c r="N75" i="20" s="1"/>
  <c r="J76" i="20"/>
  <c r="D75" i="20" l="1"/>
  <c r="E75" i="20"/>
  <c r="F75" i="20"/>
  <c r="I75" i="20"/>
  <c r="A75" i="20"/>
  <c r="J77" i="20"/>
  <c r="K76" i="20"/>
  <c r="L76" i="20" s="1"/>
  <c r="M76" i="20" s="1"/>
  <c r="N76" i="20" s="1"/>
  <c r="E76" i="20" l="1"/>
  <c r="D76" i="20"/>
  <c r="I76" i="20"/>
  <c r="F76" i="20"/>
  <c r="A76" i="20"/>
  <c r="K77" i="20"/>
  <c r="L77" i="20" s="1"/>
  <c r="M77" i="20" s="1"/>
  <c r="N77" i="20" s="1"/>
  <c r="J78" i="20"/>
  <c r="D77" i="20" l="1"/>
  <c r="E77" i="20"/>
  <c r="F77" i="20"/>
  <c r="I77" i="20"/>
  <c r="A77" i="20"/>
  <c r="K78" i="20"/>
  <c r="L78" i="20" s="1"/>
  <c r="M78" i="20" s="1"/>
  <c r="N78" i="20" s="1"/>
  <c r="J79" i="20"/>
  <c r="F78" i="20" l="1"/>
  <c r="D78" i="20"/>
  <c r="E78" i="20"/>
  <c r="I78" i="20"/>
  <c r="A78" i="20"/>
  <c r="K79" i="20"/>
  <c r="L79" i="20" s="1"/>
  <c r="M79" i="20" s="1"/>
  <c r="N79" i="20" s="1"/>
  <c r="J80" i="20"/>
  <c r="K80" i="20" l="1"/>
  <c r="L80" i="20" s="1"/>
  <c r="M80" i="20" s="1"/>
  <c r="N80" i="20" s="1"/>
  <c r="J81" i="20"/>
  <c r="E79" i="20"/>
  <c r="I79" i="20"/>
  <c r="A79" i="20"/>
  <c r="F79" i="20"/>
  <c r="D79" i="20"/>
  <c r="J82" i="20" l="1"/>
  <c r="K81" i="20"/>
  <c r="L81" i="20" s="1"/>
  <c r="M81" i="20" s="1"/>
  <c r="N81" i="20" s="1"/>
  <c r="A80" i="20"/>
  <c r="E80" i="20"/>
  <c r="I80" i="20"/>
  <c r="F80" i="20"/>
  <c r="D80" i="20"/>
  <c r="F81" i="20" l="1"/>
  <c r="E81" i="20"/>
  <c r="A81" i="20"/>
  <c r="D81" i="20"/>
  <c r="I81" i="20"/>
  <c r="K82" i="20"/>
  <c r="L82" i="20" s="1"/>
  <c r="M82" i="20" s="1"/>
  <c r="N82" i="20" s="1"/>
  <c r="J83" i="20"/>
  <c r="K83" i="20" l="1"/>
  <c r="L83" i="20" s="1"/>
  <c r="M83" i="20" s="1"/>
  <c r="N83" i="20" s="1"/>
  <c r="J84" i="20"/>
  <c r="D82" i="20"/>
  <c r="I82" i="20"/>
  <c r="F82" i="20"/>
  <c r="E82" i="20"/>
  <c r="A82" i="20"/>
  <c r="K84" i="20" l="1"/>
  <c r="L84" i="20" s="1"/>
  <c r="M84" i="20" s="1"/>
  <c r="N84" i="20" s="1"/>
  <c r="J85" i="20"/>
  <c r="E83" i="20"/>
  <c r="I83" i="20"/>
  <c r="D83" i="20"/>
  <c r="F83" i="20"/>
  <c r="A83" i="20"/>
  <c r="K85" i="20" l="1"/>
  <c r="L85" i="20" s="1"/>
  <c r="M85" i="20" s="1"/>
  <c r="N85" i="20" s="1"/>
  <c r="J86" i="20"/>
  <c r="F84" i="20"/>
  <c r="E84" i="20"/>
  <c r="I84" i="20"/>
  <c r="A84" i="20"/>
  <c r="D84" i="20"/>
  <c r="K86" i="20" l="1"/>
  <c r="L86" i="20" s="1"/>
  <c r="M86" i="20" s="1"/>
  <c r="N86" i="20" s="1"/>
  <c r="J87" i="20"/>
  <c r="F85" i="20"/>
  <c r="D85" i="20"/>
  <c r="A85" i="20"/>
  <c r="E85" i="20"/>
  <c r="I85" i="20"/>
  <c r="K87" i="20" l="1"/>
  <c r="L87" i="20" s="1"/>
  <c r="M87" i="20" s="1"/>
  <c r="N87" i="20" s="1"/>
  <c r="J88" i="20"/>
  <c r="F86" i="20"/>
  <c r="D86" i="20"/>
  <c r="A86" i="20"/>
  <c r="I86" i="20"/>
  <c r="E86" i="20"/>
  <c r="K88" i="20" l="1"/>
  <c r="L88" i="20" s="1"/>
  <c r="M88" i="20" s="1"/>
  <c r="N88" i="20" s="1"/>
  <c r="J89" i="20"/>
  <c r="A87" i="20"/>
  <c r="D87" i="20"/>
  <c r="F87" i="20"/>
  <c r="E87" i="20"/>
  <c r="I87" i="20"/>
  <c r="J90" i="20" l="1"/>
  <c r="K89" i="20"/>
  <c r="L89" i="20" s="1"/>
  <c r="M89" i="20" s="1"/>
  <c r="N89" i="20" s="1"/>
  <c r="D88" i="20"/>
  <c r="E88" i="20"/>
  <c r="F88" i="20"/>
  <c r="A88" i="20"/>
  <c r="I88" i="20"/>
  <c r="I89" i="20" l="1"/>
  <c r="E89" i="20"/>
  <c r="D89" i="20"/>
  <c r="F89" i="20"/>
  <c r="A89" i="20"/>
  <c r="K90" i="20"/>
  <c r="L90" i="20" s="1"/>
  <c r="M90" i="20" s="1"/>
  <c r="N90" i="20" s="1"/>
  <c r="J91" i="20"/>
  <c r="K91" i="20" l="1"/>
  <c r="L91" i="20" s="1"/>
  <c r="M91" i="20" s="1"/>
  <c r="N91" i="20" s="1"/>
  <c r="J92" i="20"/>
  <c r="A90" i="20"/>
  <c r="D90" i="20"/>
  <c r="F90" i="20"/>
  <c r="E90" i="20"/>
  <c r="I90" i="20"/>
  <c r="J93" i="20" l="1"/>
  <c r="K92" i="20"/>
  <c r="L92" i="20" s="1"/>
  <c r="M92" i="20" s="1"/>
  <c r="N92" i="20" s="1"/>
  <c r="A91" i="20"/>
  <c r="F91" i="20"/>
  <c r="E91" i="20"/>
  <c r="D91" i="20"/>
  <c r="I91" i="20"/>
  <c r="F92" i="20" l="1"/>
  <c r="E92" i="20"/>
  <c r="D92" i="20"/>
  <c r="A92" i="20"/>
  <c r="I92" i="20"/>
  <c r="K93" i="20"/>
  <c r="L93" i="20" s="1"/>
  <c r="M93" i="20" s="1"/>
  <c r="N93" i="20" s="1"/>
  <c r="J94" i="20"/>
  <c r="K94" i="20" l="1"/>
  <c r="L94" i="20" s="1"/>
  <c r="M94" i="20" s="1"/>
  <c r="N94" i="20" s="1"/>
  <c r="J95" i="20"/>
  <c r="E93" i="20"/>
  <c r="I93" i="20"/>
  <c r="D93" i="20"/>
  <c r="A93" i="20"/>
  <c r="F93" i="20"/>
  <c r="K95" i="20" l="1"/>
  <c r="L95" i="20" s="1"/>
  <c r="M95" i="20" s="1"/>
  <c r="N95" i="20" s="1"/>
  <c r="J96" i="20"/>
  <c r="I94" i="20"/>
  <c r="E94" i="20"/>
  <c r="A94" i="20"/>
  <c r="D94" i="20"/>
  <c r="F94" i="20"/>
  <c r="K96" i="20" l="1"/>
  <c r="L96" i="20" s="1"/>
  <c r="M96" i="20" s="1"/>
  <c r="N96" i="20" s="1"/>
  <c r="J97" i="20"/>
  <c r="D95" i="20"/>
  <c r="A95" i="20"/>
  <c r="F95" i="20"/>
  <c r="E95" i="20"/>
  <c r="I95" i="20"/>
  <c r="J98" i="20" l="1"/>
  <c r="K97" i="20"/>
  <c r="L97" i="20" s="1"/>
  <c r="M97" i="20" s="1"/>
  <c r="N97" i="20" s="1"/>
  <c r="F96" i="20"/>
  <c r="I96" i="20"/>
  <c r="A96" i="20"/>
  <c r="D96" i="20"/>
  <c r="E96" i="20"/>
  <c r="A97" i="20" l="1"/>
  <c r="E97" i="20"/>
  <c r="I97" i="20"/>
  <c r="D97" i="20"/>
  <c r="F97" i="20"/>
  <c r="K98" i="20"/>
  <c r="L98" i="20" s="1"/>
  <c r="M98" i="20" s="1"/>
  <c r="N98" i="20" s="1"/>
  <c r="J99" i="20"/>
  <c r="K99" i="20" l="1"/>
  <c r="L99" i="20" s="1"/>
  <c r="M99" i="20" s="1"/>
  <c r="N99" i="20" s="1"/>
  <c r="J100" i="20"/>
  <c r="D98" i="20"/>
  <c r="I98" i="20"/>
  <c r="E98" i="20"/>
  <c r="F98" i="20"/>
  <c r="A98" i="20"/>
  <c r="K100" i="20" l="1"/>
  <c r="L100" i="20" s="1"/>
  <c r="M100" i="20" s="1"/>
  <c r="N100" i="20" s="1"/>
  <c r="J101" i="20"/>
  <c r="F99" i="20"/>
  <c r="E99" i="20"/>
  <c r="I99" i="20"/>
  <c r="D99" i="20"/>
  <c r="A99" i="20"/>
  <c r="K101" i="20" l="1"/>
  <c r="L101" i="20" s="1"/>
  <c r="M101" i="20" s="1"/>
  <c r="N101" i="20" s="1"/>
  <c r="J102" i="20"/>
  <c r="F100" i="20"/>
  <c r="E100" i="20"/>
  <c r="D100" i="20"/>
  <c r="I100" i="20"/>
  <c r="A100" i="20"/>
  <c r="K102" i="20" l="1"/>
  <c r="L102" i="20" s="1"/>
  <c r="M102" i="20" s="1"/>
  <c r="N102" i="20" s="1"/>
  <c r="J103" i="20"/>
  <c r="I101" i="20"/>
  <c r="D101" i="20"/>
  <c r="F101" i="20"/>
  <c r="A101" i="20"/>
  <c r="E101" i="20"/>
  <c r="K103" i="20" l="1"/>
  <c r="L103" i="20" s="1"/>
  <c r="M103" i="20" s="1"/>
  <c r="N103" i="20" s="1"/>
  <c r="J104" i="20"/>
  <c r="I102" i="20"/>
  <c r="E102" i="20"/>
  <c r="D102" i="20"/>
  <c r="F102" i="20"/>
  <c r="A102" i="20"/>
  <c r="K104" i="20" l="1"/>
  <c r="L104" i="20" s="1"/>
  <c r="M104" i="20" s="1"/>
  <c r="N104" i="20" s="1"/>
  <c r="J105" i="20"/>
  <c r="I103" i="20"/>
  <c r="F103" i="20"/>
  <c r="E103" i="20"/>
  <c r="D103" i="20"/>
  <c r="A103" i="20"/>
  <c r="J106" i="20" l="1"/>
  <c r="K105" i="20"/>
  <c r="L105" i="20" s="1"/>
  <c r="M105" i="20" s="1"/>
  <c r="N105" i="20" s="1"/>
  <c r="D104" i="20"/>
  <c r="E104" i="20"/>
  <c r="A104" i="20"/>
  <c r="I104" i="20"/>
  <c r="F104" i="20"/>
  <c r="A105" i="20" l="1"/>
  <c r="E105" i="20"/>
  <c r="D105" i="20"/>
  <c r="I105" i="20"/>
  <c r="F105" i="20"/>
  <c r="K106" i="20"/>
  <c r="L106" i="20" s="1"/>
  <c r="M106" i="20" s="1"/>
  <c r="N106" i="20" s="1"/>
  <c r="J107" i="20"/>
  <c r="K107" i="20" l="1"/>
  <c r="L107" i="20" s="1"/>
  <c r="M107" i="20" s="1"/>
  <c r="N107" i="20" s="1"/>
  <c r="J108" i="20"/>
  <c r="F106" i="20"/>
  <c r="D106" i="20"/>
  <c r="I106" i="20"/>
  <c r="E106" i="20"/>
  <c r="A106" i="20"/>
  <c r="J109" i="20" l="1"/>
  <c r="K108" i="20"/>
  <c r="L108" i="20" s="1"/>
  <c r="M108" i="20" s="1"/>
  <c r="N108" i="20" s="1"/>
  <c r="D107" i="20"/>
  <c r="A107" i="20"/>
  <c r="F107" i="20"/>
  <c r="E107" i="20"/>
  <c r="I107" i="20"/>
  <c r="F108" i="20" l="1"/>
  <c r="E108" i="20"/>
  <c r="D108" i="20"/>
  <c r="I108" i="20"/>
  <c r="A108" i="20"/>
  <c r="K109" i="20"/>
  <c r="L109" i="20" s="1"/>
  <c r="M109" i="20" s="1"/>
  <c r="N109" i="20" s="1"/>
  <c r="J110" i="20"/>
  <c r="A109" i="20" l="1"/>
  <c r="I109" i="20"/>
  <c r="E109" i="20"/>
  <c r="D109" i="20"/>
  <c r="F109" i="20"/>
  <c r="K110" i="20"/>
  <c r="L110" i="20" s="1"/>
  <c r="M110" i="20" s="1"/>
  <c r="N110" i="20" s="1"/>
  <c r="J111" i="20"/>
  <c r="I110" i="20" l="1"/>
  <c r="E110" i="20"/>
  <c r="F110" i="20"/>
  <c r="A110" i="20"/>
  <c r="D110" i="20"/>
  <c r="K111" i="20"/>
  <c r="L111" i="20" s="1"/>
  <c r="M111" i="20" s="1"/>
  <c r="N111" i="20" s="1"/>
  <c r="J112" i="20"/>
  <c r="I111" i="20" l="1"/>
  <c r="A111" i="20"/>
  <c r="D111" i="20"/>
  <c r="F111" i="20"/>
  <c r="E111" i="20"/>
  <c r="K112" i="20"/>
  <c r="L112" i="20" s="1"/>
  <c r="M112" i="20" s="1"/>
  <c r="N112" i="20" s="1"/>
  <c r="J113" i="20"/>
  <c r="I112" i="20" l="1"/>
  <c r="E112" i="20"/>
  <c r="D112" i="20"/>
  <c r="A112" i="20"/>
  <c r="F112" i="20"/>
  <c r="J114" i="20"/>
  <c r="K113" i="20"/>
  <c r="L113" i="20" s="1"/>
  <c r="M113" i="20" s="1"/>
  <c r="N113" i="20" s="1"/>
  <c r="K114" i="20" l="1"/>
  <c r="L114" i="20" s="1"/>
  <c r="M114" i="20" s="1"/>
  <c r="N114" i="20" s="1"/>
  <c r="E114" i="20" s="1"/>
  <c r="A113" i="20"/>
  <c r="D113" i="20"/>
  <c r="I113" i="20"/>
  <c r="F113" i="20"/>
  <c r="E113" i="20"/>
  <c r="I114" i="20" l="1"/>
  <c r="A114" i="20"/>
  <c r="F114" i="20"/>
  <c r="D11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tc={E2F72D9D-21DB-430C-9ECA-F113B21D4597}</author>
    <author>Marcelle Lins Carvalho</author>
    <author>Yasmin Goes-External</author>
    <author>tc={49CE13D6-6E78-47CA-9388-23D0A6F4DCBB}</author>
    <author>tc={C228270A-4B13-4673-BE0C-73455681A415}</author>
  </authors>
  <commentList>
    <comment ref="C3" authorId="0" shapeId="0" xr:uid="{E2F72D9D-21DB-430C-9ECA-F113B21D4597}">
      <text>
        <t>[Threaded comment]
Your version of Excel allows you to read this threaded comment; however, any edits to it will get removed if the file is opened in a newer version of Excel. Learn more: https://go.microsoft.com/fwlink/?linkid=870924
Comment:
    O tramo da linha (C647 A-02 ) possui 667m de comprimento</t>
      </text>
    </comment>
    <comment ref="C15" authorId="1" shapeId="0" xr:uid="{6D9AB13E-E793-4FC1-9A3D-F2606397E87C}">
      <text>
        <r>
          <rPr>
            <b/>
            <sz val="9"/>
            <color indexed="81"/>
            <rFont val="Tahoma"/>
            <family val="2"/>
          </rPr>
          <t xml:space="preserve">Nathalia Silva:
</t>
        </r>
        <r>
          <rPr>
            <sz val="9"/>
            <color indexed="81"/>
            <rFont val="Tahoma"/>
            <family val="2"/>
          </rPr>
          <t xml:space="preserve">Caso o datasheet da estrutura não forneça os dados de rigidez torsional, utilizar as seguintes recomendações:
Duto 2,5" = 300 kNm²
Duto 4" = 500 kNm²
Duto 6" (sem isolamento) = 1000 kNm²
Duto 6" (com isolamento) = 1500 kNm²
Duto 8" = 2000 kNm²
Duto 9,13" = 2300 kNm²
</t>
        </r>
      </text>
    </comment>
    <comment ref="C16" authorId="2" shapeId="0" xr:uid="{EEC74EC8-23F3-45B0-95C8-D81BD98618E2}">
      <text>
        <r>
          <rPr>
            <b/>
            <sz val="9"/>
            <color indexed="81"/>
            <rFont val="Tahoma"/>
            <family val="2"/>
          </rPr>
          <t>Esta célula só deve ser preenchida caso o Datasheet não forneça o Axial Stiffness</t>
        </r>
      </text>
    </comment>
    <comment ref="C17" authorId="2" shapeId="0" xr:uid="{9514318B-1953-41AC-98A7-C1E9A8C1108F}">
      <text>
        <r>
          <rPr>
            <b/>
            <sz val="9"/>
            <color indexed="81"/>
            <rFont val="Tahoma"/>
            <family val="2"/>
          </rPr>
          <t>Fórmula válida para força 100KN</t>
        </r>
      </text>
    </comment>
    <comment ref="C18" authorId="3" shapeId="0" xr:uid="{49CE13D6-6E78-47CA-9388-23D0A6F4DCBB}">
      <text>
        <t>[Threaded comment]
Your version of Excel allows you to read this threaded comment; however, any edits to it will get removed if the file is opened in a newer version of Excel. Learn more: https://go.microsoft.com/fwlink/?linkid=870924
Comment:
    Vértebra reduzida (72°)</t>
      </text>
    </comment>
    <comment ref="D44" authorId="4" shapeId="0" xr:uid="{C228270A-4B13-4673-BE0C-73455681A415}">
      <text>
        <t>[Threaded comment]
Your version of Excel allows you to read this threaded comment; however, any edits to it will get removed if the file is opened in a newer version of Excel. Learn more: https://go.microsoft.com/fwlink/?linkid=870924
Comment:
    Deve ser considerado o ID presente no desenho ou ID do duto no data sheet.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Rafael Encarnacao</author>
    <author>rfinacio</author>
  </authors>
  <commentList>
    <comment ref="B20" authorId="0" shapeId="0" xr:uid="{D4630E8B-B20F-4CEA-8377-FF99F4FE3A2A}">
      <text>
        <r>
          <rPr>
            <b/>
            <sz val="9"/>
            <color indexed="81"/>
            <rFont val="Tahoma"/>
            <family val="2"/>
          </rPr>
          <t>Rafael Encarnacao:</t>
        </r>
        <r>
          <rPr>
            <sz val="9"/>
            <color indexed="81"/>
            <rFont val="Tahoma"/>
            <family val="2"/>
          </rPr>
          <t xml:space="preserve">
Baixo para desprezar os efeitos hidrodinamicos
Pair = Pw</t>
        </r>
      </text>
    </comment>
    <comment ref="B28" authorId="1" shapeId="0" xr:uid="{10625F60-8065-4E7C-A354-BEBA52561A28}">
      <text>
        <r>
          <rPr>
            <b/>
            <sz val="12"/>
            <color indexed="81"/>
            <rFont val="Tahoma"/>
            <family val="2"/>
          </rPr>
          <t>rfinacio:</t>
        </r>
        <r>
          <rPr>
            <sz val="12"/>
            <color indexed="81"/>
            <rFont val="Tahoma"/>
            <family val="2"/>
          </rPr>
          <t xml:space="preserve">
Ângulo do Eixo da Flange com o eixo da Boca do MCV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</authors>
  <commentList>
    <comment ref="J6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Tabela de Apoio</t>
        </r>
      </text>
    </comment>
    <comment ref="J63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Coluna da Cont2</t>
        </r>
      </text>
    </comment>
    <comment ref="K63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Coluna da Cont1</t>
        </r>
      </text>
    </comment>
    <comment ref="L63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Coluna do Dinâmico</t>
        </r>
      </text>
    </comment>
    <comment ref="M63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Distância das boias até o flange do dinâmico</t>
        </r>
      </text>
    </comment>
    <comment ref="N63" authorId="0" shapeId="0" xr:uid="{00000000-0006-0000-0500-000006000000}">
      <text>
        <r>
          <rPr>
            <b/>
            <sz val="9"/>
            <color indexed="81"/>
            <rFont val="Tahoma"/>
            <family val="2"/>
          </rPr>
          <t>Output pro =Concat()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</authors>
  <commentList>
    <comment ref="I19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Função de array. Caso não esteja funcionando Ctrl+Shift+Enter</t>
        </r>
      </text>
    </comment>
    <comment ref="J19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Função de array. Caso não esteja funcionando Ctrl+Shift+Enter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  <author>Matheus Couto-External</author>
  </authors>
  <commentList>
    <comment ref="J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É o Arc Length da linha sob a vértebra</t>
        </r>
      </text>
    </comment>
    <comment ref="P8" authorId="1" shapeId="0" xr:uid="{00000000-0006-0000-0700-000002000000}">
      <text>
        <r>
          <rPr>
            <b/>
            <sz val="9"/>
            <color indexed="81"/>
            <rFont val="Tahoma"/>
            <family val="2"/>
          </rPr>
          <t>Medidas em relação ao centro da linha.</t>
        </r>
      </text>
    </comment>
    <comment ref="Q29" authorId="1" shapeId="0" xr:uid="{00000000-0006-0000-0700-000003000000}">
      <text>
        <r>
          <rPr>
            <b/>
            <sz val="9"/>
            <color indexed="81"/>
            <rFont val="Tahoma"/>
            <family val="2"/>
          </rPr>
          <t>Esta fórmula é subtraída pelo valor da célula a direita para que a cota não fique até o centro da linha, mas sim até o diâmetro de contato da linha.</t>
        </r>
      </text>
    </comment>
    <comment ref="R29" authorId="1" shapeId="0" xr:uid="{00000000-0006-0000-0700-000004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das cotas D, E e G, e assim determinar o rebatimento do raio da linha no eixo horizontal.</t>
        </r>
      </text>
    </comment>
    <comment ref="Q30" authorId="1" shapeId="0" xr:uid="{00000000-0006-0000-0700-000005000000}">
      <text>
        <r>
          <rPr>
            <b/>
            <sz val="9"/>
            <color indexed="81"/>
            <rFont val="Tahoma"/>
            <family val="2"/>
          </rPr>
          <t>Esta fórmula é subtraída pelo valor da célula a direita para que a cota não fique até o centro da linha, mas sim até o diâmetro de contato da linha.</t>
        </r>
      </text>
    </comment>
    <comment ref="R30" authorId="1" shapeId="0" xr:uid="{00000000-0006-0000-0700-000006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das cotas, E e G, e assim determinar o rebatimento do raio da linha no eixo horizontal.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X9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 cota I e assim determinar o rebatimento do raio da linha no eixo horizontal.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X9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 cota I e assim determinar o rebatimento do raio da linha no eixo horizontal.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E14" authorId="0" shapeId="0" xr:uid="{00000000-0006-0000-0D00-000001000000}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
Porque -40-100 ?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Yasmin Goes-External</author>
    <author>Matheus Couto</author>
  </authors>
  <commentList>
    <comment ref="M3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Distancia do Flange ao solo</t>
        </r>
      </text>
    </comment>
    <comment ref="M4" authorId="0" shapeId="0" xr:uid="{00000000-0006-0000-0E00-000002000000}">
      <text>
        <r>
          <rPr>
            <b/>
            <sz val="9"/>
            <color indexed="81"/>
            <rFont val="Tahoma"/>
            <family val="2"/>
          </rPr>
          <t>Diferença de altura entre o flange e a parte superior da linha no ponto mais próximo ao solo</t>
        </r>
      </text>
    </comment>
    <comment ref="M5" authorId="0" shapeId="0" xr:uid="{00000000-0006-0000-0E00-000003000000}">
      <text>
        <r>
          <rPr>
            <b/>
            <sz val="9"/>
            <color indexed="81"/>
            <rFont val="Tahoma"/>
            <family val="2"/>
          </rPr>
          <t>Comprimento de arco do flange ao ponto mais próximo ao solo</t>
        </r>
      </text>
    </comment>
    <comment ref="M6" authorId="0" shapeId="0" xr:uid="{00000000-0006-0000-0E00-000004000000}">
      <text>
        <r>
          <rPr>
            <b/>
            <sz val="9"/>
            <color indexed="81"/>
            <rFont val="Tahoma"/>
            <family val="2"/>
          </rPr>
          <t>Comprimento de arco do ponto mais proximo ao solo até o ponto na altura do flange</t>
        </r>
      </text>
    </comment>
    <comment ref="M7" authorId="0" shapeId="0" xr:uid="{00000000-0006-0000-0E00-000005000000}">
      <text>
        <r>
          <rPr>
            <b/>
            <sz val="9"/>
            <color indexed="81"/>
            <rFont val="Tahoma"/>
            <family val="2"/>
          </rPr>
          <t>Comprimento de arco do ponto de mesma altura do flange até o ponto de altura Bm a mais</t>
        </r>
      </text>
    </comment>
    <comment ref="M8" authorId="0" shapeId="0" xr:uid="{00000000-0006-0000-0E00-000006000000}">
      <text>
        <r>
          <rPr>
            <b/>
            <sz val="9"/>
            <color indexed="81"/>
            <rFont val="Tahoma"/>
            <family val="2"/>
          </rPr>
          <t>Distancia horizontal do flange até o ponto de altura Bm a mais</t>
        </r>
      </text>
    </comment>
    <comment ref="M9" authorId="0" shapeId="0" xr:uid="{00000000-0006-0000-0E00-000007000000}">
      <text>
        <r>
          <rPr>
            <b/>
            <sz val="9"/>
            <color indexed="81"/>
            <rFont val="Tahoma"/>
            <family val="2"/>
          </rPr>
          <t>Distancia horizontal do flange até o ponto de mesma altura na linha</t>
        </r>
      </text>
    </comment>
    <comment ref="M10" authorId="0" shapeId="0" xr:uid="{00000000-0006-0000-0E00-000008000000}">
      <text>
        <r>
          <rPr>
            <b/>
            <sz val="9"/>
            <color indexed="81"/>
            <rFont val="Tahoma"/>
            <family val="2"/>
          </rPr>
          <t>Distancia mínima da linha ao solo</t>
        </r>
      </text>
    </comment>
    <comment ref="M11" authorId="0" shapeId="0" xr:uid="{00000000-0006-0000-0E00-000009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M12" authorId="0" shapeId="0" xr:uid="{00000000-0006-0000-0E00-00000A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M13" authorId="0" shapeId="0" xr:uid="{00000000-0006-0000-0E00-00000B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D14" authorId="1" shapeId="0" xr:uid="{00000000-0006-0000-0E00-00000C000000}">
      <text>
        <r>
          <rPr>
            <b/>
            <sz val="10"/>
            <color indexed="81"/>
            <rFont val="Tahoma"/>
            <family val="2"/>
          </rPr>
          <t>Menor MBR entre o MBR da vértebra e da linha</t>
        </r>
      </text>
    </comment>
    <comment ref="M14" authorId="0" shapeId="0" xr:uid="{00000000-0006-0000-0E00-00000D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D16" authorId="1" shapeId="0" xr:uid="{00000000-0006-0000-0E00-00000E000000}">
      <text>
        <r>
          <rPr>
            <b/>
            <sz val="10"/>
            <color indexed="81"/>
            <rFont val="Tahoma"/>
            <family val="2"/>
          </rPr>
          <t>Menor distância ao solo entra a distância da linha e da vértebra</t>
        </r>
      </text>
    </comment>
    <comment ref="C19" authorId="1" shapeId="0" xr:uid="{00000000-0006-0000-0E00-00000F000000}">
      <text>
        <r>
          <rPr>
            <b/>
            <sz val="10"/>
            <color indexed="81"/>
            <rFont val="Tahoma"/>
            <family val="2"/>
          </rPr>
          <t>Distância do flange ao solo</t>
        </r>
      </text>
    </comment>
    <comment ref="G22" authorId="0" shapeId="0" xr:uid="{00000000-0006-0000-0E00-000010000000}">
      <text>
        <r>
          <rPr>
            <b/>
            <sz val="9"/>
            <color indexed="81"/>
            <rFont val="Tahoma"/>
            <family val="2"/>
          </rPr>
          <t>Número da RT</t>
        </r>
      </text>
    </comment>
    <comment ref="C23" authorId="1" shapeId="0" xr:uid="{00000000-0006-0000-0E00-000011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G23" authorId="0" shapeId="0" xr:uid="{00000000-0006-0000-0E00-000012000000}">
      <text>
        <r>
          <rPr>
            <b/>
            <sz val="9"/>
            <color indexed="81"/>
            <rFont val="Tahoma"/>
            <family val="2"/>
          </rPr>
          <t>Versão da RT</t>
        </r>
      </text>
    </comment>
    <comment ref="D28" authorId="1" shapeId="0" xr:uid="{00000000-0006-0000-0E00-000013000000}">
      <text>
        <r>
          <rPr>
            <b/>
            <sz val="10"/>
            <color indexed="81"/>
            <rFont val="Tahoma"/>
            <family val="2"/>
          </rPr>
          <t>Menor MBR entre o MBR da vértebra e da linha.
OBS: Caso 3i e 3ii, de 0 a 72s</t>
        </r>
      </text>
    </comment>
    <comment ref="B33" authorId="1" shapeId="0" xr:uid="{00000000-0006-0000-0E00-000014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B36" authorId="1" shapeId="0" xr:uid="{00000000-0006-0000-0E00-000015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G37" authorId="1" shapeId="0" xr:uid="{00000000-0006-0000-0E00-000016000000}">
      <text>
        <r>
          <rPr>
            <b/>
            <sz val="9"/>
            <color indexed="81"/>
            <rFont val="Tahoma"/>
            <family val="2"/>
          </rPr>
          <t>Dados exclusivos para o relatório, não interferem na criação ou processamento de dados do modelo.
Não preencher se não houver dragagem</t>
        </r>
      </text>
    </comment>
    <comment ref="B42" authorId="1" shapeId="0" xr:uid="{00000000-0006-0000-0E00-000017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B45" authorId="1" shapeId="0" xr:uid="{00000000-0006-0000-0E00-000018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</commentList>
</comments>
</file>

<file path=xl/sharedStrings.xml><?xml version="1.0" encoding="utf-8"?>
<sst xmlns="http://schemas.openxmlformats.org/spreadsheetml/2006/main" count="5062" uniqueCount="1645">
  <si>
    <t>Historico de Revisões</t>
  </si>
  <si>
    <t>Número da revisão</t>
  </si>
  <si>
    <t>Data</t>
  </si>
  <si>
    <t>Alterado por</t>
  </si>
  <si>
    <t>Chk</t>
  </si>
  <si>
    <t>Apr</t>
  </si>
  <si>
    <t>Descrição</t>
  </si>
  <si>
    <t>MCA</t>
  </si>
  <si>
    <t>Original</t>
  </si>
  <si>
    <t>MCC/YWG</t>
  </si>
  <si>
    <t>HMRO</t>
  </si>
  <si>
    <t>Atualização das macros para criar o relatório</t>
  </si>
  <si>
    <t>Descrito abaixo</t>
  </si>
  <si>
    <t>RNE</t>
  </si>
  <si>
    <t>MCC</t>
  </si>
  <si>
    <t>MGT</t>
  </si>
  <si>
    <t>Revisão 9</t>
  </si>
  <si>
    <t>Implementação de Adaptador no modelo</t>
  </si>
  <si>
    <t>Suporte a diferentes versões do Orcaflex</t>
  </si>
  <si>
    <t>Adição de flutuadores dos navios</t>
  </si>
  <si>
    <t>Correção de bugs e ajuste de fórmulas antigas</t>
  </si>
  <si>
    <t>Revisão 8</t>
  </si>
  <si>
    <t>Tabela de esforços para TQF</t>
  </si>
  <si>
    <t>Nota sobre aprovação de esforços via TQF na conclusão do relatório</t>
  </si>
  <si>
    <t>Correção de bugs</t>
  </si>
  <si>
    <t>Força cortante na vértebra na automação do relatório</t>
  </si>
  <si>
    <t>Revisão 7</t>
  </si>
  <si>
    <t>Inclusão do nome de referência dos objetos no modelo</t>
  </si>
  <si>
    <t>Inclusão da tabela com o nome de referência no relatório</t>
  </si>
  <si>
    <t>Automação do relatório preparada para lidar com travamento de vértebra</t>
  </si>
  <si>
    <t>Inclusão da aba de comparação de esforços</t>
  </si>
  <si>
    <t>Inclusão do compilado de resultados</t>
  </si>
  <si>
    <t>Unificação da aba de PO, IA, IG, GL e Gas com a aba de UEH</t>
  </si>
  <si>
    <t>Alteração das unidades dos dados de input para kg e mm</t>
  </si>
  <si>
    <t>Inclusão da rotina de importação de dados da RT</t>
  </si>
  <si>
    <t>Automação do relatório preparada para lidar com peso morto ou ausência de flutuadores</t>
  </si>
  <si>
    <t>Incorporação do script gerador de imagens</t>
  </si>
  <si>
    <t>Inclusão dos flutuadores do Skandi Açu e Skandi Búzios</t>
  </si>
  <si>
    <t>Automação do relatório preparada para lidar com dragagem</t>
  </si>
  <si>
    <t>Revisão 6</t>
  </si>
  <si>
    <t>Inclusão inputs para o DB de CVD</t>
  </si>
  <si>
    <t>Revisão 5</t>
  </si>
  <si>
    <t>Inclusão da troca automática dos separadores do sistema</t>
  </si>
  <si>
    <t>Ajustes nos arredondamentos dos valores no relatório</t>
  </si>
  <si>
    <t>Redução na quantidade de inputs manuais no relatório</t>
  </si>
  <si>
    <t>Inclusão da logomarca TechnipFMC no cabeçalho do relatório</t>
  </si>
  <si>
    <t>Revisão 4</t>
  </si>
  <si>
    <t>Esforços no momento em que a linha toca o solo, no caso 3ii</t>
  </si>
  <si>
    <t>Alterações no relatório para adequação à Rev. D da ET</t>
  </si>
  <si>
    <t>Inclusão do Resumo no relatório</t>
  </si>
  <si>
    <t>Remoção da aba Batimetria</t>
  </si>
  <si>
    <t>Inclusão do momento fletor na contigência</t>
  </si>
  <si>
    <t>Revisão 3</t>
  </si>
  <si>
    <t>Alteração da fórmula de cálculo do OD do Conector</t>
  </si>
  <si>
    <t>Inclusão do Drag Diameter da linha na aba Script Table</t>
  </si>
  <si>
    <t>Correções no cálculo das cotas dos desenhos</t>
  </si>
  <si>
    <t>Alteração da busca do heave up na macro, para o relatorio</t>
  </si>
  <si>
    <t>Inclusão da quarta cota de batimetria na planilha e no Script Table</t>
  </si>
  <si>
    <t>Inclusão dos esforços max e min dos Casos 3i e 3ii segundo a Revisao D da ET</t>
  </si>
  <si>
    <t>Inclusão do diâmetro nominal nos inputs</t>
  </si>
  <si>
    <t>Inclusão da macro que gera o TXT para alimentar o DB</t>
  </si>
  <si>
    <t>Inclusão da correção de batimetria</t>
  </si>
  <si>
    <t>Atualização das imagens de referências</t>
  </si>
  <si>
    <t xml:space="preserve">Alteração do nome do arquivo Relatorio gerado e da pasta </t>
  </si>
  <si>
    <t>Revisão Interna</t>
  </si>
  <si>
    <t>Revisão PB</t>
  </si>
  <si>
    <t>Elaborador</t>
  </si>
  <si>
    <t>Verificador</t>
  </si>
  <si>
    <t>A</t>
  </si>
  <si>
    <t>Marcelle Carvalho</t>
  </si>
  <si>
    <t>B</t>
  </si>
  <si>
    <t>Nathalia Silva</t>
  </si>
  <si>
    <t>C</t>
  </si>
  <si>
    <t>Marcelo Oliveira</t>
  </si>
  <si>
    <t>D</t>
  </si>
  <si>
    <t>Takashi Komatsubara</t>
  </si>
  <si>
    <t>E</t>
  </si>
  <si>
    <t>Monique Martins</t>
  </si>
  <si>
    <t>F</t>
  </si>
  <si>
    <t>Rafael Assunção</t>
  </si>
  <si>
    <t>G</t>
  </si>
  <si>
    <t>Eduardo Carvalho</t>
  </si>
  <si>
    <t>H</t>
  </si>
  <si>
    <t>Yasmin Goes</t>
  </si>
  <si>
    <t>I</t>
  </si>
  <si>
    <t>Matheus Couto</t>
  </si>
  <si>
    <t>J</t>
  </si>
  <si>
    <t>Mauro Rodrigues</t>
  </si>
  <si>
    <t>K</t>
  </si>
  <si>
    <t>Ruben Inácio</t>
  </si>
  <si>
    <t>L</t>
  </si>
  <si>
    <t>Ricardo Mateus</t>
  </si>
  <si>
    <t>Dados</t>
  </si>
  <si>
    <t>Check</t>
  </si>
  <si>
    <t>De</t>
  </si>
  <si>
    <t>Para</t>
  </si>
  <si>
    <t>END A</t>
  </si>
  <si>
    <t>Observações</t>
  </si>
  <si>
    <t>VERIFICADOR</t>
  </si>
  <si>
    <t>COMENTÁRIO</t>
  </si>
  <si>
    <t>Células</t>
  </si>
  <si>
    <t>Aba</t>
  </si>
  <si>
    <t>Estrutura</t>
  </si>
  <si>
    <t>LDA [m]</t>
  </si>
  <si>
    <t>Poço/ Manifold</t>
  </si>
  <si>
    <t>Equação 1:</t>
  </si>
  <si>
    <t>RT</t>
  </si>
  <si>
    <t>B5</t>
  </si>
  <si>
    <t>Results</t>
  </si>
  <si>
    <t>H33</t>
  </si>
  <si>
    <t>Identificação da Estrutura</t>
  </si>
  <si>
    <t>Peso vazio no ar [kg/m]</t>
  </si>
  <si>
    <t>Data Sheet</t>
  </si>
  <si>
    <t>Revisão da RT</t>
  </si>
  <si>
    <t>F5</t>
  </si>
  <si>
    <t>H34</t>
  </si>
  <si>
    <t>WSI 152.2510-DR-4041-4</t>
  </si>
  <si>
    <t>Peso cheio no ar [kg/m]</t>
  </si>
  <si>
    <t>Título da RT</t>
  </si>
  <si>
    <t>C13</t>
  </si>
  <si>
    <t>H35</t>
  </si>
  <si>
    <t>Revisão</t>
  </si>
  <si>
    <t>Peso vazio na água [kg/m]</t>
  </si>
  <si>
    <t>B6</t>
  </si>
  <si>
    <t>H26</t>
  </si>
  <si>
    <t>1</t>
  </si>
  <si>
    <t>Peso cheio na água [kg/m]</t>
  </si>
  <si>
    <t>PLSV</t>
  </si>
  <si>
    <t>J23</t>
  </si>
  <si>
    <t>H20</t>
  </si>
  <si>
    <t>OD [m]</t>
  </si>
  <si>
    <t>Calculado pela equação 1</t>
  </si>
  <si>
    <t>Poço/Manifold</t>
  </si>
  <si>
    <t>J24</t>
  </si>
  <si>
    <t>H19</t>
  </si>
  <si>
    <t>ID [m]</t>
  </si>
  <si>
    <t>Calculado pela equação 2</t>
  </si>
  <si>
    <t>Equação 2:</t>
  </si>
  <si>
    <t>Tipo de linha</t>
  </si>
  <si>
    <t>J25</t>
  </si>
  <si>
    <t>H17</t>
  </si>
  <si>
    <t>Contact diameter [mm]</t>
  </si>
  <si>
    <t>OD do Data Sheet</t>
  </si>
  <si>
    <t>LDA</t>
  </si>
  <si>
    <t>J27</t>
  </si>
  <si>
    <t>Values</t>
  </si>
  <si>
    <t>C3</t>
  </si>
  <si>
    <t>Diâmetro nominal ['']</t>
  </si>
  <si>
    <t>ID do Data Sheet [Polegadas]</t>
  </si>
  <si>
    <t>Campo</t>
  </si>
  <si>
    <t>J30</t>
  </si>
  <si>
    <t>H21</t>
  </si>
  <si>
    <t>MBR storage [m]</t>
  </si>
  <si>
    <t>Armazenamento</t>
  </si>
  <si>
    <t>Planilha EQSB</t>
  </si>
  <si>
    <t>B32</t>
  </si>
  <si>
    <t>MCV e Guindaste</t>
  </si>
  <si>
    <t>B3</t>
  </si>
  <si>
    <t>MBRi instalação [m]</t>
  </si>
  <si>
    <t>Verificar se não é fornecido no MD</t>
  </si>
  <si>
    <t>Revisão da Planilha EQSB</t>
  </si>
  <si>
    <t>F32</t>
  </si>
  <si>
    <t>B4</t>
  </si>
  <si>
    <r>
      <t>Bend. Stiffness [kN.m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]</t>
    </r>
  </si>
  <si>
    <t>Usar curva de rigidez</t>
  </si>
  <si>
    <t>Equipamento Submarino</t>
  </si>
  <si>
    <t>C34</t>
  </si>
  <si>
    <t>H18</t>
  </si>
  <si>
    <r>
      <t>Torsional Stiffness [kN.m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]</t>
    </r>
  </si>
  <si>
    <t>RL</t>
  </si>
  <si>
    <t>B36</t>
  </si>
  <si>
    <t>H30</t>
  </si>
  <si>
    <t>Rel. Elongation (%) for 100kN</t>
  </si>
  <si>
    <t xml:space="preserve">Ԑ = 100 * F / EA </t>
  </si>
  <si>
    <t>Revisão da RL</t>
  </si>
  <si>
    <t>F36</t>
  </si>
  <si>
    <t>H31</t>
  </si>
  <si>
    <t xml:space="preserve">Axial Stiffness [KN] </t>
  </si>
  <si>
    <t>Se indicado valor  no data sheet , sobrescrever a célula.</t>
  </si>
  <si>
    <t>Equação 3:</t>
  </si>
  <si>
    <t>Figura 1:</t>
  </si>
  <si>
    <t>Peso na água do MCV</t>
  </si>
  <si>
    <t>D38</t>
  </si>
  <si>
    <t>C19</t>
  </si>
  <si>
    <t>Bend Restrictor</t>
  </si>
  <si>
    <t>Comprimento [mm]</t>
  </si>
  <si>
    <t>Atentar para o número de anéis a serem montados</t>
  </si>
  <si>
    <t>Número do desenho do MCV</t>
  </si>
  <si>
    <t>B39</t>
  </si>
  <si>
    <t>Peso vazio no ar [kg]</t>
  </si>
  <si>
    <t>Estrututa</t>
  </si>
  <si>
    <t>J44</t>
  </si>
  <si>
    <t>A5</t>
  </si>
  <si>
    <t>CB-BR1522510-00-05</t>
  </si>
  <si>
    <t>Peso vazio na água [kg]</t>
  </si>
  <si>
    <t>Se não tiver no desenho usar Par*0,87. Vértebras de PU (não multiplicar por 0,87)</t>
  </si>
  <si>
    <t>Diâmetro de  contato</t>
  </si>
  <si>
    <t>J45</t>
  </si>
  <si>
    <t>C10</t>
  </si>
  <si>
    <t>Peso no ar/comp [t/m]</t>
  </si>
  <si>
    <t>Peso vazio no ar</t>
  </si>
  <si>
    <t>D47</t>
  </si>
  <si>
    <t>C4</t>
  </si>
  <si>
    <t>2</t>
  </si>
  <si>
    <t>Peso na água/comp [t/m]</t>
  </si>
  <si>
    <t>Atentar para vértebras de PU (não multiplicar por 0,87)</t>
  </si>
  <si>
    <t>Peso vazio na água</t>
  </si>
  <si>
    <t>D48</t>
  </si>
  <si>
    <t>C6</t>
  </si>
  <si>
    <t>Calculado pela equação 3</t>
  </si>
  <si>
    <t>Peso cheio no ar</t>
  </si>
  <si>
    <t>J47</t>
  </si>
  <si>
    <t>C5</t>
  </si>
  <si>
    <t>OD [mm]</t>
  </si>
  <si>
    <t>OD da menor seção da vértebra (figura 1)</t>
  </si>
  <si>
    <t>J48</t>
  </si>
  <si>
    <t>C7</t>
  </si>
  <si>
    <t>ID [mm]</t>
  </si>
  <si>
    <t>ID da menor seção da vértebra (figura 1)</t>
  </si>
  <si>
    <t>MBR de instalação</t>
  </si>
  <si>
    <t>J49</t>
  </si>
  <si>
    <t>Maior diâmetro do acessório (colocar em contact e drag)</t>
  </si>
  <si>
    <t>Rigidez à flexão</t>
  </si>
  <si>
    <t>J50</t>
  </si>
  <si>
    <t>C14</t>
  </si>
  <si>
    <t>MBR travamento [m]</t>
  </si>
  <si>
    <t>Valor do Relatório de Esforços</t>
  </si>
  <si>
    <t>Rigidez axial</t>
  </si>
  <si>
    <t>J51</t>
  </si>
  <si>
    <t>C17</t>
  </si>
  <si>
    <t>Momento Fletor Admissível [kN.m]</t>
  </si>
  <si>
    <t>Valor do desenho</t>
  </si>
  <si>
    <t>Peso no ar do conector</t>
  </si>
  <si>
    <t>C56</t>
  </si>
  <si>
    <t>C38</t>
  </si>
  <si>
    <t>Força Cortante Admissível [kN]</t>
  </si>
  <si>
    <t>Peso na água do conector</t>
  </si>
  <si>
    <t>D56</t>
  </si>
  <si>
    <t>C39</t>
  </si>
  <si>
    <t>Bending Stiffness [kN.m2]</t>
  </si>
  <si>
    <t>Calculado pela equação 4</t>
  </si>
  <si>
    <t>Equação 4:</t>
  </si>
  <si>
    <t>Conector</t>
  </si>
  <si>
    <t>E56</t>
  </si>
  <si>
    <t>A39</t>
  </si>
  <si>
    <t>Axial Stiffness [kN]</t>
  </si>
  <si>
    <t>Peso no ar da vértebra</t>
  </si>
  <si>
    <t>C57</t>
  </si>
  <si>
    <t>Peso no água da vértebra</t>
  </si>
  <si>
    <t>D57</t>
  </si>
  <si>
    <t>C20</t>
  </si>
  <si>
    <t>Curvatura [1/m]</t>
  </si>
  <si>
    <t>Ver aba Bending Stiffness</t>
  </si>
  <si>
    <t>Vértebra</t>
  </si>
  <si>
    <t>E57</t>
  </si>
  <si>
    <t>A20</t>
  </si>
  <si>
    <t>Bend moment [kN.m]</t>
  </si>
  <si>
    <t>Peso no ar do adaptador</t>
  </si>
  <si>
    <t>C58</t>
  </si>
  <si>
    <t>C50</t>
  </si>
  <si>
    <t>Curvatura limit [1/m]</t>
  </si>
  <si>
    <t>Peso no água do adaptador</t>
  </si>
  <si>
    <t>D58</t>
  </si>
  <si>
    <t>C51</t>
  </si>
  <si>
    <t>Bend Moment limit [kN.m]</t>
  </si>
  <si>
    <t>Ver aba Bending Stiffness e equação 5</t>
  </si>
  <si>
    <t>Adaptador de flange</t>
  </si>
  <si>
    <t>E58</t>
  </si>
  <si>
    <t>A51</t>
  </si>
  <si>
    <t xml:space="preserve">End Fitting </t>
  </si>
  <si>
    <t>CB-EF1522510-00-09</t>
  </si>
  <si>
    <t xml:space="preserve">Se não tiver no desenho usar Par*0,87. </t>
  </si>
  <si>
    <t xml:space="preserve">OD do pescoço presente no desenho </t>
  </si>
  <si>
    <t>ID presente no desenho ou OD do duto no data sheet</t>
  </si>
  <si>
    <t>Equação 5:</t>
  </si>
  <si>
    <t>Adaptador de flanges</t>
  </si>
  <si>
    <t>END B</t>
  </si>
  <si>
    <t>Testar configuração da PETROBRAS</t>
  </si>
  <si>
    <t>Equação 6:</t>
  </si>
  <si>
    <t>DESENHO MCV - Relatório PETROBRAS</t>
  </si>
  <si>
    <t>Comentário</t>
  </si>
  <si>
    <t>Drawing MCV (Orcaflex)</t>
  </si>
  <si>
    <t>EQSB</t>
  </si>
  <si>
    <t>FD-3A00.00-1514-276-PEK-001</t>
  </si>
  <si>
    <t>Fornecedor</t>
  </si>
  <si>
    <t>TechnipFMC</t>
  </si>
  <si>
    <t>Desenho</t>
  </si>
  <si>
    <t>P7000048060</t>
  </si>
  <si>
    <t>Equipamento</t>
  </si>
  <si>
    <t>Manifold</t>
  </si>
  <si>
    <t>A [mm]</t>
  </si>
  <si>
    <t>B [mm]</t>
  </si>
  <si>
    <t>C [mm]</t>
  </si>
  <si>
    <t>D  [mm]</t>
  </si>
  <si>
    <t>E  [mm]</t>
  </si>
  <si>
    <t>F  [mm]</t>
  </si>
  <si>
    <t>G  [mm]</t>
  </si>
  <si>
    <t>Guindaste ou A/R</t>
  </si>
  <si>
    <t>MCV (Orcaflex)</t>
  </si>
  <si>
    <t>Peso</t>
  </si>
  <si>
    <t>Pair [kgf] - Nota1</t>
  </si>
  <si>
    <t>Comprimento [m]</t>
  </si>
  <si>
    <t>Pw [kgf]</t>
  </si>
  <si>
    <t>Volume</t>
  </si>
  <si>
    <t>Batimetria</t>
  </si>
  <si>
    <t>CG</t>
  </si>
  <si>
    <t>A [m] (Z)</t>
  </si>
  <si>
    <t>B [m] (X)</t>
  </si>
  <si>
    <t>Olhal</t>
  </si>
  <si>
    <t>C [m] (Z)</t>
  </si>
  <si>
    <t>D [m] (X)</t>
  </si>
  <si>
    <t>Flange</t>
  </si>
  <si>
    <t>E [m] (Z)</t>
  </si>
  <si>
    <t>F [m] (X)</t>
  </si>
  <si>
    <t>H ao solo</t>
  </si>
  <si>
    <t xml:space="preserve">[m] (Z) </t>
  </si>
  <si>
    <t>Alfa</t>
  </si>
  <si>
    <t>Ângulo Inclinação</t>
  </si>
  <si>
    <t>Nota1 - Inserir peso na água . Peso ar deve ser igual ao peso na água</t>
  </si>
  <si>
    <t>Gráfico Flow [Curvature x Bending Stiffness]</t>
  </si>
  <si>
    <t>Gráfico Bend Restrictor [Curvature x Bending Stiffness]</t>
  </si>
  <si>
    <t>Rigidez Linha (Relatório de Esforços)</t>
  </si>
  <si>
    <t>Rigidez Bend Restrictor</t>
  </si>
  <si>
    <t>Curvature [1/m]</t>
  </si>
  <si>
    <t>BM [N.m]</t>
  </si>
  <si>
    <t>BM [kN.m]</t>
  </si>
  <si>
    <t>Sheet</t>
  </si>
  <si>
    <t>Label</t>
  </si>
  <si>
    <t>Output</t>
  </si>
  <si>
    <t>Object</t>
  </si>
  <si>
    <t>Additional</t>
  </si>
  <si>
    <t>Simulation</t>
  </si>
  <si>
    <t>Name</t>
  </si>
  <si>
    <t>Cell</t>
  </si>
  <si>
    <t>Command</t>
  </si>
  <si>
    <t>Period</t>
  </si>
  <si>
    <t>Variable</t>
  </si>
  <si>
    <t>A14</t>
  </si>
  <si>
    <t>B14</t>
  </si>
  <si>
    <t>Range Graph Min</t>
  </si>
  <si>
    <t>Static State</t>
  </si>
  <si>
    <t>Bend Radius</t>
  </si>
  <si>
    <t>A15</t>
  </si>
  <si>
    <t>B15</t>
  </si>
  <si>
    <t>A16</t>
  </si>
  <si>
    <t>B16</t>
  </si>
  <si>
    <t>Vertical Seabed Clearance</t>
  </si>
  <si>
    <t>A17</t>
  </si>
  <si>
    <t>B17</t>
  </si>
  <si>
    <t>A18</t>
  </si>
  <si>
    <t>B18</t>
  </si>
  <si>
    <t>Get Data</t>
  </si>
  <si>
    <t>Environment</t>
  </si>
  <si>
    <t>Depth</t>
  </si>
  <si>
    <t>A19</t>
  </si>
  <si>
    <t>B19</t>
  </si>
  <si>
    <t>Static Result</t>
  </si>
  <si>
    <t>End B</t>
  </si>
  <si>
    <t>Z</t>
  </si>
  <si>
    <t>B20</t>
  </si>
  <si>
    <t>Rotation 2</t>
  </si>
  <si>
    <t>A21</t>
  </si>
  <si>
    <t>B21</t>
  </si>
  <si>
    <t>End Ex-Force</t>
  </si>
  <si>
    <t>A22</t>
  </si>
  <si>
    <t>B22</t>
  </si>
  <si>
    <t>End Ez-Force</t>
  </si>
  <si>
    <t>A23</t>
  </si>
  <si>
    <t>B23</t>
  </si>
  <si>
    <t>End Ey-Moment</t>
  </si>
  <si>
    <t>Auxiliar2</t>
  </si>
  <si>
    <t>B2</t>
  </si>
  <si>
    <t>Range Graph</t>
  </si>
  <si>
    <t>X</t>
  </si>
  <si>
    <t>D2</t>
  </si>
  <si>
    <t>D3</t>
  </si>
  <si>
    <t>F2</t>
  </si>
  <si>
    <t>F3</t>
  </si>
  <si>
    <t>H2</t>
  </si>
  <si>
    <t>H3</t>
  </si>
  <si>
    <t>M2</t>
  </si>
  <si>
    <t>M3</t>
  </si>
  <si>
    <t>Declination</t>
  </si>
  <si>
    <t>A41</t>
  </si>
  <si>
    <t>B24</t>
  </si>
  <si>
    <t>Range Graph Max</t>
  </si>
  <si>
    <t>Bend Moment</t>
  </si>
  <si>
    <t>A25</t>
  </si>
  <si>
    <t>B25</t>
  </si>
  <si>
    <t>Shear Force</t>
  </si>
  <si>
    <t>A27</t>
  </si>
  <si>
    <t>B27</t>
  </si>
  <si>
    <t>StageValue[3]</t>
  </si>
  <si>
    <t>A28</t>
  </si>
  <si>
    <t>B28</t>
  </si>
  <si>
    <t>0 to 32</t>
  </si>
  <si>
    <t>A29</t>
  </si>
  <si>
    <t>B29</t>
  </si>
  <si>
    <t>A30</t>
  </si>
  <si>
    <t>B30</t>
  </si>
  <si>
    <t>NumberOfAttachments</t>
  </si>
  <si>
    <t>Auxiliar1</t>
  </si>
  <si>
    <t>A1</t>
  </si>
  <si>
    <t>A2</t>
  </si>
  <si>
    <t>Linked Statistics</t>
  </si>
  <si>
    <t>End Ex-Force,End Ez-Force,End Ey-Moment</t>
  </si>
  <si>
    <t>Auxiliar</t>
  </si>
  <si>
    <t>Time History</t>
  </si>
  <si>
    <t>Touchdown</t>
  </si>
  <si>
    <t>Whole Simulation</t>
  </si>
  <si>
    <t>Arc Length</t>
  </si>
  <si>
    <t>C18</t>
  </si>
  <si>
    <t>Sample Times</t>
  </si>
  <si>
    <t>G1</t>
  </si>
  <si>
    <t>G2</t>
  </si>
  <si>
    <t>A37</t>
  </si>
  <si>
    <t>B37</t>
  </si>
  <si>
    <t>A38</t>
  </si>
  <si>
    <t>B38</t>
  </si>
  <si>
    <t>A48</t>
  </si>
  <si>
    <t>B48</t>
  </si>
  <si>
    <t>A49</t>
  </si>
  <si>
    <t>B49</t>
  </si>
  <si>
    <t>Auxiliar3</t>
  </si>
  <si>
    <t>J2</t>
  </si>
  <si>
    <t>J3</t>
  </si>
  <si>
    <t>L2</t>
  </si>
  <si>
    <t>L3</t>
  </si>
  <si>
    <t>A52</t>
  </si>
  <si>
    <t>B52</t>
  </si>
  <si>
    <t>P26</t>
  </si>
  <si>
    <t>P27</t>
  </si>
  <si>
    <t>P28</t>
  </si>
  <si>
    <t>P29</t>
  </si>
  <si>
    <t>A53</t>
  </si>
  <si>
    <t>B53</t>
  </si>
  <si>
    <t>A54</t>
  </si>
  <si>
    <t>B54</t>
  </si>
  <si>
    <t>A56</t>
  </si>
  <si>
    <t>B56</t>
  </si>
  <si>
    <t>A57</t>
  </si>
  <si>
    <t>B57</t>
  </si>
  <si>
    <t>Auxiliar4</t>
  </si>
  <si>
    <t>A60</t>
  </si>
  <si>
    <t>B60</t>
  </si>
  <si>
    <t>A61</t>
  </si>
  <si>
    <t>B61</t>
  </si>
  <si>
    <t>A62</t>
  </si>
  <si>
    <t>B62</t>
  </si>
  <si>
    <t>Linked Statistics - Line - End B - 0 to 32 - End Ex-Force,End Ez-Force,End Ey-Moment</t>
  </si>
  <si>
    <t>Time</t>
  </si>
  <si>
    <t>Mean</t>
  </si>
  <si>
    <t>Std. dev.</t>
  </si>
  <si>
    <t>RMS</t>
  </si>
  <si>
    <t>Mean up-crossing period Tz (s)</t>
  </si>
  <si>
    <t>N/A</t>
  </si>
  <si>
    <t>Mean crest period Tc (s)</t>
  </si>
  <si>
    <t>m0</t>
  </si>
  <si>
    <t>m2</t>
  </si>
  <si>
    <t>m4</t>
  </si>
  <si>
    <t>Bandwidth (ε)</t>
  </si>
  <si>
    <t>Max.</t>
  </si>
  <si>
    <t>Min.</t>
  </si>
  <si>
    <t>Time History - Line - Touchdown - Whole Simulation - Arc Length</t>
  </si>
  <si>
    <t>Time History - Stiffener1 - Touchdown - Whole Simulation - Arc Length</t>
  </si>
  <si>
    <t>Sample Times - Whole Simulation</t>
  </si>
  <si>
    <t>Momento do Primeiro Toque</t>
  </si>
  <si>
    <t>Linha</t>
  </si>
  <si>
    <t>Valores extraídos para resultados</t>
  </si>
  <si>
    <t>Ex</t>
  </si>
  <si>
    <t>Ez</t>
  </si>
  <si>
    <t>Ey</t>
  </si>
  <si>
    <t>Cortante</t>
  </si>
  <si>
    <t>Tração</t>
  </si>
  <si>
    <t>Momento</t>
  </si>
  <si>
    <t>?</t>
  </si>
  <si>
    <t>Min</t>
  </si>
  <si>
    <t>Max</t>
  </si>
  <si>
    <t>Peso Morto ou Boia</t>
  </si>
  <si>
    <t>Attachment Type</t>
  </si>
  <si>
    <t>Z bouy (m)</t>
  </si>
  <si>
    <t>Num. Apenas</t>
  </si>
  <si>
    <t>Colunas de Apoio</t>
  </si>
  <si>
    <t>X - Line</t>
  </si>
  <si>
    <t>Z - Line</t>
  </si>
  <si>
    <t>Vertical Seabed Clearance - Line</t>
  </si>
  <si>
    <t>Vertical Seabed Clearance - Stiffener1</t>
  </si>
  <si>
    <t>Arc Length da Linha em Relação à Vértebra</t>
  </si>
  <si>
    <t>Arc Length - Line</t>
  </si>
  <si>
    <t>Declination - Line</t>
  </si>
  <si>
    <t>Vertical seabed clearance</t>
  </si>
  <si>
    <t>AL</t>
  </si>
  <si>
    <t>Sb Clearance</t>
  </si>
  <si>
    <t>Ponto Mais Próximo do Solo</t>
  </si>
  <si>
    <t>Ponto de Encontro das Cotas D, E e G</t>
  </si>
  <si>
    <t>Ponto de Encontro das Cotas E e F</t>
  </si>
  <si>
    <t>Diâmetro</t>
  </si>
  <si>
    <t>Cota A</t>
  </si>
  <si>
    <t>Cota B</t>
  </si>
  <si>
    <t>Cota C</t>
  </si>
  <si>
    <t>Cota D</t>
  </si>
  <si>
    <t>Cota E</t>
  </si>
  <si>
    <t>Cota F</t>
  </si>
  <si>
    <t>Cota G</t>
  </si>
  <si>
    <t>Cota H</t>
  </si>
  <si>
    <t>X - Stiffener1</t>
  </si>
  <si>
    <t>Tabela de Auxílio</t>
  </si>
  <si>
    <t>Linha até a vértebra</t>
  </si>
  <si>
    <t>TDP Mais Distante ao Flange</t>
  </si>
  <si>
    <t>Ocorre na Vértebra?</t>
  </si>
  <si>
    <t>Cota I</t>
  </si>
  <si>
    <t>Cota J</t>
  </si>
  <si>
    <t>Cont1</t>
  </si>
  <si>
    <t>TDP Mais Próximo ao Flange</t>
  </si>
  <si>
    <t>Ponto de altura equivalente ao End B</t>
  </si>
  <si>
    <t>CONT1</t>
  </si>
  <si>
    <t>NumberOfAttachments - Line</t>
  </si>
  <si>
    <t>Somatório</t>
  </si>
  <si>
    <t>Cont2</t>
  </si>
  <si>
    <t>CONT2</t>
  </si>
  <si>
    <t>Nome do Arquivo Estático</t>
  </si>
  <si>
    <t>#!/usr/bin/env python</t>
  </si>
  <si>
    <t>Estatico.sim</t>
  </si>
  <si>
    <t># -*- coding: utf-8 -*-</t>
  </si>
  <si>
    <t>Nome do Arquivo Gerado</t>
  </si>
  <si>
    <t>import matplotlib.pyplot as plt</t>
  </si>
  <si>
    <t>estatico.png</t>
  </si>
  <si>
    <t>from OrcFxAPI import *</t>
  </si>
  <si>
    <t>from numpy import *</t>
  </si>
  <si>
    <t>Nome do Script Gerado</t>
  </si>
  <si>
    <t>from matplotlib.path import Path</t>
  </si>
  <si>
    <t>estatico.py</t>
  </si>
  <si>
    <t>import matplotlib.patches as patches</t>
  </si>
  <si>
    <t>Tamanho da Fonte</t>
  </si>
  <si>
    <t>##########################  UTILIZADOR  ##########################</t>
  </si>
  <si>
    <t>########################## INICIO INPUT ##########################</t>
  </si>
  <si>
    <t>##########################              ##########################</t>
  </si>
  <si>
    <t># Caminho do ficheiro da analise estatica</t>
  </si>
  <si>
    <t># Nome do arquivo a ser gerado</t>
  </si>
  <si>
    <t>#Apenas movimentar cotas se necessario</t>
  </si>
  <si>
    <t># Ligar os eixos para ter melhor sensibilidade de quanto deseja movimentar</t>
  </si>
  <si>
    <t># Desligar os eixos apos posicionamento das cotas</t>
  </si>
  <si>
    <t>turn_axes_on = False</t>
  </si>
  <si>
    <t># Aumentar a janela de visualização grafica [m]</t>
  </si>
  <si>
    <t>x_min_lim = 0.0</t>
  </si>
  <si>
    <t>x_max_lim = 0.0</t>
  </si>
  <si>
    <t>z_min_lim = 0.0</t>
  </si>
  <si>
    <t>z_max_lim = 0.0</t>
  </si>
  <si>
    <t># Movimentar em Z o texto da cota de distancia da linha ao solo [m]</t>
  </si>
  <si>
    <t>mov_z_1 = 0.0</t>
  </si>
  <si>
    <t># Movimentar em X a cota de distancia da linha ao solo [m]</t>
  </si>
  <si>
    <t>mov_x_1 = 0.0</t>
  </si>
  <si>
    <t># Movimentar em Z o texto da cota de distancia da flange do MCV ao solo [m]</t>
  </si>
  <si>
    <t>mov_z_2 = 0.0</t>
  </si>
  <si>
    <t># Movimentar em X a cota de distancia da flange do MCV ao solo [m]</t>
  </si>
  <si>
    <t>mov_x_2 = 0.0</t>
  </si>
  <si>
    <t># Movimentar em X o texto da cota do comprimento de linha da flange ao ponto minimo da linha [m]</t>
  </si>
  <si>
    <t>mov_x_3 = 0.0</t>
  </si>
  <si>
    <t># Movimentar em Z o texto da cota do comprimento de linha da flange ao ponto minimo da linha [m]</t>
  </si>
  <si>
    <t>mov_z_3 = 0.0</t>
  </si>
  <si>
    <t># Movimentar em X o texto da cota do comprimento do ponto minimo da linha ao outro lado da flange [m]</t>
  </si>
  <si>
    <t>mov_x_4 = 0.0</t>
  </si>
  <si>
    <t># Movimentar em Z o texto da cota do comprimento do ponto minimo da linha ao outro lado da flange [m]</t>
  </si>
  <si>
    <t>mov_z_4 = 0.0</t>
  </si>
  <si>
    <t># Movimentar em X o texto da cota horizontal da flange ao outro lado do duto [m]</t>
  </si>
  <si>
    <t>mov_x_5 = 0.0</t>
  </si>
  <si>
    <t># Movimentar em Z a cota horizontal da flange ao outro lado do duto [m]</t>
  </si>
  <si>
    <t>mov_z_5 = 0.0</t>
  </si>
  <si>
    <t># Movimentar em X o texto da cota horizontal da flange ao outro lado do duto e acima [m]</t>
  </si>
  <si>
    <t>mov_x_6 = 0.0</t>
  </si>
  <si>
    <t># Movimentar em Z a cota horizontal da flange ao outro lado do duto e acima [m]</t>
  </si>
  <si>
    <t>mov_z_6 = 0.0</t>
  </si>
  <si>
    <t># Movimentar em X o texto da cota horizontal da flange 'a distancia minima ao solo marinho [m]</t>
  </si>
  <si>
    <t>mov_x_7 = 0.0</t>
  </si>
  <si>
    <t># Movimentar em Z a cota horizontal da flange 'a distancia minima ao solo marinho [m]</t>
  </si>
  <si>
    <t>mov_z_7 = 0.0</t>
  </si>
  <si>
    <t># Movimentar em X o texto cota da catenaria do ponto no duto que esta do outro lado da flange ate a acima da flange do mcv [m]</t>
  </si>
  <si>
    <t>mov_x_8 = 0.0</t>
  </si>
  <si>
    <t># Movimentar em Z o texto cota da catenaria do ponto no duto que esta do outro lado da flange ate a acima da flange do mcv [m]</t>
  </si>
  <si>
    <t>mov_z_8 = 0.0</t>
  </si>
  <si>
    <t># Movimentar em X a cota vertical do ponto no duto que esta do outro lado da flange ate a acima da flange do mcv</t>
  </si>
  <si>
    <t>mov_x_9 = 0.0</t>
  </si>
  <si>
    <t># Movimentar em Z o texto da cota vertical do ponto no duto que esta do outro lado da flange ate a acima da flange do mcv</t>
  </si>
  <si>
    <t>mov_z_9 = 0.0</t>
  </si>
  <si>
    <t># Movimentar em X o texto da descrição de flutuadores em relação ao da esquerda [m]</t>
  </si>
  <si>
    <t>mov_x_10 = 0.0</t>
  </si>
  <si>
    <t># Movimentar em Z o texto da descrição de flutuadores em relação ao da esquerda [m]</t>
  </si>
  <si>
    <t>mov_z_10 = 0.0</t>
  </si>
  <si>
    <t># Movimentar em X o texto da cota de distancia do flange à dragagem</t>
  </si>
  <si>
    <t>mov_x_11 = 0.0</t>
  </si>
  <si>
    <t># Movimentar em Z a cota de distancia do flange à dragagem</t>
  </si>
  <si>
    <t>mov_z_11 = 0.0</t>
  </si>
  <si>
    <t># Movimentar em X o texto da cota de comprimento da dragagem</t>
  </si>
  <si>
    <t>mov_x_12 = 0.0</t>
  </si>
  <si>
    <t># Movimentar em Z a cota de comprimento da dragagem</t>
  </si>
  <si>
    <t>mov_z_12 = 0.0</t>
  </si>
  <si>
    <t># Movimentar em X o texto da cota de profundidade da dragagem</t>
  </si>
  <si>
    <t>mov_x_13 = 0.0</t>
  </si>
  <si>
    <t># Movimentar em Z a cota de profundidade da dragagem</t>
  </si>
  <si>
    <t>mov_z_13 = 0.0</t>
  </si>
  <si>
    <t># Tamanho da fonte</t>
  </si>
  <si>
    <t>##########################   FIM INPUT  ##########################</t>
  </si>
  <si>
    <t>profile_dist = [profile_dist0, profile_dist1, profile_dist2, profile_dist3]</t>
  </si>
  <si>
    <t>profile_depth = [profile_depth0, profile_depth1, profile_depth2, profile_depth3]</t>
  </si>
  <si>
    <t>def extremas(array):</t>
  </si>
  <si>
    <t xml:space="preserve">    ######################################################################################################################################</t>
  </si>
  <si>
    <t xml:space="preserve">    ### GET MINIMUM AND MAXIMUM VALUE POSITION IN LIST AND VALUE OF MINIMUM</t>
  </si>
  <si>
    <t xml:space="preserve">    max_values_index = []</t>
  </si>
  <si>
    <t xml:space="preserve">    min_values_index = []</t>
  </si>
  <si>
    <t xml:space="preserve">    min_value = max(array)</t>
  </si>
  <si>
    <t xml:space="preserve">    for i in range(0,len(array)-2):</t>
  </si>
  <si>
    <t xml:space="preserve">        if array[i] &lt; array[i+1] and array[i+1] &gt; array[i+2]:</t>
  </si>
  <si>
    <t xml:space="preserve">            if array[i+1] &gt; 0.0:</t>
  </si>
  <si>
    <t xml:space="preserve">                max_values_index.append(i+1)</t>
  </si>
  <si>
    <t xml:space="preserve">        if array[i] &gt; array[i+1] and array[i+1] &lt; array[i+2]:</t>
  </si>
  <si>
    <t xml:space="preserve">                if array[i+1]&lt;min_value:</t>
  </si>
  <si>
    <t xml:space="preserve">                    min_value=array[i+1]</t>
  </si>
  <si>
    <t xml:space="preserve">                    min_values_index=i+1</t>
  </si>
  <si>
    <t xml:space="preserve">    if min_values_index==[]:</t>
  </si>
  <si>
    <t xml:space="preserve">        if array[0]&lt;array[len(array)-1]:</t>
  </si>
  <si>
    <t xml:space="preserve">            min_values_index=0</t>
  </si>
  <si>
    <t xml:space="preserve">        else:</t>
  </si>
  <si>
    <t xml:space="preserve">            min_values_index=len(array)-1</t>
  </si>
  <si>
    <t xml:space="preserve">        </t>
  </si>
  <si>
    <t xml:space="preserve">    return max_values_index, min_values_index</t>
  </si>
  <si>
    <t>model = Model()</t>
  </si>
  <si>
    <t>model.LoadSimulation(filename_static)</t>
  </si>
  <si>
    <t># ----Recognize MCVs ------------------------------------------------------------------------------------------------------------------#</t>
  </si>
  <si>
    <t>VCMs = [obj for obj in model.objects if obj.type == ot6DBuoy]</t>
  </si>
  <si>
    <t>if len(VCMs)&gt;1:</t>
  </si>
  <si>
    <t xml:space="preserve">    if VCMs[0].StaticResult('Z')&lt;VCMs[1].StaticResult('Z'):</t>
  </si>
  <si>
    <t xml:space="preserve">        VCM1 = VCMs[0]</t>
  </si>
  <si>
    <t xml:space="preserve">    else:</t>
  </si>
  <si>
    <t xml:space="preserve">        VCM1 = VCMs[1]</t>
  </si>
  <si>
    <t>else:</t>
  </si>
  <si>
    <t xml:space="preserve">    VCM1 = VCMs[0]</t>
  </si>
  <si>
    <t xml:space="preserve">#----Recognize Line and Attachemnt lines----------------------------------------------------------------------------------------------#       </t>
  </si>
  <si>
    <t>att_lines=[]</t>
  </si>
  <si>
    <t>lines        = [obj for obj in model.objects if obj.type == otLine]</t>
  </si>
  <si>
    <t>for line in lines:</t>
  </si>
  <si>
    <t xml:space="preserve">    if line.NumberOfSections&gt;2:</t>
  </si>
  <si>
    <t xml:space="preserve">        line1 = line</t>
  </si>
  <si>
    <t xml:space="preserve">        att_lines.append(line.Name)</t>
  </si>
  <si>
    <t xml:space="preserve">line=0    </t>
  </si>
  <si>
    <t xml:space="preserve">#----Recognize Crane Wire-------------------------------------------------------------------------------------------------------------#         </t>
  </si>
  <si>
    <t>wires       = [obj for obj in model.objects if obj.type == otWinch]</t>
  </si>
  <si>
    <t>for wire in wires:</t>
  </si>
  <si>
    <t xml:space="preserve">    if wire.Connection[0] == VCM1.Name or wire.Connection[1] == VCM1.Name:</t>
  </si>
  <si>
    <t xml:space="preserve">        Crane = wire</t>
  </si>
  <si>
    <t>#----Recognize Environment------------------------------------------------------------------------------------------------------------#</t>
  </si>
  <si>
    <t>environments = [obj for obj in model.objects if obj.type == otEnvironment]</t>
  </si>
  <si>
    <t>for environment in environments:</t>
  </si>
  <si>
    <t xml:space="preserve">    environment = environment</t>
  </si>
  <si>
    <t>#----Diametros de contato da linha----------------------------------------------------------------------------------------------------#</t>
  </si>
  <si>
    <t>linetypes=[]</t>
  </si>
  <si>
    <t>diameter=[]</t>
  </si>
  <si>
    <t>lt_N_nodes=[1]</t>
  </si>
  <si>
    <t>for i in range(0,line1.NumberOfSections):</t>
  </si>
  <si>
    <t xml:space="preserve">    linetypes.append(line1.LineType[i])</t>
  </si>
  <si>
    <t xml:space="preserve">    linetype=model[linetypes[i]]</t>
  </si>
  <si>
    <t xml:space="preserve">    lt_N_nodes.append(line1.CumulativeNumberOfSegments[i])</t>
  </si>
  <si>
    <t xml:space="preserve">    if linetype.ContactDiameter&gt;100:</t>
  </si>
  <si>
    <t xml:space="preserve">        diameter.append(linetype.OD)</t>
  </si>
  <si>
    <t xml:space="preserve">        diameter.append(linetype.ContactDiameter)    </t>
  </si>
  <si>
    <t>#----Diametros de contato dos attachment lines----------------------------------------------------------------------------------------#</t>
  </si>
  <si>
    <t>att_diameter=[]</t>
  </si>
  <si>
    <t>for j  in range(0,len(att_lines)):</t>
  </si>
  <si>
    <t xml:space="preserve">    att_line=model[att_lines[j]]</t>
  </si>
  <si>
    <t xml:space="preserve">    att_linetype=model[att_line.LineType[0]]</t>
  </si>
  <si>
    <t xml:space="preserve">    if att_linetype.ContactDiameter&gt;100:</t>
  </si>
  <si>
    <t xml:space="preserve">        att_diameter.append(att_linetype.OD)</t>
  </si>
  <si>
    <t xml:space="preserve">        att_diameter.append(att_linetype.ContactDiameter)</t>
  </si>
  <si>
    <t>#----MCV position------------------------------------------------------------------------------------------------------------------------#</t>
  </si>
  <si>
    <t>VCM1_base_point_X = VCM1.StaticResult('X')</t>
  </si>
  <si>
    <t>VCM1_base_point_Z=VCM1.StaticResult('Z')</t>
  </si>
  <si>
    <t>#----Crane wire end postion--------------------------------------------------------------------------------------------------------------#</t>
  </si>
  <si>
    <t>#Bottom</t>
  </si>
  <si>
    <t>Crane_VCM1_bottom_conection_X=Crane.StaticResult('X',oeWinch(2))</t>
  </si>
  <si>
    <t>Crane_VCM1_bottom_conection_Z=Crane.StaticResult('Z',oeWinch(2))</t>
  </si>
  <si>
    <t>#Top</t>
  </si>
  <si>
    <t>Crane_VCM1_top_conection_X=Crane.StaticResult('X',oeWinch(1))</t>
  </si>
  <si>
    <t>Crane_VCM1_top_conection_Z=Crane.StaticResult('Z',oeWinch(1))</t>
  </si>
  <si>
    <t>#----Water Depth-------------------------------------------------------------------------------------------------------------------------#</t>
  </si>
  <si>
    <t>Water_Depth_f=-1.0*environment.WaterDepth</t>
  </si>
  <si>
    <t>wd_1=Water_Depth_f</t>
  </si>
  <si>
    <t>#----Seabed Profile----------------------------------------------------------------------------------------------------------------------#</t>
  </si>
  <si>
    <t>Seabed_X=[]</t>
  </si>
  <si>
    <t>Seabed_Z=[]</t>
  </si>
  <si>
    <t>if environment.SeabedType=='Profile':</t>
  </si>
  <si>
    <t xml:space="preserve">    for i in range(0,environment.SeabedProfileNumberOfPoints):</t>
  </si>
  <si>
    <t xml:space="preserve">        Seabed_X.append(environment.SeabedOriginX+environment.SeabedProfileDistanceFromSeabedOrigin[i])</t>
  </si>
  <si>
    <t xml:space="preserve">        Seabed_Z.append(environment.SeabedProfileZ[i])</t>
  </si>
  <si>
    <t xml:space="preserve">     </t>
  </si>
  <si>
    <t xml:space="preserve">    Seabed_Z.append(environment.SeabedProfileZ[Seabed_X.index(max(Seabed_X))])</t>
  </si>
  <si>
    <t xml:space="preserve">    Seabed_X.append(max(Seabed_X)+100)</t>
  </si>
  <si>
    <t xml:space="preserve">    Seabed_Z.insert(0,environment.SeabedProfileZ[Seabed_X.index(min(Seabed_X))])</t>
  </si>
  <si>
    <t xml:space="preserve">    Seabed_X.insert(0,min(Seabed_X)-100)</t>
  </si>
  <si>
    <t>min_wd=min(wd_1,min(Seabed_Z))</t>
  </si>
  <si>
    <t>#----Line Nodes position and angle-------------------------------------------------------------------------------------------------------#</t>
  </si>
  <si>
    <t>line_Z=line1.RangeGraph('Z')</t>
  </si>
  <si>
    <t>line_X=line1.RangeGraph('X')</t>
  </si>
  <si>
    <t>line_declin=line1.RangeGraph('Declination')</t>
  </si>
  <si>
    <t>#----Attachments Nodes position and angle------------------------------------------------------------------------------------------------#</t>
  </si>
  <si>
    <t>att_line_Z=[]</t>
  </si>
  <si>
    <t>att_line_X=[]</t>
  </si>
  <si>
    <t>att_line_declin=[]</t>
  </si>
  <si>
    <t xml:space="preserve">    att_line_Z.append(att_line.RangeGraph('Z'))</t>
  </si>
  <si>
    <t xml:space="preserve">    att_line_X.append(att_line.RangeGraph('X'))</t>
  </si>
  <si>
    <t xml:space="preserve">    att_line_declin.append(att_line.RangeGraph('Declination'))</t>
  </si>
  <si>
    <t>#----MCV Flange position and X-position at seabed to take dimensions in CAD--------------------------------------------------------------#</t>
  </si>
  <si>
    <t>Flange_Seabed_X=line1.StaticResult('X',oeEndB)</t>
  </si>
  <si>
    <t xml:space="preserve">Flange_Seabed_Z= Water_Depth_f  </t>
  </si>
  <si>
    <t>Flange_VCM1_X=Flange_Seabed_X</t>
  </si>
  <si>
    <t>Flange_VCM1_Z=line1.StaticResult('Z',oeEndB)</t>
  </si>
  <si>
    <t>#----Calculation of point of the line at same height as the MCV flange----------------------------------------------------------------------#</t>
  </si>
  <si>
    <t>for i in range(len(line_X.Mean)-1, -1, -1):</t>
  </si>
  <si>
    <t xml:space="preserve">    if line_Z.Mean[i]&gt;line_Z.Mean[-1]:</t>
  </si>
  <si>
    <t xml:space="preserve">        other_point_X=line_X.Mean[i]</t>
  </si>
  <si>
    <t xml:space="preserve">        other_point_Z=line_Z.Mean[i]</t>
  </si>
  <si>
    <t xml:space="preserve">        other_point_i=i</t>
  </si>
  <si>
    <t xml:space="preserve">        break</t>
  </si>
  <si>
    <t>#----Calculation of Buoys position and weight-----------------------------------------------------------------------------------------------#</t>
  </si>
  <si>
    <t>N_att=line1.NumberOfAttachments</t>
  </si>
  <si>
    <t>if N_att&gt;0:</t>
  </si>
  <si>
    <t xml:space="preserve">    Buoys_type=[]</t>
  </si>
  <si>
    <t xml:space="preserve">    Buoys_Z=[]</t>
  </si>
  <si>
    <t xml:space="preserve">    X_buoy=[]</t>
  </si>
  <si>
    <t xml:space="preserve">    Z_buoy=[]</t>
  </si>
  <si>
    <t xml:space="preserve">    Buoy_txt=[]</t>
  </si>
  <si>
    <t xml:space="preserve">    #diferencia boias de outro tipo de attachments como por exemplo vertebras</t>
  </si>
  <si>
    <t xml:space="preserve">    for i in range(0,N_att):</t>
  </si>
  <si>
    <t xml:space="preserve">        att_name=line1.AttachmentName[i]</t>
  </si>
  <si>
    <t xml:space="preserve">        if att_name==None:              </t>
  </si>
  <si>
    <t xml:space="preserve">            Buoys_type.append(str(line1.AttachmentType[i]))</t>
  </si>
  <si>
    <t xml:space="preserve">            Buoys_Z.append(line1.Attachmentz[i])</t>
  </si>
  <si>
    <t xml:space="preserve">            Buoys_type.append(0)</t>
  </si>
  <si>
    <t xml:space="preserve">            Buoys_Z.append(0)</t>
  </si>
  <si>
    <t xml:space="preserve">    n=[]</t>
  </si>
  <si>
    <t xml:space="preserve">    #verifica quantas boias estao na mesma posicao/no</t>
  </si>
  <si>
    <t xml:space="preserve">        if att_name==None:</t>
  </si>
  <si>
    <t xml:space="preserve">            n.append(1)</t>
  </si>
  <si>
    <t xml:space="preserve">            for j in range(0,N_att):</t>
  </si>
  <si>
    <t xml:space="preserve">                att_name=line1.AttachmentName[j]</t>
  </si>
  <si>
    <t xml:space="preserve">                if att_name==None:</t>
  </si>
  <si>
    <t xml:space="preserve">                    if i!=j:</t>
  </si>
  <si>
    <t xml:space="preserve">                        if Buoys_Z[i]==Buoys_Z[j]:</t>
  </si>
  <si>
    <t xml:space="preserve">                            n[i]=n[i]+1</t>
  </si>
  <si>
    <t xml:space="preserve">            n.append(0)</t>
  </si>
  <si>
    <t xml:space="preserve">    Emp=[]</t>
  </si>
  <si>
    <t xml:space="preserve">    #calcula o empuxo de cada boia</t>
  </si>
  <si>
    <t xml:space="preserve">            buoy_obj=model[Buoys_type[i]]</t>
  </si>
  <si>
    <t xml:space="preserve">            Emp.append((buoy_obj.Mass-1.025*buoy_obj.Volume)*1000)</t>
  </si>
  <si>
    <t xml:space="preserve">            Emp.append(0)</t>
  </si>
  <si>
    <t xml:space="preserve">    #soma empuxo de boias que estao na mesma posicao/no</t>
  </si>
  <si>
    <t xml:space="preserve">                            Emp[i]=Emp[i]+Emp[j]</t>
  </si>
  <si>
    <t xml:space="preserve">                            n[j]=0</t>
  </si>
  <si>
    <t xml:space="preserve">                            Buoys_Z[j]=0</t>
  </si>
  <si>
    <t xml:space="preserve">                            Emp[j]=0</t>
  </si>
  <si>
    <t xml:space="preserve">    #refaz as listas de posicao/no, empuxo e quantidade de boias de modo a colocar apenas uma boia onde estao varias no modelo</t>
  </si>
  <si>
    <t xml:space="preserve">    n_new=[]</t>
  </si>
  <si>
    <t xml:space="preserve">    Buoys_Z_new=[]</t>
  </si>
  <si>
    <t xml:space="preserve">    Emp_new=[]</t>
  </si>
  <si>
    <t xml:space="preserve">    for i in range(0,len(n)):</t>
  </si>
  <si>
    <t xml:space="preserve">        if n[i]!=0:</t>
  </si>
  <si>
    <t xml:space="preserve">            n_new.append(n[i])</t>
  </si>
  <si>
    <t xml:space="preserve">            Buoys_Z_new.append(Buoys_Z[i])</t>
  </si>
  <si>
    <t xml:space="preserve">            Emp_new.append(Emp[i])</t>
  </si>
  <si>
    <t xml:space="preserve">    n=n_new</t>
  </si>
  <si>
    <t xml:space="preserve">    Buoys_Z=Buoys_Z_new</t>
  </si>
  <si>
    <t xml:space="preserve">    Emp=Emp_new</t>
  </si>
  <si>
    <t xml:space="preserve">    #cria um texto para aplicar no bloco do autocad</t>
  </si>
  <si>
    <t xml:space="preserve">        if Emp[i]&lt;0.0:</t>
  </si>
  <si>
    <t xml:space="preserve">            Buoy_txt.append(str(int(round(-Emp[i],0)))+'kg ')</t>
  </si>
  <si>
    <t xml:space="preserve">        elif Emp[i]&gt;0.0:</t>
  </si>
  <si>
    <t xml:space="preserve">            Buoy_txt.append('Peso '+str(int(round(Emp[i],0)))+'kg ')</t>
  </si>
  <si>
    <t xml:space="preserve">            Buoy_txt.append('0')</t>
  </si>
  <si>
    <t xml:space="preserve">    buoy_node=[]</t>
  </si>
  <si>
    <t xml:space="preserve">    #guarda o no' em que a boia se encontra instalada na linha</t>
  </si>
  <si>
    <t xml:space="preserve">        for j in range(len(line_X.X)-1,-1,-1):</t>
  </si>
  <si>
    <t xml:space="preserve">            if line_X.X[j]&lt;line_X.X[-1]-Buoys_Z[i]:</t>
  </si>
  <si>
    <t xml:space="preserve">                buoy_node.append(j+1)</t>
  </si>
  <si>
    <t xml:space="preserve">                break</t>
  </si>
  <si>
    <t xml:space="preserve">    #guarda a posicao no espaco de cada boia que se encontra instalada na linha</t>
  </si>
  <si>
    <t xml:space="preserve">    line_len=line1.StaticResult('Arc Length',oeEndB)</t>
  </si>
  <si>
    <t xml:space="preserve">    for i in range(0,len(Buoys_Z)):</t>
  </si>
  <si>
    <t xml:space="preserve">        X_buoy.append(line1.StaticResult('X',oeArcLength(line_len-Buoys_Z[i])))</t>
  </si>
  <si>
    <t xml:space="preserve">        Z_buoy.append(line1.StaticResult('Z',oeArcLength(line_len-Buoys_Z[i])))  </t>
  </si>
  <si>
    <t>#----SAG POSITION--------------------------------------------------------------------------------------------------------------------------#</t>
  </si>
  <si>
    <t>sag_pos = argmin(line_Z.Mean)</t>
  </si>
  <si>
    <t>sag_X = line_X.Mean[sag_pos]</t>
  </si>
  <si>
    <t>for j in range(0,len(att_lines)):</t>
  </si>
  <si>
    <t xml:space="preserve">    flag_1=0</t>
  </si>
  <si>
    <t xml:space="preserve">    flag_2=0</t>
  </si>
  <si>
    <t xml:space="preserve">    for k in range(0,len(att_line_X[j].Mean)):</t>
  </si>
  <si>
    <t xml:space="preserve">        if att_line_X[j].Mean[k]&gt;sag_X:</t>
  </si>
  <si>
    <t xml:space="preserve">            flag_1=1</t>
  </si>
  <si>
    <t xml:space="preserve">        elif att_line_X[j].Mean[k]&lt;sag_X:</t>
  </si>
  <si>
    <t xml:space="preserve">            flag_2=1</t>
  </si>
  <si>
    <t xml:space="preserve">    if flag_1==1 and flag_2==1:</t>
  </si>
  <si>
    <t xml:space="preserve">        att_sag=j</t>
  </si>
  <si>
    <t xml:space="preserve">    </t>
  </si>
  <si>
    <t xml:space="preserve">    if i&gt;0:</t>
  </si>
  <si>
    <t xml:space="preserve">        if sag_pos&gt;=line1.CumulativeNumberOfSegments[i-1] and sag_pos&lt;line1.CumulativeNumberOfSegments[i]:</t>
  </si>
  <si>
    <t xml:space="preserve">            linetype=model[linetypes[i]]</t>
  </si>
  <si>
    <t xml:space="preserve">            if linetype.ContactDiameter&gt;100:</t>
  </si>
  <si>
    <t xml:space="preserve">                sag_diameter=linetype.OD</t>
  </si>
  <si>
    <t xml:space="preserve">                line_dia=linetype.OD</t>
  </si>
  <si>
    <t xml:space="preserve">            else:</t>
  </si>
  <si>
    <t xml:space="preserve">                sag_diameter=linetype.ContactDiameter</t>
  </si>
  <si>
    <t xml:space="preserve">                line_dia=linetype.ContactDiameter</t>
  </si>
  <si>
    <t xml:space="preserve">    elif i==0:</t>
  </si>
  <si>
    <t xml:space="preserve">        if sag_pos&gt;0 and sag_pos&lt;line1.CumulativeNumberOfSegments[i]:</t>
  </si>
  <si>
    <t>if flag_1==1 and flag_2==1:</t>
  </si>
  <si>
    <t xml:space="preserve">    sag_diameter=att_diameter[att_sag]</t>
  </si>
  <si>
    <t>vertical_seabes_clearance_z = line1.RangeGraph('Vertical Seabed Clearance').Mean</t>
  </si>
  <si>
    <t>sag_seabed=line_Z.Mean[sag_pos]-vertical_seabes_clearance_z[sag_pos]-line_dia/2</t>
  </si>
  <si>
    <t>sag_Z = line_Z.Mean[sag_pos]-sag_diameter/2</t>
  </si>
  <si>
    <t>#----posicao espacial do ponto no duto que esta acima da flange do mcv----------------------------------------------------------------------#</t>
  </si>
  <si>
    <t>z_eq_value=line_Z.Mean[other_point_i]+(-float(sag_Z)+float(Flange_VCM1_Z))-sag_diameter/2</t>
  </si>
  <si>
    <t>for j in range(len(line_X.Mean)-1, -1, -1):</t>
  </si>
  <si>
    <t xml:space="preserve">    if line_Z.Mean[j]&gt;z_eq_value:</t>
  </si>
  <si>
    <t xml:space="preserve">        other_point_X_j=line_X.Mean[j]</t>
  </si>
  <si>
    <t xml:space="preserve">        other_point_Z_j=line_Z.Mean[j]</t>
  </si>
  <si>
    <t xml:space="preserve">        other_point_j=j</t>
  </si>
  <si>
    <t>#----check which object has seabed clearance (attachment or line)----------------------------------------------------------------------#</t>
  </si>
  <si>
    <t>all_vertical_seabes_clearance_z = [vertical_seabes_clearance_z]</t>
  </si>
  <si>
    <t>att_vertical_seabes_clearance_z=[]</t>
  </si>
  <si>
    <t xml:space="preserve">    att_vertical_seabes_clearance_z.append(att_line.RangeGraph('Vertical Seabed Clearance').Mean)</t>
  </si>
  <si>
    <t xml:space="preserve">    all_vertical_seabes_clearance_z.append(att_line.RangeGraph('Vertical Seabed Clearance').Mean)</t>
  </si>
  <si>
    <t>min_all=[]</t>
  </si>
  <si>
    <t>for j  in range(0,len(all_vertical_seabes_clearance_z)):</t>
  </si>
  <si>
    <t xml:space="preserve">    min_all.append(min(all_vertical_seabes_clearance_z[j]))</t>
  </si>
  <si>
    <t>line_w_seabd_clear = min_all.index(min(min_all))</t>
  </si>
  <si>
    <t xml:space="preserve">            </t>
  </si>
  <si>
    <t>#----Minimum Height above seabed calculation---------------------------------------------------------------------------------------------#</t>
  </si>
  <si>
    <t>maxi, mini1 = extremas(all_vertical_seabes_clearance_z[line_w_seabd_clear])</t>
  </si>
  <si>
    <t>if line_w_seabd_clear!=0:</t>
  </si>
  <si>
    <t xml:space="preserve">    for i in range(0,len(line_X.Mean)):</t>
  </si>
  <si>
    <t xml:space="preserve">        if att_line_X[line_w_seabd_clear-1].Mean[mini1]==line_X.Mean[i]:</t>
  </si>
  <si>
    <t xml:space="preserve">            mini=i</t>
  </si>
  <si>
    <t xml:space="preserve">            break</t>
  </si>
  <si>
    <t xml:space="preserve">    mini=mini1</t>
  </si>
  <si>
    <t>if line_w_seabd_clear==0:</t>
  </si>
  <si>
    <t xml:space="preserve">    for i in range(0,line1.NumberOfSections):</t>
  </si>
  <si>
    <t xml:space="preserve">        if i&gt;0:</t>
  </si>
  <si>
    <t xml:space="preserve">            if mini&gt;=line1.CumulativeNumberOfSegments[i-1] and mini&lt;line1.CumulativeNumberOfSegments[i]:</t>
  </si>
  <si>
    <t xml:space="preserve">                linetype=model[linetypes[i]]</t>
  </si>
  <si>
    <t xml:space="preserve">                if linetype.ContactDiameter&gt;100:</t>
  </si>
  <si>
    <t xml:space="preserve">                    min_diameter=linetype.OD</t>
  </si>
  <si>
    <t xml:space="preserve">                else:</t>
  </si>
  <si>
    <t xml:space="preserve">                    min_diameter=linetype.ContactDiameter</t>
  </si>
  <si>
    <t xml:space="preserve">        elif i==0:</t>
  </si>
  <si>
    <t xml:space="preserve">            if mini&gt;0 and mini&lt;line1.CumulativeNumberOfSegments[i]:</t>
  </si>
  <si>
    <t xml:space="preserve">else:      </t>
  </si>
  <si>
    <t xml:space="preserve">    min_diameter=att_diameter[line_w_seabd_clear-1]</t>
  </si>
  <si>
    <t>X_min_height_above_seabed = round(line_X.Mean[mini],4)</t>
  </si>
  <si>
    <t>Z_min_height_above_seabed = round(line_Z.Mean[mini] - min_diameter/2,4)</t>
  </si>
  <si>
    <t xml:space="preserve">min_height_above_seabed = round(line_Z.Mean[mini] - min_diameter/2 - float(all_vertical_seabes_clearance_z[line_w_seabd_clear][mini1]),4)  </t>
  </si>
  <si>
    <t xml:space="preserve">  </t>
  </si>
  <si>
    <t>#----Dredging------------------------------------------------------------------</t>
  </si>
  <si>
    <t>sbed_dist = environment.SeabedProfileDistanceFromSeabedOrigin</t>
  </si>
  <si>
    <t>sbed_depth = environment.SeabedProfileDepth</t>
  </si>
  <si>
    <t>dred_dist = []</t>
  </si>
  <si>
    <t>dred_z = []</t>
  </si>
  <si>
    <t>dred = False</t>
  </si>
  <si>
    <t>#for dist, depth in zip(sbed_dist, sbed_depth):</t>
  </si>
  <si>
    <t>#    if dist not in profile_dist and depth not in profile_depth:</t>
  </si>
  <si>
    <t>#        dred_dist.append(dist)</t>
  </si>
  <si>
    <t>#        dred_z.append(depth * -1)</t>
  </si>
  <si>
    <t>#        dred = True</t>
  </si>
  <si>
    <t># Pega a cota anterior e posterior aos pontos de dragagem</t>
  </si>
  <si>
    <t>for i in range(len(sbed_dist)):</t>
  </si>
  <si>
    <t xml:space="preserve">    if sbed_dist[i] not in profile_dist and sbed_depth[i] not in profile_depth:</t>
  </si>
  <si>
    <t xml:space="preserve">        if 1 &gt; 0:</t>
  </si>
  <si>
    <t xml:space="preserve">            dred_dist.append(sbed_dist[i-1])</t>
  </si>
  <si>
    <t xml:space="preserve">            dred_z.append(sbed_depth[i-1] * -1)</t>
  </si>
  <si>
    <t xml:space="preserve">        try:</t>
  </si>
  <si>
    <t xml:space="preserve">            dred_dist.append(sbed_dist[i+1])</t>
  </si>
  <si>
    <t xml:space="preserve">            dred_z.append(sbed_depth[i+1] * -1)</t>
  </si>
  <si>
    <t xml:space="preserve">        except(IndexError):</t>
  </si>
  <si>
    <t xml:space="preserve">            dred_dist.append(sbed_dist[i])</t>
  </si>
  <si>
    <t xml:space="preserve">            dred_z.append(sbed_depth[i] * -1)</t>
  </si>
  <si>
    <t xml:space="preserve">        dred = True</t>
  </si>
  <si>
    <t xml:space="preserve">      </t>
  </si>
  <si>
    <t>############################################################################################################################</t>
  </si>
  <si>
    <t>fig = plt.figure(figsize=(abs((VCM1_base_point_X-0.5-1+x_min_lim)-(max(line_X.Mean)+1+x_max_lim)), abs((line_Z.Mean[-1]+8+z_max_lim)-(min(Seabed_Z)-2.0+z_min_lim))))</t>
  </si>
  <si>
    <t># fig = plt.figure(figsize=(14.5,8.5),dpi=96)</t>
  </si>
  <si>
    <t># fig = plt.figure()</t>
  </si>
  <si>
    <t>ax = fig.add_subplot(111)</t>
  </si>
  <si>
    <t>#----insere o bloco mcv na sua coordenada espacial------------------------------------------------------------------------------------------#</t>
  </si>
  <si>
    <t>verts=[(VCM1_base_point_X,VCM1_base_point_Z),</t>
  </si>
  <si>
    <t xml:space="preserve">       (VCM1_base_point_X-0.5,VCM1_base_point_Z),</t>
  </si>
  <si>
    <t xml:space="preserve">       (VCM1_base_point_X-0.25,VCM1_base_point_Z+1.2),</t>
  </si>
  <si>
    <t xml:space="preserve">       (VCM1_base_point_X+0.25,VCM1_base_point_Z+1.2),</t>
  </si>
  <si>
    <t xml:space="preserve">       (VCM1_base_point_X+0.5,VCM1_base_point_Z),</t>
  </si>
  <si>
    <t xml:space="preserve">       (0.0,0.0)]</t>
  </si>
  <si>
    <t>verts = array(verts, float)</t>
  </si>
  <si>
    <t>codes = [Path.MOVETO] + [Path.LINETO]*(len(verts)-2) + [Path.CLOSEPOLY]</t>
  </si>
  <si>
    <t>path1 = Path(verts,codes)</t>
  </si>
  <si>
    <t xml:space="preserve">r1 = patches.PathPatch(path1, linestyle='solid', facecolor='r')  </t>
  </si>
  <si>
    <t>ax.add_patch(r1)</t>
  </si>
  <si>
    <t>#----desenha a linha do guincho que vai do mcv ao navio-----------------------------------------------------------------------------------------#</t>
  </si>
  <si>
    <t>ax.plot([Crane_VCM1_bottom_conection_X,Crane_VCM1_top_conection_X],[Crane_VCM1_bottom_conection_Z,Crane_VCM1_top_conection_Z],'k-')</t>
  </si>
  <si>
    <t>#----desenha a linha do solo marinho------------------------------------------------------------------------------------------------------------#</t>
  </si>
  <si>
    <t>ax.plot(Seabed_X,Seabed_Z,'k-')</t>
  </si>
  <si>
    <t xml:space="preserve">#----desenha a linha externa do duto------------------------------------------------------------------------------------------------------------# </t>
  </si>
  <si>
    <t xml:space="preserve">line_draw=[] </t>
  </si>
  <si>
    <t>for j in range(0,len(linetypes)):</t>
  </si>
  <si>
    <t xml:space="preserve">    for i in range(lt_N_nodes[j],lt_N_nodes[j+1]+1):</t>
  </si>
  <si>
    <t xml:space="preserve">        line_draw.append((line_X.Mean[i]+(diameter[j]/2)*cos(line_declin.Mean[i]*pi/180),</t>
  </si>
  <si>
    <t xml:space="preserve">        line_Z.Mean[i]+(diameter[j]/2)*sin(line_declin.Mean[i]*pi/180)))</t>
  </si>
  <si>
    <t xml:space="preserve">#----desenha a linha externa do duto------------------------------------------------------------------------------------------------------------#    </t>
  </si>
  <si>
    <t>for j in range(len(linetypes)-1,-1,-1):</t>
  </si>
  <si>
    <t xml:space="preserve">    for i in range(lt_N_nodes[j+1],lt_N_nodes[j]-1,-1):</t>
  </si>
  <si>
    <t xml:space="preserve">        line_draw.append((line_X.Mean[i]-(diameter[j]/2)*cos(line_declin.Mean[i]*pi/180),</t>
  </si>
  <si>
    <t xml:space="preserve">        line_Z.Mean[i]-(diameter[j]/2)*sin(line_declin.Mean[i]*pi/180)))</t>
  </si>
  <si>
    <t>verts3 = array(line_draw, float)</t>
  </si>
  <si>
    <t>codes3 = [Path.MOVETO] + [Path.LINETO]*(len(verts3)-1)</t>
  </si>
  <si>
    <t>path3 = Path(verts3,codes3)</t>
  </si>
  <si>
    <t xml:space="preserve">r3 = patches.PathPatch(path3, linestyle='solid',facecolor='y') </t>
  </si>
  <si>
    <t>ax.add_patch(r3)</t>
  </si>
  <si>
    <t>#----desenha a linha externa das vertebras------------------------------------------------------------------------------------------------------#</t>
  </si>
  <si>
    <t>vert_draw=[]</t>
  </si>
  <si>
    <t xml:space="preserve">    for i in range(0, att_line.CumulativeNumberOfSegments[-1]+1):</t>
  </si>
  <si>
    <t xml:space="preserve">        vert_draw.append((att_line_X[j].Mean[i]+(att_diameter[j]/2)*cos(att_line_declin[j].Mean[i]*pi/180),</t>
  </si>
  <si>
    <t xml:space="preserve">        att_line_Z[j].Mean[i]+(att_diameter[j]/2)*sin(att_line_declin[j].Mean[i]*pi/180)))</t>
  </si>
  <si>
    <t>for j  in range(len(att_lines)-1,-1,-1):</t>
  </si>
  <si>
    <t xml:space="preserve">    for i in range(att_line.CumulativeNumberOfSegments[-1], -1,-1):</t>
  </si>
  <si>
    <t xml:space="preserve">        vert_draw.append((att_line_X[j].Mean[i]-(att_diameter[j]/2)*cos(att_line_declin[j].Mean[i]*pi/180),</t>
  </si>
  <si>
    <t xml:space="preserve">        att_line_Z[j].Mean[i]-(att_diameter[j]/2)*sin(att_line_declin[j].Mean[i]*pi/180)))</t>
  </si>
  <si>
    <t>verts2 = array(vert_draw, float)</t>
  </si>
  <si>
    <t>codes2 = [Path.MOVETO] + [Path.LINETO]*(len(verts2)-1)</t>
  </si>
  <si>
    <t>path2 = Path(verts2,codes2)</t>
  </si>
  <si>
    <t xml:space="preserve">r2 = patches.PathPatch(path2, linestyle='solid',facecolor='grey') </t>
  </si>
  <si>
    <t>ax.add_patch(r2)</t>
  </si>
  <si>
    <t xml:space="preserve">#----desenha a cota de distancia da linha ao solo-----------------------------------------------------------------------------------------------#                   </t>
  </si>
  <si>
    <t>ax.annotate("",</t>
  </si>
  <si>
    <t xml:space="preserve">            xy=(X_min_height_above_seabed+mov_x_1,sag_seabed), xycoords='data',</t>
  </si>
  <si>
    <t xml:space="preserve">            xytext=(X_min_height_above_seabed+mov_x_1,Z_min_height_above_seabed), textcoords='data',</t>
  </si>
  <si>
    <t xml:space="preserve">            arrowprops=dict(arrowstyle="&lt;-&gt;",</t>
  </si>
  <si>
    <t xml:space="preserve">                            connectionstyle="arc3"), </t>
  </si>
  <si>
    <t xml:space="preserve">            )</t>
  </si>
  <si>
    <t>ax.plot([X_min_height_above_seabed,X_min_height_above_seabed+mov_x_1],[sag_seabed,sag_seabed],'k-')</t>
  </si>
  <si>
    <t xml:space="preserve">ax.plot([X_min_height_above_seabed,X_min_height_above_seabed+mov_x_1],[Z_min_height_above_seabed,Z_min_height_above_seabed],'k-')            </t>
  </si>
  <si>
    <t>ax.annotate(</t>
  </si>
  <si>
    <t xml:space="preserve">    str(round(Z_min_height_above_seabed-sag_seabed,2)).replace('.', ',')+'m', xy=(X_min_height_above_seabed+mov_x_1,sag_seabed+(Z_min_height_above_seabed-sag_seabed)/2+mov_z_1), xycoords='data',</t>
  </si>
  <si>
    <t xml:space="preserve">    xytext=(5, 0), textcoords='offset points',verticalalignment ='center', fontsize=font_size)</t>
  </si>
  <si>
    <t xml:space="preserve">#----desenha a cota de distancia da flange do MCV ao solo---------------------------------------------------------------------------------------#   </t>
  </si>
  <si>
    <t xml:space="preserve">            xy=(Flange_VCM1_X+mov_x_2,Flange_VCM1_Z), xycoords='data',</t>
  </si>
  <si>
    <t xml:space="preserve">            xytext=(Flange_VCM1_X+mov_x_2,Flange_Seabed_Z), textcoords='data',</t>
  </si>
  <si>
    <t>ax.plot([Flange_VCM1_X,Flange_VCM1_X+mov_x_2],[Flange_VCM1_Z,Flange_VCM1_Z],'k-')</t>
  </si>
  <si>
    <t>ax.plot([Flange_VCM1_X,Flange_VCM1_X+mov_x_2],[Flange_Seabed_Z,Flange_Seabed_Z],'k-')</t>
  </si>
  <si>
    <t xml:space="preserve">    str(round(Flange_VCM1_Z-Flange_Seabed_Z,2)).replace('.', ',')+'m', xy=(Flange_VCM1_X+mov_x_2,Flange_Seabed_Z+(Flange_VCM1_Z-Flange_Seabed_Z)/2+mov_z_2), xycoords='data',</t>
  </si>
  <si>
    <t xml:space="preserve">    xytext=(5, 0), textcoords='offset points',verticalalignment ='center', fontsize=font_size)    </t>
  </si>
  <si>
    <t>#----desenho das boias e pesos------------------------------------------------------------------------------------------------------------------#</t>
  </si>
  <si>
    <t>ponto_anterior=[[],[]]</t>
  </si>
  <si>
    <t>N_Buoys=line1.NumberOfAttachments</t>
  </si>
  <si>
    <t>peso_total = 0</t>
  </si>
  <si>
    <t>if N_Buoys&gt;0:</t>
  </si>
  <si>
    <t xml:space="preserve">    flag_peso=0</t>
  </si>
  <si>
    <t xml:space="preserve">    for j in range(0,len(Z_buoy)):</t>
  </si>
  <si>
    <t xml:space="preserve">    #check se 'e uma boia</t>
  </si>
  <si>
    <t xml:space="preserve">        if Emp[j]&lt;0.0:</t>
  </si>
  <si>
    <t>#----desenho das boias--------------------------------------------------------------------------------------------------------------------------#</t>
  </si>
  <si>
    <t xml:space="preserve">            ax.annotate(Buoy_txt[j].replace('.', ',')+'de\n'+'empuxo'+'\n'+'a '+str(round(Buoys_Z[j],2)).replace('.', ',')+'m'+'\n'+'do flange',</t>
  </si>
  <si>
    <t xml:space="preserve">                        xy=(X_buoy[j],Z_buoy[j]+1.5), xycoords='data',</t>
  </si>
  <si>
    <t xml:space="preserve">                        xytext=(X_buoy[j]+(mov_x_10*j),Z_buoy[j]+3+(mov_z_10*j)), textcoords='data',</t>
  </si>
  <si>
    <t xml:space="preserve">                        arrowprops=dict(arrowstyle="-",</t>
  </si>
  <si>
    <t xml:space="preserve">                                        connectionstyle="arc3"), fontsize=font_size </t>
  </si>
  <si>
    <t xml:space="preserve">                        )</t>
  </si>
  <si>
    <t xml:space="preserve">            ax.plot([X_buoy[j],X_buoy[j]],[Z_buoy[j],Z_buoy[j]+1],'k-')</t>
  </si>
  <si>
    <t xml:space="preserve">            r4 = patches.Rectangle((X_buoy[j]-0.25,Z_buoy[j]+1),width=0.5, height=0.5, linestyle='solid',facecolor='y') </t>
  </si>
  <si>
    <t xml:space="preserve">            ax.add_patch(r4)</t>
  </si>
  <si>
    <t>#----desenho do peso morto----------------------------------------------------------------------------------------------------------------------#</t>
  </si>
  <si>
    <t xml:space="preserve">        #check se 'e um peso</t>
  </si>
  <si>
    <t xml:space="preserve">        elif Emp[j]&gt;0.0:</t>
  </si>
  <si>
    <t xml:space="preserve">            if flag_peso==0:</t>
  </si>
  <si>
    <t xml:space="preserve">                flag_peso=1</t>
  </si>
  <si>
    <t xml:space="preserve">            #da o valor val2 para um comprimento de linha que pendura o anel</t>
  </si>
  <si>
    <t xml:space="preserve">            for itera in range(0,len(att_lines)):</t>
  </si>
  <si>
    <t xml:space="preserve">                if abs(line_X.Mean[buoy_node[j]])&gt;abs(att_line_X[itera].Mean[-1]) and abs(line_X.Mean[buoy_node[j]])&lt;abs(att_line_X[itera].Mean[0]):</t>
  </si>
  <si>
    <t xml:space="preserve">                    val2=att_diameter[itera]/2+0.25</t>
  </si>
  <si>
    <t xml:space="preserve">                    for itera1 in range(0,len(linetypes)):</t>
  </si>
  <si>
    <t xml:space="preserve">                        if line_X.X[buoy_node[j]]&gt;=line_X.X[lt_N_nodes[itera1]] and line_X.X[buoy_node[j]]&lt;line_X.X[lt_N_nodes[itera1+1]]:</t>
  </si>
  <si>
    <t xml:space="preserve">                            val2=diameter[itera1]/2+0.25                 </t>
  </si>
  <si>
    <t xml:space="preserve">                    </t>
  </si>
  <si>
    <t xml:space="preserve">            ax.plot([line_X.Mean[buoy_node[j]],line_X.Mean[buoy_node[j]]],[line_Z.Mean[buoy_node[j]],line_Z.Mean[buoy_node[j]]-val2],'k-')</t>
  </si>
  <si>
    <t xml:space="preserve">            r6 = patches.Circle((line_X.Mean[buoy_node[j]],line_Z.Mean[buoy_node[j]]-val2-0.125),radius=0.125, linestyle='solid',facecolor='k')</t>
  </si>
  <si>
    <t xml:space="preserve">            ax.add_patch(r6)     </t>
  </si>
  <si>
    <t xml:space="preserve">            peso_total += Emp[j]</t>
  </si>
  <si>
    <t xml:space="preserve">    peso_txt = str(round(peso_total,2))+'kg'        </t>
  </si>
  <si>
    <t xml:space="preserve">    if flag_peso == 1:</t>
  </si>
  <si>
    <t xml:space="preserve">        ax.annotate(peso_txt.replace('.', ',')+' de\n'+'peso dentro de água'+'\n'+'de '+str(round(Buoys_Z[0],2)).replace('.', ',')+u' até ' +str(round(Buoys_Z[-1]+0.2,2)).replace('.', ',')+'m'+'\n'+'do flange',</t>
  </si>
  <si>
    <t xml:space="preserve">                    xy=(X_buoy[int(len(X_buoy)/2)]+0.5,Z_buoy[int(len(Z_buoy)/2)]+0.5), xycoords='data',</t>
  </si>
  <si>
    <t xml:space="preserve">                    xytext=(X_buoy[int(len(X_buoy)/2)]+3+(mov_x_10*j),Z_buoy[int(len(Z_buoy)/2)]+3+(mov_z_10*j)), textcoords='data',</t>
  </si>
  <si>
    <t xml:space="preserve">                    arrowprops=dict(arrowstyle="-",</t>
  </si>
  <si>
    <t xml:space="preserve">                                    connectionstyle="arc3"), fontsize=font_size,</t>
  </si>
  <si>
    <t xml:space="preserve">                    horizontalalignment='center'</t>
  </si>
  <si>
    <t xml:space="preserve">                    )</t>
  </si>
  <si>
    <t>#----cota do comprimento de linha da flange ao ponto minimo da linha---------------------------------------------------------------------------------------#</t>
  </si>
  <si>
    <t>#insere as cotas das boias</t>
  </si>
  <si>
    <t>#esta cota e uma linha porque faz a catenaria do duto</t>
  </si>
  <si>
    <t>#layer das cotas</t>
  </si>
  <si>
    <t>cota1_X=[]</t>
  </si>
  <si>
    <t>cota1_Z=[]</t>
  </si>
  <si>
    <t>for i in range(mini,len(line_X.Mean)):</t>
  </si>
  <si>
    <t xml:space="preserve">    cota1_X.append(line_X.Mean[i]-1*cos(line_declin.Mean[i]*pi/180))</t>
  </si>
  <si>
    <t xml:space="preserve">    cota1_Z.append(line_Z.Mean[i]-1*sin(line_declin.Mean[i]*pi/180))</t>
  </si>
  <si>
    <t>ax.plot(cota1_X,cota1_Z,'k-')</t>
  </si>
  <si>
    <t xml:space="preserve">            xy=(cota1_X[-1],cota1_Z[-1]), xycoords='data',</t>
  </si>
  <si>
    <t xml:space="preserve">            xytext=(cota1_X[-2],cota1_Z[-2]), textcoords='data',</t>
  </si>
  <si>
    <t xml:space="preserve">            arrowprops=dict(arrowstyle="-&gt;",</t>
  </si>
  <si>
    <t xml:space="preserve">            xy=(cota1_X[0],cota1_Z[0]), xycoords='data',</t>
  </si>
  <si>
    <t xml:space="preserve">            xytext=(cota1_X[1],cota1_Z[1]), textcoords='data',</t>
  </si>
  <si>
    <t>annot1_x_pos=line_X.Mean[int((len(line_X.Mean)-mini)/2+mini)]-1*cos(line_declin.Mean[int((len(line_X.Mean)-mini)/2+mini)]*pi/180)</t>
  </si>
  <si>
    <t xml:space="preserve">annot1_z_pos=line_Z.Mean[int((len(line_X.Mean)-mini)/2+mini)]-1*sin(line_declin.Mean[int((len(line_X.Mean)-mini)/2+mini)]*pi/180)      </t>
  </si>
  <si>
    <t>##annot1_x_pos=line_X.Mean[round((len(line_X.Mean)-mini)/2+mini,0)]-1*cos(line_declin.Mean[round((len(line_X.Mean)-mini)/2+mini,0)]*pi/180)</t>
  </si>
  <si>
    <t xml:space="preserve">##annot1_z_pos=line_Z.Mean[round((len(line_X.Mean)-mini)/2+mini,0)]-1*sin(line_declin.Mean[round((len(line_X.Mean)-mini)/2+mini,0)]*pi/180)             </t>
  </si>
  <si>
    <t xml:space="preserve">           </t>
  </si>
  <si>
    <t xml:space="preserve">    str(round(line_X.X[-1]-line_X.X[mini],2)).replace('.', ',')+'m', xy=(annot1_x_pos+mov_x_3,annot1_z_pos+mov_z_3), xycoords='data',</t>
  </si>
  <si>
    <t xml:space="preserve">    xytext=(5, 0), textcoords='offset points',horizontalalignment='center',verticalalignment ='center', fontsize=font_size)  </t>
  </si>
  <si>
    <t>#----cota do comprimento do ponto minimo da linha ao outro lado da flange---------------------------------------------------------------------------------------#</t>
  </si>
  <si>
    <t>cota2_X=[]</t>
  </si>
  <si>
    <t>cota2_Z=[]</t>
  </si>
  <si>
    <t>for i in range(other_point_i,mini+1):</t>
  </si>
  <si>
    <t xml:space="preserve">    cota2_X.append(line_X.Mean[i]-1*cos(line_declin.Mean[i]*pi/180))</t>
  </si>
  <si>
    <t xml:space="preserve">    cota2_Z.append(line_Z.Mean[i]-1*sin(line_declin.Mean[i]*pi/180))</t>
  </si>
  <si>
    <t>ax.plot(cota2_X,cota2_Z,'k-')</t>
  </si>
  <si>
    <t xml:space="preserve">            xy=(cota2_X[-1],cota2_Z[-1]), xycoords='data',</t>
  </si>
  <si>
    <t xml:space="preserve">            xytext=(cota2_X[-2],cota2_Z[-2]), textcoords='data',</t>
  </si>
  <si>
    <t xml:space="preserve">            xy=(cota2_X[0],cota2_Z[0]), xycoords='data',</t>
  </si>
  <si>
    <t xml:space="preserve">            xytext=(cota2_X[1],cota2_Z[1]), textcoords='data',</t>
  </si>
  <si>
    <t>annot2_x_pos=line_X.Mean[int((mini-other_point_i)/2+other_point_i)]-1*cos(line_declin.Mean[int((mini-other_point_i)/2+other_point_i)]*pi/180)</t>
  </si>
  <si>
    <t xml:space="preserve">annot2_z_pos=line_Z.Mean[int((mini-other_point_i)/2+other_point_i)]-1*sin(line_declin.Mean[int((mini-other_point_i)/2+other_point_i)]*pi/180)     </t>
  </si>
  <si>
    <t>##annot2_x_pos=line_X.Mean[round((mini-other_point_i)/2+other_point_i,0)]-1*cos(line_declin.Mean[round((mini-other_point_i)/2+other_point_i,0)]*pi/180)</t>
  </si>
  <si>
    <t xml:space="preserve">##annot2_z_pos=line_Z.Mean[round((mini-other_point_i)/2+other_point_i,0)]-1*sin(line_declin.Mean[round((mini-other_point_i)/2+other_point_i,0)]*pi/180)  </t>
  </si>
  <si>
    <t xml:space="preserve">    str(round(line_X.X[mini]-line_X.X[other_point_i],2)).replace('.', ',')+'m\n', xy=(annot2_x_pos+mov_x_4,annot2_z_pos+mov_z_4), xycoords='data',</t>
  </si>
  <si>
    <t xml:space="preserve">    xytext=(5, 0), textcoords='offset points',horizontalalignment='center',verticalalignment ='center', fontsize=font_size)</t>
  </si>
  <si>
    <t>#----cota horizontal da flange ao outro lado do duto----------------------------------------------------------------------------------------------------------------#</t>
  </si>
  <si>
    <t xml:space="preserve">            xy=(line_X.Mean[-1],line_Z.Mean[-1]+4.5+mov_z_5), xycoords='data',</t>
  </si>
  <si>
    <t xml:space="preserve">            xytext=(other_point_X,line_Z.Mean[-1]+4.5+mov_z_5), textcoords='data',</t>
  </si>
  <si>
    <t>ax.plot([line_X.Mean[-1],line_X.Mean[-1]],[line_Z.Mean[-1],line_Z.Mean[-1]+4.5+mov_z_5],'k-')</t>
  </si>
  <si>
    <t xml:space="preserve">ax.plot([other_point_X,other_point_X],[other_point_Z,line_Z.Mean[-1]+4.5+mov_z_5],'k-')            </t>
  </si>
  <si>
    <t xml:space="preserve">    str(round(abs(line_X.Mean[-1]-other_point_X),2)).replace('.', ',')+'m\n', xy=(line_X.Mean[-1]+(other_point_X-line_X.Mean[-1])/2+mov_x_5,line_Z.Mean[-1]+4.5+mov_z_5), xycoords='data',</t>
  </si>
  <si>
    <t xml:space="preserve">    xytext=(5, 0), textcoords='offset points',horizontalalignment='center',verticalalignment ='center', fontsize=font_size)    </t>
  </si>
  <si>
    <t>#----cota horizontal da flange ao outro lado do duto e acima---------------------------------------------------------------------------------------------------------#</t>
  </si>
  <si>
    <t xml:space="preserve">            xy=(line_X.Mean[-1],line_Z.Mean[-1]+6+mov_z_6), xycoords='data',</t>
  </si>
  <si>
    <t xml:space="preserve">            xytext=(other_point_X_j,line_Z.Mean[-1]+6+mov_z_6), textcoords='data',</t>
  </si>
  <si>
    <t>ax.plot([line_X.Mean[-1],line_X.Mean[-1]],[line_Z.Mean[-1],line_Z.Mean[-1]+6+mov_z_6],'k-')</t>
  </si>
  <si>
    <t xml:space="preserve">ax.plot([other_point_X_j,other_point_X_j],[other_point_Z_j,line_Z.Mean[-1]+6+mov_z_6],'k-')            </t>
  </si>
  <si>
    <t xml:space="preserve">    str(round(abs(line_X.Mean[-1]-other_point_X_j),2)).replace('.', ',')+'m\n', xy=(line_X.Mean[-1]+(other_point_X_j-line_X.Mean[-1])/2+mov_x_6,line_Z.Mean[-1]+6+mov_z_6), xycoords='data',</t>
  </si>
  <si>
    <t>#----cota horizontal da flange 'a distancia minima ao solo marinho--------------------------------------------------------------------------------------------------#</t>
  </si>
  <si>
    <t># ax.annotate("",</t>
  </si>
  <si>
    <t xml:space="preserve">            # xy=(line_X.Mean[-1],min_wd-1.0), xycoords='data',</t>
  </si>
  <si>
    <t xml:space="preserve">            # xytext=(sag_X,min_wd-1.0), textcoords='data',</t>
  </si>
  <si>
    <t xml:space="preserve">            # arrowprops=dict(arrowstyle="&lt;-&gt;",</t>
  </si>
  <si>
    <t xml:space="preserve">                            # connectionstyle="arc3"), </t>
  </si>
  <si>
    <t xml:space="preserve">            # )</t>
  </si>
  <si>
    <t># ax.plot([line_X.Mean[-1],line_X.Mean[-1]],[line_Z.Mean[-1],min_wd-1.0],'k-')</t>
  </si>
  <si>
    <t xml:space="preserve"># ax.plot([sag_X,sag_X],[sag_Z,min_wd-1.0],'k-')            </t>
  </si>
  <si>
    <t># ax.annotate(</t>
  </si>
  <si>
    <t xml:space="preserve">    # str(round(abs(line_X.Mean[-1]-sag_X),2)).replace('.', ',')+'m\n', xy=(line_X.Mean[-1]+(sag_X-line_X.Mean[-1])/2,min_wd-1.0), xycoords='data',</t>
  </si>
  <si>
    <t xml:space="preserve">    # xytext=(5, 0), textcoords='offset points',horizontalalignment='center',verticalalignment ='center') </t>
  </si>
  <si>
    <t xml:space="preserve">            xy=(line_X.Mean[-1],min_wd-1.0+mov_z_7), xycoords='data',</t>
  </si>
  <si>
    <t xml:space="preserve">            xytext=(X_min_height_above_seabed,min_wd-1.0+mov_z_7), textcoords='data',</t>
  </si>
  <si>
    <t>ax.plot([line_X.Mean[-1],line_X.Mean[-1]],[line_Z.Mean[-1],min_wd-1.0+mov_z_7],'k-')</t>
  </si>
  <si>
    <t xml:space="preserve">ax.plot([X_min_height_above_seabed,X_min_height_above_seabed],[sag_Z,min_wd-1.0+mov_z_7],'k-')            </t>
  </si>
  <si>
    <t xml:space="preserve">    str(round(abs(line_X.Mean[-1]-X_min_height_above_seabed),2)).replace('.', ',')+'m\n', xy=(line_X.Mean[-1]+(X_min_height_above_seabed-line_X.Mean[-1])/2+mov_x_7,min_wd-1.0+mov_z_7), xycoords='data',</t>
  </si>
  <si>
    <t xml:space="preserve">    xytext=(5, 0), textcoords='offset points',horizontalalignment='center',verticalalignment ='center', fontsize=font_size) </t>
  </si>
  <si>
    <t>#----cota da catenaria do ponto no duto que esta do outro lado da flange ate a acima da flange do mcv-------------------------------------------------------------------#</t>
  </si>
  <si>
    <t>cota3_X=[]</t>
  </si>
  <si>
    <t>cota3_Z=[]</t>
  </si>
  <si>
    <t>for i in range(other_point_j,other_point_i+1):</t>
  </si>
  <si>
    <t xml:space="preserve">    cota3_X.append(line_X.Mean[i]-1*cos(line_declin.Mean[i]*pi/180))</t>
  </si>
  <si>
    <t xml:space="preserve">    cota3_Z.append(line_Z.Mean[i]-1*sin(line_declin.Mean[i]*pi/180))</t>
  </si>
  <si>
    <t>ax.plot(cota3_X,cota3_Z,'k-')</t>
  </si>
  <si>
    <t xml:space="preserve">            xy=(cota3_X[-1],cota3_Z[-1]), xycoords='data',</t>
  </si>
  <si>
    <t xml:space="preserve">            xytext=(cota3_X[-2],cota3_Z[-2]), textcoords='data',</t>
  </si>
  <si>
    <t xml:space="preserve">            xy=(cota3_X[0],cota3_Z[0]), xycoords='data',</t>
  </si>
  <si>
    <t xml:space="preserve">            xytext=(cota3_X[1],cota3_Z[1]), textcoords='data',</t>
  </si>
  <si>
    <t>annot1_x_pos=round(line_X.Mean[int((other_point_i-other_point_j)/2+other_point_j)]-1*cos(line_declin.Mean[int((other_point_i-other_point_j)/2+other_point_j)]*pi/180))</t>
  </si>
  <si>
    <t xml:space="preserve">annot1_z_pos=round(line_Z.Mean[int((other_point_i-other_point_j)/2+other_point_j)]-1*sin(line_declin.Mean[int((other_point_i-other_point_j)/2+other_point_j)]*pi/180))          </t>
  </si>
  <si>
    <t>##annot1_x_pos=round(line_X.Mean[round((other_point_i-other_point_j)/2+other_point_j,0)]-1*cos(line_declin.Mean[round((other_point_i-other_point_j)/2+other_point_j,0)]*pi/180),0)</t>
  </si>
  <si>
    <t xml:space="preserve">##annot1_z_pos=round(line_Z.Mean[round((other_point_i-other_point_j)/2+other_point_j,0)]-1*sin(line_declin.Mean[round((other_point_i-other_point_j)/2+other_point_j,0)]*pi/180),0)          </t>
  </si>
  <si>
    <t xml:space="preserve">    str(round(line_X.X[other_point_i]-line_X.X[other_point_j],2)).replace('.', ',')+'m', xy=(annot1_x_pos + mov_x_8,annot1_z_pos + mov_z_8), xycoords='data',</t>
  </si>
  <si>
    <t xml:space="preserve">    xytext=(5, 0), textcoords='offset points',horizontalalignment='center',verticalalignment ='center', fontsize=font_size)      </t>
  </si>
  <si>
    <t>#----cota vertical do ponto no duto que esta do outro lado da flange ate a acima da flange do mcv-------------------------------------------------------------------#</t>
  </si>
  <si>
    <t xml:space="preserve">            # xy=(line_X.Mean[other_point_j],line_Z.Mean[other_point_j]), xycoords='data',</t>
  </si>
  <si>
    <t xml:space="preserve">            # xytext=(line_X.Mean[other_point_j],line_Z.Mean[other_point_i]), textcoords='data',</t>
  </si>
  <si>
    <t xml:space="preserve">    # str(round(line_Z.Mean[other_point_j]-line_Z.Mean[other_point_i],2)).replace('.', ',')+'m', xy=(line_X.Mean[other_point_j],line_Z.Mean[other_point_i]+(line_Z.Mean[other_point_j]-line_Z.Mean[other_point_i])/2), xycoords='data',</t>
  </si>
  <si>
    <t xml:space="preserve">    # xytext=(5, 0), textcoords='offset points')</t>
  </si>
  <si>
    <t># ax.plot([line_X.Mean[other_point_j],line_X.Mean[other_point_j]],[line_Z.Mean[other_point_j],line_Z.Mean[other_point_j]],'k-')</t>
  </si>
  <si>
    <t xml:space="preserve"># ax.plot([line_X.Mean[other_point_i],line_X.Mean[other_point_j]],[line_Z.Mean[other_point_i],line_Z.Mean[other_point_i]],'k-')     </t>
  </si>
  <si>
    <t xml:space="preserve">            xy=(cota3_X[0]+0.5+mov_x_9,line_Z.Mean[other_point_j]), xycoords='data',</t>
  </si>
  <si>
    <t xml:space="preserve">            xytext=(cota3_X[0]+0.5+mov_x_9,line_Z.Mean[other_point_i]), textcoords='data',</t>
  </si>
  <si>
    <t xml:space="preserve">    str(round(line_Z.Mean[other_point_j]-line_Z.Mean[other_point_i],2)).replace('.', ',')+'m', xy=(cota3_X[0]+0.5+mov_x_9,line_Z.Mean[other_point_i]+(line_Z.Mean[other_point_j]-line_Z.Mean[other_point_i])/2+mov_z_9), xycoords='data',</t>
  </si>
  <si>
    <t>ax.plot([line_X.Mean[other_point_j],cota3_X[0]+0.5+mov_x_9],[line_Z.Mean[other_point_j],line_Z.Mean[other_point_j]],'k-')</t>
  </si>
  <si>
    <t xml:space="preserve">ax.plot([line_X.Mean[other_point_i],cota3_X[0]+0.5+mov_x_9],[line_Z.Mean[other_point_i],line_Z.Mean[other_point_i]],'k-') </t>
  </si>
  <si>
    <t xml:space="preserve">#----desenha a cota da dragagem--------------------------------------------------------------------------------------------------------------------------#   </t>
  </si>
  <si>
    <t>if dred:</t>
  </si>
  <si>
    <t xml:space="preserve">    o_x = environment.SeabedOriginX</t>
  </si>
  <si>
    <t xml:space="preserve">    # Cota horizontal</t>
  </si>
  <si>
    <t xml:space="preserve">    ax.annotate("",</t>
  </si>
  <si>
    <t xml:space="preserve">                xy=(o_x+min(dred_dist),min(dred_z)-1+mov_z_12), xycoords='data',</t>
  </si>
  <si>
    <t xml:space="preserve">                xytext=(o_x+max(dred_dist),min(dred_z)-1+mov_z_12), textcoords='data',</t>
  </si>
  <si>
    <t xml:space="preserve">                arrowprops=dict(arrowstyle="&lt;-&gt;",</t>
  </si>
  <si>
    <t xml:space="preserve">                                connectionstyle="arc3"), </t>
  </si>
  <si>
    <t xml:space="preserve">                )</t>
  </si>
  <si>
    <t xml:space="preserve">                </t>
  </si>
  <si>
    <t xml:space="preserve">    ax.plot([o_x+min(dred_dist),o_x+min(dred_dist)],[max(dred_z),min(dred_z)-1.0+mov_z_12],'k-')</t>
  </si>
  <si>
    <t xml:space="preserve">    ax.plot([o_x+max(dred_dist),o_x+max(dred_dist)],[max(dred_z),min(dred_z)-1.0+mov_z_12],'k-')</t>
  </si>
  <si>
    <t xml:space="preserve">    ax.annotate(</t>
  </si>
  <si>
    <t xml:space="preserve">    str(format(round(abs(min(dred_dist)-max(dred_dist)),1), '.2f')).replace('.', ',')+'m', xy=(o_x+mean(dred_dist)-0.75+mov_x_12,min(dred_z)-1.25+mov_z_12), xycoords='data',</t>
  </si>
  <si>
    <t xml:space="preserve">    xytext=(5, 0), textcoords='offset points',verticalalignment ='center', fontsize=font_size) </t>
  </si>
  <si>
    <t xml:space="preserve">    # Cota vertical</t>
  </si>
  <si>
    <t xml:space="preserve">                xy=(o_x+max(dred_dist)+1+mov_x_13,min(dred_z)), xycoords='data',</t>
  </si>
  <si>
    <t xml:space="preserve">                xytext=(o_x+max(dred_dist)+1+mov_x_13,min(dred_z)-1), textcoords='data',</t>
  </si>
  <si>
    <t xml:space="preserve">                arrowprops=dict(arrowstyle="-&gt;",</t>
  </si>
  <si>
    <t xml:space="preserve">                xy=(o_x+max(dred_dist)+1+mov_x_13,Seabed_Z[-1]), xycoords='data',</t>
  </si>
  <si>
    <t xml:space="preserve">                xytext=(o_x+max(dred_dist)+1+mov_x_13,Seabed_Z[-1]+1), textcoords='data',</t>
  </si>
  <si>
    <t xml:space="preserve">    ax.plot([o_x+max(dred_dist),o_x+max(dred_dist)+1+mov_x_13],[min(dred_z),min(dred_z)],'k-')</t>
  </si>
  <si>
    <t xml:space="preserve">    str(format(round(abs(Seabed_Z[-1]-min(dred_z)),1), '.2f')).replace('.', ',')+'m', xy=(o_x+max(dred_dist)+1+mov_x_13,min(dred_z)-1+mov_z_13), xycoords='data',</t>
  </si>
  <si>
    <t xml:space="preserve">    # Distância do flange</t>
  </si>
  <si>
    <t xml:space="preserve">                xy=(Flange_VCM1_X,min(dred_z)-1+mov_z_11), xycoords='data',</t>
  </si>
  <si>
    <t xml:space="preserve">                xytext=(o_x+min(dred_dist),min(dred_z)-1+mov_z_11), textcoords='data',</t>
  </si>
  <si>
    <t xml:space="preserve">    ax.plot([Flange_VCM1_X,Flange_VCM1_X],[Seabed_Z[0],min(dred_z)-1+mov_z_11],'k-')</t>
  </si>
  <si>
    <t xml:space="preserve">    ax.plot([o_x+min(dred_dist),o_x+min(dred_dist)],[min(dred_z),min(dred_z)-1+mov_z_11],'k-')</t>
  </si>
  <si>
    <t xml:space="preserve">    str(format(round(abs(o_x+min(dred_dist)-Flange_VCM1_X),1), '.2f')).replace('.', ',')+'m', xy=(o_x+min(dred_dist)/2-0.75+mov_x_11,min(dred_z)-1.25+mov_z_11), xycoords='data',</t>
  </si>
  <si>
    <t>###############################################################################</t>
  </si>
  <si>
    <t>plt.xlim(round(VCM1_base_point_X-0.5-1,0)+x_min_lim,round(max(line_X.Mean)+1,0)+x_max_lim)</t>
  </si>
  <si>
    <t xml:space="preserve">plt.ylim(round(min(Seabed_Z)-2.0,0)+z_min_lim,round(line_Z.Mean[-1]+8,0)+z_max_lim) </t>
  </si>
  <si>
    <t>cur_axes = plt.gca()</t>
  </si>
  <si>
    <t>cur_axes.axes.get_xaxis().set_visible(turn_axes_on)</t>
  </si>
  <si>
    <t xml:space="preserve">cur_axes.axes.get_yaxis().set_visible(turn_axes_on)  </t>
  </si>
  <si>
    <t>ax.spines['top'].set_visible(False)</t>
  </si>
  <si>
    <t>ax.spines['right'].set_visible(False)</t>
  </si>
  <si>
    <t>ax.spines['left'].set_visible(False)</t>
  </si>
  <si>
    <t>ax.spines['bottom'].set_visible(False)</t>
  </si>
  <si>
    <t>fig.savefig('./' + pngname ,bbox_inches='tight')</t>
  </si>
  <si>
    <t>##plt.show()</t>
  </si>
  <si>
    <t>#THE END</t>
  </si>
  <si>
    <t>cont1.png</t>
  </si>
  <si>
    <t>cont1.py</t>
  </si>
  <si>
    <t>Nome do Arquivo Cont1</t>
  </si>
  <si>
    <t># Caminho do ficheiro da analise de contingencia</t>
  </si>
  <si>
    <t># Movimentar em X o texto da cota linha no solo [m]</t>
  </si>
  <si>
    <t># Movimentar em Z a cota linha no solo [m]</t>
  </si>
  <si>
    <t>model_2 = Model()</t>
  </si>
  <si>
    <t>model_2.LoadSimulation(filename_static)</t>
  </si>
  <si>
    <t>#####################################################################################################################</t>
  </si>
  <si>
    <t>VCMs = [obj for obj in model_2.objects if obj.type == ot6DBuoy]</t>
  </si>
  <si>
    <t>lines        = [obj for obj in model_2.objects if obj.type == otLine]</t>
  </si>
  <si>
    <t>line=0</t>
  </si>
  <si>
    <t xml:space="preserve">    Buoys_Z_2=[]</t>
  </si>
  <si>
    <t xml:space="preserve">            Buoys_Z_2.append(line1.Attachmentz[i])</t>
  </si>
  <si>
    <t xml:space="preserve">            Buoys_Z_2.append(0)</t>
  </si>
  <si>
    <t xml:space="preserve">                        if Buoys_Z_2[i]==Buoys_Z_2[j]:</t>
  </si>
  <si>
    <t xml:space="preserve">    Emp_2=[]</t>
  </si>
  <si>
    <t xml:space="preserve">            buoy_obj=model_2[Buoys_type[i]]</t>
  </si>
  <si>
    <t xml:space="preserve">            Emp_2.append((buoy_obj.Mass-1.025*buoy_obj.Volume)*1000)</t>
  </si>
  <si>
    <t xml:space="preserve">            Emp_2.append(0)</t>
  </si>
  <si>
    <t xml:space="preserve">                            Emp_2[i]=Emp_2[i]+Emp_2[j]</t>
  </si>
  <si>
    <t xml:space="preserve">                            Buoys_Z_2[j]=0</t>
  </si>
  <si>
    <t xml:space="preserve">                            Emp_2[j]=0</t>
  </si>
  <si>
    <t xml:space="preserve">            Buoys_Z_new.append(Buoys_Z_2[i])</t>
  </si>
  <si>
    <t xml:space="preserve">            Emp_new.append(Emp_2[i])</t>
  </si>
  <si>
    <t xml:space="preserve">    Buoys_Z_2=Buoys_Z_new</t>
  </si>
  <si>
    <t>model.LoadSimulation(filename_1_cont)</t>
  </si>
  <si>
    <t>if len(att_lines)&gt;1:</t>
  </si>
  <si>
    <t xml:space="preserve">    for j in range(0,len(att_lines)):</t>
  </si>
  <si>
    <t xml:space="preserve">        att_line1=model[att_lines[0]]</t>
  </si>
  <si>
    <t xml:space="preserve">        att_line2=model[att_lines[1]]</t>
  </si>
  <si>
    <t xml:space="preserve">        if att_line1.StaticResult('Z',oeEndB)&lt;att_line2.StaticResult('Z',oeEndB):</t>
  </si>
  <si>
    <t xml:space="preserve">            vert=model[att_lines[0]]</t>
  </si>
  <si>
    <t xml:space="preserve">            vert=model[att_lines[1]]</t>
  </si>
  <si>
    <t xml:space="preserve">    vert=model[att_lines[0]]</t>
  </si>
  <si>
    <t>#----Recognize Crane Wire-------------------------------------------------------------------------------------------------------------#</t>
  </si>
  <si>
    <t>#----Recognize A&amp;R wire----------------------------------------------------------------------------------------------------------------------------------------------------#</t>
  </si>
  <si>
    <t xml:space="preserve">    if (wire.Connection[0] == 'Fixed' and wire.Connection[1] == 'Fixed') or (wire.Connection[0] == VCM1.Name) or (wire.Connection[1] == VCM1.Name):</t>
  </si>
  <si>
    <t xml:space="preserve">            Crane = wire</t>
  </si>
  <si>
    <t>#----arc lengths que tocam no solo------------------------------------------------------------------------------------------#</t>
  </si>
  <si>
    <t>zipped = zip(line1.RangeGraph('Seabed Clearance').X,line1.RangeGraph('Seabed Clearance').Mean)</t>
  </si>
  <si>
    <t>al_sbd_clear_0=[]</t>
  </si>
  <si>
    <t>for arc_length, seabed_clear in zipped:</t>
  </si>
  <si>
    <t xml:space="preserve">    if seabed_clear&lt;0.0:</t>
  </si>
  <si>
    <t xml:space="preserve">        al_sbd_clear_0.append(arc_length)</t>
  </si>
  <si>
    <t>al_TDP_1st=min(al_sbd_clear_0)</t>
  </si>
  <si>
    <t>al_TDP_2nd=max(al_sbd_clear_0)</t>
  </si>
  <si>
    <t>x_TDP_1st=line1.StaticResult('X',oeArcLength(al_TDP_1st))</t>
  </si>
  <si>
    <t>z_TDP_1st=line1.StaticResult('Z',oeArcLength(al_TDP_1st))</t>
  </si>
  <si>
    <t>x_TDP_2nd=line1.StaticResult('X',oeArcLength(al_TDP_2nd))</t>
  </si>
  <si>
    <t xml:space="preserve">z_TDP_2nd=line1.StaticResult('Z',oeArcLength(al_TDP_2nd))          </t>
  </si>
  <si>
    <t># fig = plt.figure(figsize=(abs((VCM1_base_point_X-0.5-1)-(max(line_X.Mean)+5)), abs((line_Z.Mean[-1]+6)-(min(Seabed_Z)-5.0))))</t>
  </si>
  <si>
    <t xml:space="preserve">            xy=(line_X.Mean[-1],line_Z.Mean[-1]+4.5+mov_z_1), xycoords='data',</t>
  </si>
  <si>
    <t xml:space="preserve">            xytext=(other_point_X,line_Z.Mean[-1]+4.5+mov_z_1), textcoords='data',</t>
  </si>
  <si>
    <t>ax.plot([line_X.Mean[-1],line_X.Mean[-1]],[line_Z.Mean[-1],line_Z.Mean[-1]+4.5+mov_z_1],'k-')</t>
  </si>
  <si>
    <t>ax.plot([other_point_X,other_point_X],[other_point_Z,line_Z.Mean[-1]+4.5+mov_z_1],'k-')</t>
  </si>
  <si>
    <t xml:space="preserve">    str(round(abs(line_X.Mean[-1]-other_point_X),2)).replace('.', ',')+'m\n', xy=(line_X.Mean[-1]+(other_point_X-line_X.Mean[-1])/2+mov_x_1,line_Z.Mean[-1]+4.5+mov_z_1), xycoords='data',</t>
  </si>
  <si>
    <t>#----cota linha no solo----------------------------------------------------------------------------------------------------------------#</t>
  </si>
  <si>
    <t xml:space="preserve">            xy=(x_TDP_1st,min(z_TDP_2nd,z_TDP_1st)-2.0+mov_z_2), xycoords='data',</t>
  </si>
  <si>
    <t xml:space="preserve">            xytext=(x_TDP_2nd,min(z_TDP_2nd,z_TDP_1st)-2.0+mov_z_2), textcoords='data',</t>
  </si>
  <si>
    <t>ax.plot([x_TDP_1st,x_TDP_1st],[z_TDP_1st,min(z_TDP_2nd,z_TDP_1st)-2.0+mov_z_2],'k-')</t>
  </si>
  <si>
    <t xml:space="preserve">ax.plot([x_TDP_2nd,x_TDP_2nd],[z_TDP_2nd,min(z_TDP_2nd,z_TDP_1st)-2.0+mov_z_2],'k-')            </t>
  </si>
  <si>
    <t xml:space="preserve">    str(round(abs(x_TDP_1st-x_TDP_2nd),2)).replace('.', ',')+'m\n', xy=(x_TDP_1st+(x_TDP_2nd-x_TDP_1st)/2+mov_x_2,min(z_TDP_2nd,z_TDP_1st)-2.0+mov_z_2), xycoords='data',</t>
  </si>
  <si>
    <t xml:space="preserve">            if Buoys_Z[j] not in Buoys_Z_2:</t>
  </si>
  <si>
    <t xml:space="preserve">                ax.annotate(u"Até "+Buoy_txt[j].replace('.', ',')+'de\n'+'empuxo'+'\n'+'a '+str(round(Buoys_Z[j],2)).replace('.', ',')+'m'+'\n'+'do flange',</t>
  </si>
  <si>
    <t xml:space="preserve">                            fontsize=font_size, xy=(X_buoy[j],Z_buoy[j]+1.5), xycoords='data',</t>
  </si>
  <si>
    <t xml:space="preserve">                            xytext=(X_buoy[j],Z_buoy[j]+3), textcoords='data',</t>
  </si>
  <si>
    <t xml:space="preserve">                            arrowprops=dict(arrowstyle="-",</t>
  </si>
  <si>
    <t xml:space="preserve">                                            connectionstyle="arc3"), </t>
  </si>
  <si>
    <t xml:space="preserve">                            )</t>
  </si>
  <si>
    <t xml:space="preserve">                    val2=att_diameter[itera]/2+0.1</t>
  </si>
  <si>
    <t xml:space="preserve">                            val2=diameter[itera1]/2+0.1                  </t>
  </si>
  <si>
    <t xml:space="preserve"># plt.ylim(round(min(z_TDP_2nd,z_TDP_1st)-2.5,0)+z_min_lim,round(line_Z.Mean[-1]+8,0)+z_max_lim) </t>
  </si>
  <si>
    <t>cont2.png</t>
  </si>
  <si>
    <t>cont2.py</t>
  </si>
  <si>
    <t>Nome do Arquivo Cont2</t>
  </si>
  <si>
    <t>Script Table Row</t>
  </si>
  <si>
    <t>Script.txt</t>
  </si>
  <si>
    <t>// 1Selecione o tipo de linha:</t>
  </si>
  <si>
    <t>// 2Se não for UEH, clique no botão "Rigidez"</t>
  </si>
  <si>
    <t>//Tipo de linha</t>
  </si>
  <si>
    <t>Outros</t>
  </si>
  <si>
    <t>// 3Selecione a célula A2 e na aba orcaflex, "Create batch Script"</t>
  </si>
  <si>
    <t>Umbilical</t>
  </si>
  <si>
    <t xml:space="preserve">// Case </t>
  </si>
  <si>
    <t>LoadData</t>
  </si>
  <si>
    <t>"ModeloRTCVD1a.dat"</t>
  </si>
  <si>
    <t>Select Line</t>
  </si>
  <si>
    <t>Select Linha</t>
  </si>
  <si>
    <t>OD =</t>
  </si>
  <si>
    <t>ID =</t>
  </si>
  <si>
    <t>MassPerUnitLength =</t>
  </si>
  <si>
    <t>ContactDiameter =</t>
  </si>
  <si>
    <t>NormalDragLiftDiameter =</t>
  </si>
  <si>
    <t>AxialDragLiftDiameter =</t>
  </si>
  <si>
    <t>Length[1] =</t>
  </si>
  <si>
    <t>Length[6] =</t>
  </si>
  <si>
    <t>Select Vértebra</t>
  </si>
  <si>
    <t>Length[7] =</t>
  </si>
  <si>
    <t>Select Conector</t>
  </si>
  <si>
    <t>EA =</t>
  </si>
  <si>
    <t>EIx =</t>
  </si>
  <si>
    <t>xMinRadius =</t>
  </si>
  <si>
    <t>GJ =</t>
  </si>
  <si>
    <t>Attachmentz[1] =</t>
  </si>
  <si>
    <t>Select MCV</t>
  </si>
  <si>
    <t>Mass =</t>
  </si>
  <si>
    <t>Height =</t>
  </si>
  <si>
    <t>InitialZ =</t>
  </si>
  <si>
    <t>CentreOfMassX=</t>
  </si>
  <si>
    <t>CentreOfMassZ=</t>
  </si>
  <si>
    <t>CentreOfVolumeX=</t>
  </si>
  <si>
    <t>CentreOfVolumeZ=</t>
  </si>
  <si>
    <t>EndBX =</t>
  </si>
  <si>
    <t>EndBZ =</t>
  </si>
  <si>
    <t>EndBDeclination =</t>
  </si>
  <si>
    <t>Select Vert</t>
  </si>
  <si>
    <t>Length =</t>
  </si>
  <si>
    <t>Select Guindaste</t>
  </si>
  <si>
    <t>ConnectionX[2] =</t>
  </si>
  <si>
    <t>ConnectionZ[2] =</t>
  </si>
  <si>
    <t>StageValue[1] =</t>
  </si>
  <si>
    <t>Name =</t>
  </si>
  <si>
    <t>Select Environment</t>
  </si>
  <si>
    <t>SeabedType=</t>
  </si>
  <si>
    <t>Profile</t>
  </si>
  <si>
    <t>Select Stiffness1</t>
  </si>
  <si>
    <t>IndependentValue[2]=</t>
  </si>
  <si>
    <t>IndependentValue[3]=</t>
  </si>
  <si>
    <t>IndependentValue[4]=</t>
  </si>
  <si>
    <t>IndependentValue[5]=</t>
  </si>
  <si>
    <t>IndependentValue[6]=</t>
  </si>
  <si>
    <t>IndependentValue[7]=</t>
  </si>
  <si>
    <t>IndependentValue[8]=</t>
  </si>
  <si>
    <t>IndependentValue[9]=</t>
  </si>
  <si>
    <t>IndependentValue[10]=</t>
  </si>
  <si>
    <t>IndependentValue[11]=</t>
  </si>
  <si>
    <t>IndependentValue[12]=</t>
  </si>
  <si>
    <t>IndependentValue[13]=</t>
  </si>
  <si>
    <t>IndependentValue[14]=</t>
  </si>
  <si>
    <t>IndependentValue[15]=</t>
  </si>
  <si>
    <t>IndependentValue[16]=</t>
  </si>
  <si>
    <t>IndependentValue[17]=</t>
  </si>
  <si>
    <t>IndependentValue[18]=</t>
  </si>
  <si>
    <t>IndependentValue[19]=</t>
  </si>
  <si>
    <t>IndependentValue[20]=</t>
  </si>
  <si>
    <t>IndependentValue[21]=</t>
  </si>
  <si>
    <t>IndependentValue[22]=</t>
  </si>
  <si>
    <t>IndependentValue[23]=</t>
  </si>
  <si>
    <t>IndependentValue[24]=</t>
  </si>
  <si>
    <t>IndependentValue[25]=</t>
  </si>
  <si>
    <t>DependentValue[2]=</t>
  </si>
  <si>
    <t>DependentValue[3]=</t>
  </si>
  <si>
    <t>DependentValue[4]=</t>
  </si>
  <si>
    <t>DependentValue[5]=</t>
  </si>
  <si>
    <t>DependentValue[6]=</t>
  </si>
  <si>
    <t>DependentValue[7]=</t>
  </si>
  <si>
    <t>DependentValue[8]=</t>
  </si>
  <si>
    <t>DependentValue[9]=</t>
  </si>
  <si>
    <t>DependentValue[10]=</t>
  </si>
  <si>
    <t>DependentValue[11]=</t>
  </si>
  <si>
    <t>DependentValue[12]=</t>
  </si>
  <si>
    <t>DependentValue[13]=</t>
  </si>
  <si>
    <t>DependentValue[14]=</t>
  </si>
  <si>
    <t>DependentValue[15]=</t>
  </si>
  <si>
    <t>DependentValue[16]=</t>
  </si>
  <si>
    <t>DependentValue[17]=</t>
  </si>
  <si>
    <t>DependentValue[18]=</t>
  </si>
  <si>
    <t>DependentValue[19]=</t>
  </si>
  <si>
    <t>DependentValue[20]=</t>
  </si>
  <si>
    <t>DependentValue[21]=</t>
  </si>
  <si>
    <t>DependentValue[22]=</t>
  </si>
  <si>
    <t>DependentValue[23]=</t>
  </si>
  <si>
    <t>DependentValue[24]=</t>
  </si>
  <si>
    <t>DependentValue[25]=</t>
  </si>
  <si>
    <t>SeabedProfileDepth[1]=</t>
  </si>
  <si>
    <t>SeabedProfileNumberOfPoints =</t>
  </si>
  <si>
    <t>SeabedProfileDistanceFromSeabedOrigin[2]=</t>
  </si>
  <si>
    <t>SeabedProfileDepth[2]=</t>
  </si>
  <si>
    <t>SeabedProfileDistanceFromSeabedOrigin[3]=</t>
  </si>
  <si>
    <t>SeabedProfileDepth[3]=</t>
  </si>
  <si>
    <t>SeabedProfileDistanceFromSeabedOrigin[4]=</t>
  </si>
  <si>
    <t>SeabedProfileDepth[4]=</t>
  </si>
  <si>
    <t>Select Stiffness2</t>
  </si>
  <si>
    <t>SaveData</t>
  </si>
  <si>
    <t>Dados de Referência</t>
  </si>
  <si>
    <t>Nome das Imagens</t>
  </si>
  <si>
    <t>Fonte</t>
  </si>
  <si>
    <t>Estático</t>
  </si>
  <si>
    <t>Instruções</t>
  </si>
  <si>
    <t>Cotas do Desenho (m)</t>
  </si>
  <si>
    <t>Empuxo Total</t>
  </si>
  <si>
    <t>Qtde. de Conj. de Boias</t>
  </si>
  <si>
    <t>Dist. da 1ª Boia ao Flange</t>
  </si>
  <si>
    <t>Heave Up</t>
  </si>
  <si>
    <t>Momento Max na Vértebra</t>
  </si>
  <si>
    <t>Caso 3i Max (Puxada Max)</t>
  </si>
  <si>
    <t>Caso 3i Min (Puxada Min)</t>
  </si>
  <si>
    <t>Caso 3ii a (Toque no Solo)</t>
  </si>
  <si>
    <t>1) Preencher a tabela acima</t>
  </si>
  <si>
    <t>2) Selecionar o botão Pos Processamento</t>
  </si>
  <si>
    <t>[kg]</t>
  </si>
  <si>
    <t>[-]</t>
  </si>
  <si>
    <t>[m]</t>
  </si>
  <si>
    <t>[kN.m]</t>
  </si>
  <si>
    <t>[kN]</t>
  </si>
  <si>
    <t>Adaptador de Flanges</t>
  </si>
  <si>
    <t>3) Selecionar o botão Gerar Relatório</t>
  </si>
  <si>
    <t>MCV</t>
  </si>
  <si>
    <t>4) Documento em word será aberto e salvo na pasta onde esta planilha está salva</t>
  </si>
  <si>
    <t>Dados Preenchidos</t>
  </si>
  <si>
    <t>Arredondamento</t>
  </si>
  <si>
    <t>Unidades</t>
  </si>
  <si>
    <t>Cota A da Planilha EQSB</t>
  </si>
  <si>
    <t>m</t>
  </si>
  <si>
    <t>Preencher Antes de Começar</t>
  </si>
  <si>
    <t>MBR Vértebra</t>
  </si>
  <si>
    <t>Nome da Linha</t>
  </si>
  <si>
    <t>Line</t>
  </si>
  <si>
    <t>MBR Linha</t>
  </si>
  <si>
    <t>Nome da Vértebra</t>
  </si>
  <si>
    <t>Stiffener1</t>
  </si>
  <si>
    <t>Momento Admissível na Vértebra</t>
  </si>
  <si>
    <t>kN.m</t>
  </si>
  <si>
    <t>Nome do MCV</t>
  </si>
  <si>
    <t>I (Cont1)</t>
  </si>
  <si>
    <t>Força Cortante Admissível na Vértebra</t>
  </si>
  <si>
    <t>kN</t>
  </si>
  <si>
    <t>Nome do A/R</t>
  </si>
  <si>
    <t>A/R</t>
  </si>
  <si>
    <t>J (Cont1)</t>
  </si>
  <si>
    <t>Estático (Caso 2)</t>
  </si>
  <si>
    <t>Nome do Arq. Estático</t>
  </si>
  <si>
    <t>Estatico</t>
  </si>
  <si>
    <t>I (Cont2)</t>
  </si>
  <si>
    <t>Bend Radius - Stiffener1</t>
  </si>
  <si>
    <t>Nome do Arq Dinâmico</t>
  </si>
  <si>
    <t>Dinamico</t>
  </si>
  <si>
    <t>J (Cont2)</t>
  </si>
  <si>
    <t>Bend Radius - Line</t>
  </si>
  <si>
    <t>Nome do Arq. Contigência 1</t>
  </si>
  <si>
    <t>Nome do Arq. Contigência 2</t>
  </si>
  <si>
    <t>Tipo de Linha</t>
  </si>
  <si>
    <t>IA</t>
  </si>
  <si>
    <t>Depth - Environment</t>
  </si>
  <si>
    <t>Tipo de Conexão</t>
  </si>
  <si>
    <t>Z - Line - End B</t>
  </si>
  <si>
    <t>Rotation 2 - P7000048060</t>
  </si>
  <si>
    <t>º</t>
  </si>
  <si>
    <t>Embarcação</t>
  </si>
  <si>
    <t>End Ex-Force - Line - End B</t>
  </si>
  <si>
    <t>End Ez-Force - Line - End B</t>
  </si>
  <si>
    <t>End Ey-Moment - Line - End B</t>
  </si>
  <si>
    <t>Versão</t>
  </si>
  <si>
    <t>Bend Moment - Stiffener1</t>
  </si>
  <si>
    <t>Iniciais do Elaborador</t>
  </si>
  <si>
    <t>DTW</t>
  </si>
  <si>
    <t>Shear Force - Stiffener1</t>
  </si>
  <si>
    <t>Númeração do Relatório</t>
  </si>
  <si>
    <t>Dinâmico (Caso 3i)</t>
  </si>
  <si>
    <t>Engenheiro Solicitante</t>
  </si>
  <si>
    <t>StageValue[3] - A/R</t>
  </si>
  <si>
    <t>Coordenador</t>
  </si>
  <si>
    <t>Em cópia</t>
  </si>
  <si>
    <t>Versão do Orcaflex</t>
  </si>
  <si>
    <t>11.3a</t>
  </si>
  <si>
    <t>RL-3A26.09-1500-94G-R1N-007</t>
  </si>
  <si>
    <t>Max End Ex-Force - Line - End B</t>
  </si>
  <si>
    <t>Max End Ez-Force - Line - End B</t>
  </si>
  <si>
    <t>Max End Ey-Moment - Line - End B</t>
  </si>
  <si>
    <t>RT / Documento</t>
  </si>
  <si>
    <t>Min End Ex-Force - Line - End B</t>
  </si>
  <si>
    <t>RT / Revisão</t>
  </si>
  <si>
    <t>Min End Ez-Force - Line - End B</t>
  </si>
  <si>
    <t>RT / Título</t>
  </si>
  <si>
    <t>Min End Ey-Moment - Line - End B</t>
  </si>
  <si>
    <t>Cotas da Dragagem</t>
  </si>
  <si>
    <t>Distância do Flange [m]</t>
  </si>
  <si>
    <t>Dinâmico (Caso 3ii)</t>
  </si>
  <si>
    <t>Profundidade [m]</t>
  </si>
  <si>
    <t>Cont 1</t>
  </si>
  <si>
    <t>Distância das Boias de Cont ao Flange</t>
  </si>
  <si>
    <t>Empuxo</t>
  </si>
  <si>
    <t>kg</t>
  </si>
  <si>
    <t>End Ey-Moment - Line</t>
  </si>
  <si>
    <t>Cont 2</t>
  </si>
  <si>
    <t>Todos os Casos</t>
  </si>
  <si>
    <t>Posicionamento de Boias</t>
  </si>
  <si>
    <t>Dados para o TXT do Banco de Dados</t>
  </si>
  <si>
    <t>Empuxo (kg)</t>
  </si>
  <si>
    <t>Posição em relação ao flange do goose neck [m]</t>
  </si>
  <si>
    <t>Nº EDR</t>
  </si>
  <si>
    <t>Operação</t>
  </si>
  <si>
    <t>CVD de 1ª</t>
  </si>
  <si>
    <t>Navio</t>
  </si>
  <si>
    <t>Poço</t>
  </si>
  <si>
    <t>Tipo da Linha</t>
  </si>
  <si>
    <t>Identificação da Linha</t>
  </si>
  <si>
    <t>Diâmetro Nominal (")</t>
  </si>
  <si>
    <t>MBR da Linha (m)</t>
  </si>
  <si>
    <t>Peso da Linha (te/m)</t>
  </si>
  <si>
    <t>Identificação da Vértebra</t>
  </si>
  <si>
    <t>Peso da Vértebra (te)</t>
  </si>
  <si>
    <t>MBR da Vértebra (m)</t>
  </si>
  <si>
    <t>Identificação do Conector</t>
  </si>
  <si>
    <t>Peso do Conector (te)</t>
  </si>
  <si>
    <t>Identificação do Adaptador</t>
  </si>
  <si>
    <t>Peso do Adaptador (te)</t>
  </si>
  <si>
    <t>Peso do MCV (te)</t>
  </si>
  <si>
    <t>Lâmina d'água (m)</t>
  </si>
  <si>
    <t>Heave up (m)</t>
  </si>
  <si>
    <t>Empuxo Total (kg)</t>
  </si>
  <si>
    <t>Qtde. de Conjuntos de Boias</t>
  </si>
  <si>
    <t>Distância da 1ª Boia ao Flange</t>
  </si>
  <si>
    <t>Droplist do Tipo de Linha</t>
  </si>
  <si>
    <t xml:space="preserve">AN </t>
  </si>
  <si>
    <t>GL</t>
  </si>
  <si>
    <t>IG</t>
  </si>
  <si>
    <t>PO</t>
  </si>
  <si>
    <t>UEH</t>
  </si>
  <si>
    <t>Gas</t>
  </si>
  <si>
    <t>Escolher Caso</t>
  </si>
  <si>
    <t>Momento Fletor</t>
  </si>
  <si>
    <t>Puxada Max (Caso 3i)</t>
  </si>
  <si>
    <t>Orcaflex</t>
  </si>
  <si>
    <r>
      <rPr>
        <sz val="9.5"/>
        <rFont val="Tahoma"/>
        <family val="2"/>
      </rPr>
      <t>CASO DE CARREGAMENTO</t>
    </r>
  </si>
  <si>
    <t>ESFORÇO</t>
  </si>
  <si>
    <t>VALOR</t>
  </si>
  <si>
    <t>Valor</t>
  </si>
  <si>
    <t>M. Fletor</t>
  </si>
  <si>
    <t>Verificação</t>
  </si>
  <si>
    <r>
      <rPr>
        <sz val="9.5"/>
        <rFont val="Arial"/>
        <family val="2"/>
      </rPr>
      <t>CVD 2a - Topo (Caso 1)</t>
    </r>
  </si>
  <si>
    <t>Tração (Fx)</t>
  </si>
  <si>
    <t>1781 kN</t>
  </si>
  <si>
    <r>
      <rPr>
        <sz val="9.5"/>
        <rFont val="Arial"/>
        <family val="2"/>
      </rPr>
      <t xml:space="preserve">CVD 1a - Equilibrio
</t>
    </r>
    <r>
      <rPr>
        <sz val="9.5"/>
        <rFont val="Arial"/>
        <family val="2"/>
      </rPr>
      <t>(Caso 2 - Flutuadores)</t>
    </r>
  </si>
  <si>
    <t>3,55 kN</t>
  </si>
  <si>
    <r>
      <rPr>
        <sz val="9.5"/>
        <rFont val="Arial"/>
        <family val="2"/>
      </rPr>
      <t>Forga Cortante (Fz)</t>
    </r>
  </si>
  <si>
    <t>-4,27 kN</t>
  </si>
  <si>
    <r>
      <rPr>
        <sz val="9.5"/>
        <rFont val="Arial"/>
        <family val="2"/>
      </rPr>
      <t>Momento Fletor (My)</t>
    </r>
  </si>
  <si>
    <t>6,13 kN.m</t>
  </si>
  <si>
    <r>
      <rPr>
        <sz val="9.5"/>
        <rFont val="Arial"/>
        <family val="2"/>
      </rPr>
      <t>MBR (Vertebra)</t>
    </r>
  </si>
  <si>
    <t>6,70 m</t>
  </si>
  <si>
    <r>
      <rPr>
        <sz val="9.5"/>
        <rFont val="Arial"/>
        <family val="2"/>
      </rPr>
      <t>MBR (Flexivel)</t>
    </r>
  </si>
  <si>
    <t>5,79 m</t>
  </si>
  <si>
    <r>
      <rPr>
        <sz val="9.5"/>
        <rFont val="Arial"/>
        <family val="2"/>
      </rPr>
      <t xml:space="preserve">CVD 1a -MCV no Hub com linha
</t>
    </r>
    <r>
      <rPr>
        <sz val="9.5"/>
        <rFont val="Arial"/>
        <family val="2"/>
      </rPr>
      <t>suspensa (Caso 3i - Flutuadores)</t>
    </r>
  </si>
  <si>
    <r>
      <rPr>
        <sz val="9.5"/>
        <rFont val="Arial"/>
        <family val="2"/>
      </rPr>
      <t xml:space="preserve">Momento
</t>
    </r>
    <r>
      <rPr>
        <sz val="9.5"/>
        <rFont val="Arial"/>
        <family val="2"/>
      </rPr>
      <t xml:space="preserve">Fletor
</t>
    </r>
    <r>
      <rPr>
        <sz val="9.5"/>
        <rFont val="Arial"/>
        <family val="2"/>
      </rPr>
      <t>Maximo</t>
    </r>
  </si>
  <si>
    <t>0,89 kN</t>
  </si>
  <si>
    <t>0,38 kN</t>
  </si>
  <si>
    <t>31,32 kN.m</t>
  </si>
  <si>
    <r>
      <rPr>
        <sz val="9.5"/>
        <rFont val="Arial"/>
        <family val="2"/>
      </rPr>
      <t xml:space="preserve">Momento
</t>
    </r>
    <r>
      <rPr>
        <sz val="9.5"/>
        <rFont val="Arial"/>
        <family val="2"/>
      </rPr>
      <t xml:space="preserve">Fletor
</t>
    </r>
    <r>
      <rPr>
        <sz val="9.5"/>
        <rFont val="Arial"/>
        <family val="2"/>
      </rPr>
      <t>Minimo</t>
    </r>
  </si>
  <si>
    <t>4,28 kN</t>
  </si>
  <si>
    <t>-5,55 kN</t>
  </si>
  <si>
    <t>0,08 kN.m</t>
  </si>
  <si>
    <t>4,32 m</t>
  </si>
  <si>
    <t>4,40 m</t>
  </si>
  <si>
    <r>
      <rPr>
        <sz val="9.5"/>
        <rFont val="Arial"/>
        <family val="2"/>
      </rPr>
      <t xml:space="preserve">CVD 1a -MCV no Hub
</t>
    </r>
    <r>
      <rPr>
        <sz val="9.5"/>
        <rFont val="Arial"/>
        <family val="2"/>
      </rPr>
      <t>(Caso 3ii - Flutuadores)</t>
    </r>
  </si>
  <si>
    <r>
      <rPr>
        <sz val="9.5"/>
        <rFont val="Arial"/>
        <family val="2"/>
      </rPr>
      <t>(a)</t>
    </r>
  </si>
  <si>
    <t>4,46 kN</t>
  </si>
  <si>
    <t>-6,30 kN</t>
  </si>
  <si>
    <t>-10,05 kN.m</t>
  </si>
  <si>
    <r>
      <rPr>
        <sz val="9.5"/>
        <rFont val="Arial"/>
        <family val="2"/>
      </rPr>
      <t>(b)</t>
    </r>
  </si>
  <si>
    <t>3,73 kN</t>
  </si>
  <si>
    <t>-5,54 kN</t>
  </si>
  <si>
    <t>-3,17 kN.m</t>
  </si>
  <si>
    <r>
      <rPr>
        <sz val="9.5"/>
        <rFont val="Arial"/>
        <family val="2"/>
      </rPr>
      <t xml:space="preserve">CVD 1a -MCV no Hub
</t>
    </r>
    <r>
      <rPr>
        <sz val="9.5"/>
        <rFont val="Arial"/>
        <family val="2"/>
      </rPr>
      <t xml:space="preserve">(Caso 3ii - Após retirada
</t>
    </r>
    <r>
      <rPr>
        <sz val="9.5"/>
        <rFont val="Arial"/>
        <family val="2"/>
      </rPr>
      <t>dos Flutuadores)</t>
    </r>
  </si>
  <si>
    <t>21,72 kN</t>
  </si>
  <si>
    <t>-21,87 kN</t>
  </si>
  <si>
    <t>-43,97 kN.m</t>
  </si>
  <si>
    <t>26,54 kN</t>
  </si>
  <si>
    <t>-18,57 kN</t>
  </si>
  <si>
    <t>-30,88 kN.m</t>
  </si>
  <si>
    <r>
      <rPr>
        <sz val="9.5"/>
        <rFont val="Arial"/>
        <family val="2"/>
      </rPr>
      <t xml:space="preserve">CVD 1a - Teste Offshore
</t>
    </r>
    <r>
      <rPr>
        <sz val="9.5"/>
        <rFont val="Arial"/>
        <family val="2"/>
      </rPr>
      <t>(Caso 4 - Flutuadores)</t>
    </r>
  </si>
  <si>
    <t>-11,82 kN</t>
  </si>
  <si>
    <t>-8,34 kN</t>
  </si>
  <si>
    <t>-22,25 kN.m</t>
  </si>
  <si>
    <t>-5,35 kN</t>
  </si>
  <si>
    <t>-5,91 kN</t>
  </si>
  <si>
    <t>3,11 kN.m</t>
  </si>
  <si>
    <r>
      <rPr>
        <sz val="9.5"/>
        <rFont val="Arial"/>
        <family val="2"/>
      </rPr>
      <t xml:space="preserve">CVD 1a - Teste Offshore
</t>
    </r>
    <r>
      <rPr>
        <sz val="9.5"/>
        <rFont val="Arial"/>
        <family val="2"/>
      </rPr>
      <t xml:space="preserve">(Caso 4 - Após retirada
</t>
    </r>
    <r>
      <rPr>
        <sz val="9.5"/>
        <rFont val="Arial"/>
        <family val="2"/>
      </rPr>
      <t>dos Flutuadores)</t>
    </r>
  </si>
  <si>
    <t>10,86 kN</t>
  </si>
  <si>
    <t>-25,26 kN</t>
  </si>
  <si>
    <t>-60,58 kN.m</t>
  </si>
  <si>
    <t>14,86 kN</t>
  </si>
  <si>
    <t>-22,81 kN</t>
  </si>
  <si>
    <t>-44,42 kN.m</t>
  </si>
  <si>
    <r>
      <rPr>
        <sz val="9.5"/>
        <rFont val="Arial"/>
        <family val="2"/>
      </rPr>
      <t xml:space="preserve">CVD 1a - Operagão
</t>
    </r>
    <r>
      <rPr>
        <sz val="9.5"/>
        <rFont val="Arial"/>
        <family val="2"/>
      </rPr>
      <t xml:space="preserve">(Caso 5 - Após retirada
</t>
    </r>
    <r>
      <rPr>
        <sz val="9.5"/>
        <rFont val="Arial"/>
        <family val="2"/>
      </rPr>
      <t>dos Flutuadores)</t>
    </r>
  </si>
  <si>
    <t>11,87 kN</t>
  </si>
  <si>
    <t>-24,96 kN</t>
  </si>
  <si>
    <t>-59,09 kN.m</t>
  </si>
  <si>
    <t>15,86 kN</t>
  </si>
  <si>
    <t>-22,46 kN</t>
  </si>
  <si>
    <t>-43,38 kN.m</t>
  </si>
  <si>
    <t>Caso</t>
  </si>
  <si>
    <t>Puxada Min (Caso 3i)</t>
  </si>
  <si>
    <t>Toque no Solo (Caso 3ii)</t>
  </si>
  <si>
    <t>Esforços no Flange</t>
  </si>
  <si>
    <t>Esforços na Vértebra</t>
  </si>
  <si>
    <t>Puxada</t>
  </si>
  <si>
    <t>Toque no solo</t>
  </si>
  <si>
    <t>Momento Máximo</t>
  </si>
  <si>
    <t>Momento Mínimo</t>
  </si>
  <si>
    <t>Heave Up [m]</t>
  </si>
  <si>
    <t>Análise - Puxada</t>
  </si>
  <si>
    <t>Para Aprovação</t>
  </si>
  <si>
    <t>Análise</t>
  </si>
  <si>
    <t>(Caso 3i)</t>
  </si>
  <si>
    <t>Caso (3ii)</t>
  </si>
  <si>
    <t>(Caso 3ii)</t>
  </si>
  <si>
    <t>Tração [kN]</t>
  </si>
  <si>
    <t>Força Cortante [kN]</t>
  </si>
  <si>
    <t>Momento Fletor [kN.m]</t>
  </si>
  <si>
    <t>Legenda:</t>
  </si>
  <si>
    <t>-Valores em verde: são inferiores aos esforços do RL e, por isso, estão aprovados.</t>
  </si>
  <si>
    <r>
      <t xml:space="preserve">-Valores em vermelho: são superiores ao RL, portanto, </t>
    </r>
    <r>
      <rPr>
        <b/>
        <u/>
        <sz val="12"/>
        <color rgb="FFFF0000"/>
        <rFont val="Times New Roman"/>
        <family val="1"/>
      </rPr>
      <t>requerem aprovação</t>
    </r>
    <r>
      <rPr>
        <sz val="12"/>
        <color rgb="FFFF0000"/>
        <rFont val="Times New Roman"/>
        <family val="1"/>
      </rPr>
      <t>.</t>
    </r>
  </si>
  <si>
    <r>
      <t xml:space="preserve">-Valores em azul: os esforços do RL não apresentam direções (sinais) compatíveis com os esforços observados na análise, portanto, </t>
    </r>
    <r>
      <rPr>
        <b/>
        <u/>
        <sz val="12"/>
        <color rgb="FF0070C0"/>
        <rFont val="Times New Roman"/>
        <family val="1"/>
      </rPr>
      <t>requerem aprovação</t>
    </r>
    <r>
      <rPr>
        <sz val="12"/>
        <color rgb="FF0070C0"/>
        <rFont val="Times New Roman"/>
        <family val="1"/>
      </rPr>
      <t>.</t>
    </r>
  </si>
  <si>
    <t>-Valores em preto: esforços extraídos do RL.</t>
  </si>
  <si>
    <t>Duplicate - Script file name</t>
  </si>
  <si>
    <t>ArcLength</t>
  </si>
  <si>
    <t>Version</t>
  </si>
  <si>
    <t>9.8b</t>
  </si>
  <si>
    <t>Duplicate - Sheet base name</t>
  </si>
  <si>
    <t>BatchName</t>
  </si>
  <si>
    <t>Requires</t>
  </si>
  <si>
    <t>9.3c1</t>
  </si>
  <si>
    <t>IgnoreErrors</t>
  </si>
  <si>
    <t>Duplicate - Xoffset</t>
  </si>
  <si>
    <t>OverwriteLabels</t>
  </si>
  <si>
    <t>ContainsDependencies</t>
  </si>
  <si>
    <t>Duplicate - Yoffset</t>
  </si>
  <si>
    <t>ClearanceLineindex</t>
  </si>
  <si>
    <t>InstructionsSheetIndex</t>
  </si>
  <si>
    <t>Duplicate - Different sheets</t>
  </si>
  <si>
    <t>Duplicate - Specified Files</t>
  </si>
  <si>
    <t>Position.X</t>
  </si>
  <si>
    <t>Duplicate - Number of Files</t>
  </si>
  <si>
    <t>Position.Y</t>
  </si>
  <si>
    <t>Duplicate - Duplicate Labels</t>
  </si>
  <si>
    <t>Position.Z (Global)</t>
  </si>
  <si>
    <t>Duplicate - Sheet name method</t>
  </si>
  <si>
    <t>FileName</t>
  </si>
  <si>
    <t>untitled.sim</t>
  </si>
  <si>
    <t>FromArcLength</t>
  </si>
  <si>
    <t>GetDataIndex</t>
  </si>
  <si>
    <t>InsertMethod</t>
  </si>
  <si>
    <t>LabelCell</t>
  </si>
  <si>
    <t>C1</t>
  </si>
  <si>
    <t>LinePosition</t>
  </si>
  <si>
    <t>NodeNumber</t>
  </si>
  <si>
    <t>ObjectIndex</t>
  </si>
  <si>
    <t>OutputCell</t>
  </si>
  <si>
    <t>C2</t>
  </si>
  <si>
    <t>Position.Z (Local)</t>
  </si>
  <si>
    <t>Radius</t>
  </si>
  <si>
    <t>ArcLengthRange</t>
  </si>
  <si>
    <t>SubObject</t>
  </si>
  <si>
    <t>ResultsSheetName</t>
  </si>
  <si>
    <t>SpecifiedPeriodFrom</t>
  </si>
  <si>
    <t>SpecifiedPeriodTo</t>
  </si>
  <si>
    <t>Theta</t>
  </si>
  <si>
    <t>ToArcLength</t>
  </si>
  <si>
    <t>UseDefaultLabel</t>
  </si>
  <si>
    <t>SelectedVarIDs</t>
  </si>
  <si>
    <t>nnnnnnnnnnnnnnnnnnnnnnnnnnnnnnnnnnnnnnnnnnnnnnnnnnnnnnnnnnnnnnnnnnnnnnnnnnnnnnnnnnnnnnnnnnnnnnnnnnnnnnnnnnnnnnnnnnnnnnnnnnnnnnnnnnnnnnnnnnnnnnnnnnnnnnnnnnnnnnnnnnnnnnnnnnnnnnnnnnnnnnnnnnnnnnnnnnnnnnnnnnnnnnnnnnnnnnnnnnnnnnnnynnnnnnnnnnnnnnnnnnnnnnnnnnnnnnn</t>
  </si>
  <si>
    <t>WinchConnectionPoint</t>
  </si>
  <si>
    <t>WingIndex</t>
  </si>
  <si>
    <t>Section</t>
  </si>
  <si>
    <t>ClearSheetName</t>
  </si>
  <si>
    <t>SourceSheetName</t>
  </si>
  <si>
    <t>Sheet1</t>
  </si>
  <si>
    <t>DestinationSheetName</t>
  </si>
  <si>
    <t>Sheet2</t>
  </si>
  <si>
    <t>RangeMin</t>
  </si>
  <si>
    <t>RangeMax</t>
  </si>
  <si>
    <t>RangeMean</t>
  </si>
  <si>
    <t>RangeStdDev</t>
  </si>
  <si>
    <t>RangeArcLength</t>
  </si>
  <si>
    <t>RangeUpper</t>
  </si>
  <si>
    <t>RangeLower</t>
  </si>
  <si>
    <t>ClearSheetMethod</t>
  </si>
  <si>
    <t>ClearSheetRange</t>
  </si>
  <si>
    <t>A1:E10</t>
  </si>
  <si>
    <t>RayleighExtremesToAnalyse</t>
  </si>
  <si>
    <t>RayleighExtremesStormDuration</t>
  </si>
  <si>
    <t>RayleighExtremesRiskFactor</t>
  </si>
  <si>
    <t>~</t>
  </si>
  <si>
    <t>ExcludeHeaderText</t>
  </si>
  <si>
    <t>Duplicate - First File</t>
  </si>
  <si>
    <t>MSIAG-01</t>
  </si>
  <si>
    <t>Skandi Olinda</t>
  </si>
  <si>
    <t>Lula Alto</t>
  </si>
  <si>
    <t>S51996-RT-5801-IAS-708</t>
  </si>
  <si>
    <t>Alan-Guilherme Estrela</t>
  </si>
  <si>
    <t>Rodrigo-Cavalli Santos; Flavia-Costa Moreira</t>
  </si>
  <si>
    <t>Nathalia Silva; Ana-Caroline Mesquita; Eduardo Carvalho</t>
  </si>
  <si>
    <t xml:space="preserve">DUTO DE INJEÇÃO DE ÁGUA DO POÇO LL-44 AO MSIAG-01 DO FPSO CIDADE DE ITAGUAÍ (LADO MANIFOLD) – ANÁLISE DE ESFORÇOS EM EQUIP. SUB. (MCV) </t>
  </si>
  <si>
    <t>RT-2762-CVD</t>
  </si>
  <si>
    <t>ESTUDO DE CVD DE 1a EXTREMIDADE DA LINHA IA NO MANIFOLD MSIAG-01</t>
  </si>
  <si>
    <t>Arc length</t>
  </si>
  <si>
    <t>Linked Statistics - Line - End B - 53,699 to 53,701 - End Ex-Force,End Ez-Force,End Ey-Moment</t>
  </si>
  <si>
    <t>Attachmentz[7] - Line</t>
  </si>
  <si>
    <t>Peso_90</t>
  </si>
  <si>
    <t>SKRO_1213</t>
  </si>
  <si>
    <t>SKRO_576</t>
  </si>
  <si>
    <t>SKRO_100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</si>
</sst>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0.00000000"/>
    <numFmt numFmtId="165" formatCode="0.00000"/>
    <numFmt numFmtId="166" formatCode="0.000"/>
    <numFmt numFmtId="167" formatCode="0.0000"/>
    <numFmt numFmtId="168" formatCode="0.0"/>
    <numFmt numFmtId="169" formatCode="[$-1009]d\-mmm\-yy;@"/>
    <numFmt numFmtId="170" formatCode="d\-mmm\-yyyy"/>
    <numFmt numFmtId="171" formatCode="0.000000"/>
  </numFmts>
  <fonts count="6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8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4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22"/>
      <name val="Arial"/>
      <family val="2"/>
    </font>
    <font>
      <sz val="9"/>
      <color rgb="FFFF0000"/>
      <name val="Arial"/>
      <family val="2"/>
    </font>
    <font>
      <u/>
      <sz val="10"/>
      <color indexed="12"/>
      <name val="Arial"/>
      <family val="2"/>
    </font>
    <font>
      <b/>
      <sz val="10"/>
      <color indexed="81"/>
      <name val="Tahoma"/>
      <family val="2"/>
    </font>
    <font>
      <sz val="12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Arial"/>
      <family val="2"/>
    </font>
    <font>
      <sz val="9.5"/>
      <name val="Tahoma"/>
      <family val="2"/>
    </font>
    <font>
      <sz val="9.5"/>
      <name val="Arial"/>
      <family val="2"/>
    </font>
    <font>
      <sz val="10"/>
      <name val="Times New Roman"/>
      <family val="1"/>
    </font>
    <font>
      <sz val="10"/>
      <color rgb="FF000000"/>
      <name val="Times New Roman"/>
      <family val="1"/>
    </font>
    <font>
      <sz val="10"/>
      <color rgb="FF000000"/>
      <name val="Calibri"/>
      <family val="2"/>
    </font>
    <font>
      <b/>
      <sz val="10"/>
      <name val="Calibri"/>
      <family val="2"/>
    </font>
    <font>
      <b/>
      <sz val="10"/>
      <color rgb="FF00B050"/>
      <name val="Calibri"/>
      <family val="2"/>
    </font>
    <font>
      <sz val="12"/>
      <color rgb="FF000000"/>
      <name val="Times New Roman"/>
      <family val="1"/>
    </font>
    <font>
      <sz val="12"/>
      <color rgb="FF00B050"/>
      <name val="Times New Roman"/>
      <family val="1"/>
    </font>
    <font>
      <sz val="12"/>
      <color rgb="FFFF0000"/>
      <name val="Times New Roman"/>
      <family val="1"/>
    </font>
    <font>
      <b/>
      <u/>
      <sz val="12"/>
      <color rgb="FFFF0000"/>
      <name val="Times New Roman"/>
      <family val="1"/>
    </font>
    <font>
      <sz val="12"/>
      <color rgb="FF0070C0"/>
      <name val="Times New Roman"/>
      <family val="1"/>
    </font>
    <font>
      <b/>
      <u/>
      <sz val="12"/>
      <color rgb="FF0070C0"/>
      <name val="Times New Roman"/>
      <family val="1"/>
    </font>
    <font>
      <sz val="12"/>
      <name val="Times New Roman"/>
      <family val="1"/>
    </font>
    <font>
      <sz val="10"/>
      <color rgb="FFFF0000"/>
      <name val="Arial"/>
      <family val="2"/>
    </font>
    <font>
      <b/>
      <sz val="14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28">
    <xf numFmtId="0" fontId="0" fillId="0" borderId="0"/>
    <xf numFmtId="0" fontId="13" fillId="3" borderId="0" applyNumberFormat="0" applyBorder="0" applyAlignment="0" applyProtection="0"/>
    <xf numFmtId="0" fontId="8" fillId="0" borderId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8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7" fillId="0" borderId="0"/>
    <xf numFmtId="0" fontId="6" fillId="0" borderId="0"/>
    <xf numFmtId="43" fontId="12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5" fillId="0" borderId="0"/>
    <xf numFmtId="0" fontId="12" fillId="0" borderId="0"/>
    <xf numFmtId="43" fontId="12" fillId="0" borderId="0" applyFont="0" applyFill="0" applyBorder="0" applyAlignment="0" applyProtection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38" fillId="0" borderId="0" applyNumberFormat="0" applyFill="0" applyBorder="0" applyAlignment="0" applyProtection="0">
      <alignment vertical="top"/>
      <protection locked="0"/>
    </xf>
  </cellStyleXfs>
  <cellXfs count="619">
    <xf numFmtId="0" fontId="0" fillId="0" borderId="0" xfId="0"/>
    <xf numFmtId="0" fontId="0" fillId="0" borderId="0" xfId="0" applyAlignment="1">
      <alignment horizontal="left"/>
    </xf>
    <xf numFmtId="0" fontId="12" fillId="0" borderId="0" xfId="0" applyFont="1"/>
    <xf numFmtId="0" fontId="12" fillId="0" borderId="0" xfId="0" applyFont="1" applyAlignment="1">
      <alignment horizontal="left"/>
    </xf>
    <xf numFmtId="0" fontId="8" fillId="0" borderId="0" xfId="2"/>
    <xf numFmtId="0" fontId="8" fillId="0" borderId="0" xfId="2" applyAlignment="1">
      <alignment horizontal="center"/>
    </xf>
    <xf numFmtId="0" fontId="24" fillId="0" borderId="0" xfId="2" applyFont="1"/>
    <xf numFmtId="0" fontId="26" fillId="0" borderId="0" xfId="2" applyFont="1"/>
    <xf numFmtId="0" fontId="26" fillId="4" borderId="13" xfId="2" applyFont="1" applyFill="1" applyBorder="1" applyAlignment="1">
      <alignment horizontal="center" vertical="center"/>
    </xf>
    <xf numFmtId="165" fontId="26" fillId="0" borderId="18" xfId="2" applyNumberFormat="1" applyFont="1" applyBorder="1" applyAlignment="1">
      <alignment horizontal="center" vertical="center"/>
    </xf>
    <xf numFmtId="165" fontId="26" fillId="0" borderId="18" xfId="2" applyNumberFormat="1" applyFont="1" applyBorder="1" applyAlignment="1">
      <alignment horizontal="center"/>
    </xf>
    <xf numFmtId="165" fontId="26" fillId="0" borderId="3" xfId="2" applyNumberFormat="1" applyFont="1" applyBorder="1" applyAlignment="1">
      <alignment horizontal="center"/>
    </xf>
    <xf numFmtId="165" fontId="24" fillId="0" borderId="0" xfId="2" applyNumberFormat="1" applyFont="1" applyAlignment="1">
      <alignment horizontal="center"/>
    </xf>
    <xf numFmtId="1" fontId="24" fillId="0" borderId="0" xfId="2" applyNumberFormat="1" applyFont="1" applyAlignment="1">
      <alignment horizontal="center"/>
    </xf>
    <xf numFmtId="166" fontId="24" fillId="0" borderId="0" xfId="2" applyNumberFormat="1" applyFont="1" applyAlignment="1">
      <alignment horizontal="center" vertical="center"/>
    </xf>
    <xf numFmtId="165" fontId="8" fillId="0" borderId="0" xfId="2" applyNumberFormat="1" applyAlignment="1">
      <alignment horizontal="center"/>
    </xf>
    <xf numFmtId="1" fontId="8" fillId="0" borderId="0" xfId="2" applyNumberFormat="1" applyAlignment="1">
      <alignment horizontal="center"/>
    </xf>
    <xf numFmtId="166" fontId="8" fillId="0" borderId="0" xfId="2" applyNumberFormat="1" applyAlignment="1">
      <alignment horizontal="center" vertical="center"/>
    </xf>
    <xf numFmtId="0" fontId="9" fillId="0" borderId="0" xfId="3" applyFont="1"/>
    <xf numFmtId="0" fontId="10" fillId="2" borderId="1" xfId="3" applyFont="1" applyFill="1" applyBorder="1" applyAlignment="1">
      <alignment horizontal="center"/>
    </xf>
    <xf numFmtId="0" fontId="10" fillId="2" borderId="2" xfId="3" applyFont="1" applyFill="1" applyBorder="1" applyAlignment="1">
      <alignment horizontal="center"/>
    </xf>
    <xf numFmtId="0" fontId="10" fillId="2" borderId="1" xfId="3" applyFont="1" applyFill="1" applyBorder="1"/>
    <xf numFmtId="0" fontId="9" fillId="0" borderId="0" xfId="3" applyFont="1" applyAlignment="1">
      <alignment horizontal="left"/>
    </xf>
    <xf numFmtId="0" fontId="12" fillId="0" borderId="0" xfId="3" applyProtection="1">
      <protection locked="0"/>
    </xf>
    <xf numFmtId="166" fontId="27" fillId="0" borderId="0" xfId="3" applyNumberFormat="1" applyFont="1" applyAlignment="1" applyProtection="1">
      <alignment horizontal="center" vertical="center"/>
      <protection locked="0"/>
    </xf>
    <xf numFmtId="166" fontId="12" fillId="0" borderId="0" xfId="3" applyNumberFormat="1" applyProtection="1">
      <protection locked="0"/>
    </xf>
    <xf numFmtId="0" fontId="12" fillId="7" borderId="0" xfId="3" applyFill="1"/>
    <xf numFmtId="0" fontId="12" fillId="7" borderId="0" xfId="3" applyFill="1" applyAlignment="1">
      <alignment horizontal="right"/>
    </xf>
    <xf numFmtId="0" fontId="12" fillId="7" borderId="0" xfId="3" quotePrefix="1" applyFill="1" applyAlignment="1">
      <alignment horizontal="right"/>
    </xf>
    <xf numFmtId="0" fontId="12" fillId="7" borderId="0" xfId="3" applyFill="1" applyAlignment="1">
      <alignment horizontal="center"/>
    </xf>
    <xf numFmtId="2" fontId="12" fillId="7" borderId="0" xfId="3" applyNumberFormat="1" applyFill="1"/>
    <xf numFmtId="0" fontId="11" fillId="10" borderId="13" xfId="3" applyFont="1" applyFill="1" applyBorder="1" applyAlignment="1">
      <alignment horizontal="left"/>
    </xf>
    <xf numFmtId="2" fontId="12" fillId="6" borderId="2" xfId="3" applyNumberFormat="1" applyFill="1" applyBorder="1" applyAlignment="1" applyProtection="1">
      <alignment horizontal="center"/>
      <protection locked="0"/>
    </xf>
    <xf numFmtId="0" fontId="12" fillId="7" borderId="12" xfId="3" quotePrefix="1" applyFill="1" applyBorder="1" applyAlignment="1">
      <alignment horizontal="right"/>
    </xf>
    <xf numFmtId="0" fontId="12" fillId="7" borderId="30" xfId="3" quotePrefix="1" applyFill="1" applyBorder="1" applyAlignment="1">
      <alignment horizontal="right"/>
    </xf>
    <xf numFmtId="2" fontId="12" fillId="11" borderId="26" xfId="3" applyNumberFormat="1" applyFill="1" applyBorder="1" applyAlignment="1">
      <alignment horizontal="left"/>
    </xf>
    <xf numFmtId="0" fontId="12" fillId="11" borderId="11" xfId="3" applyFill="1" applyBorder="1" applyAlignment="1">
      <alignment horizontal="left"/>
    </xf>
    <xf numFmtId="0" fontId="12" fillId="11" borderId="11" xfId="3" applyFill="1" applyBorder="1" applyAlignment="1">
      <alignment horizontal="right"/>
    </xf>
    <xf numFmtId="0" fontId="12" fillId="7" borderId="10" xfId="3" applyFill="1" applyBorder="1" applyAlignment="1">
      <alignment horizontal="right"/>
    </xf>
    <xf numFmtId="0" fontId="12" fillId="7" borderId="0" xfId="3" applyFill="1" applyAlignment="1">
      <alignment horizontal="left"/>
    </xf>
    <xf numFmtId="2" fontId="12" fillId="11" borderId="10" xfId="3" applyNumberFormat="1" applyFill="1" applyBorder="1" applyAlignment="1">
      <alignment horizontal="left"/>
    </xf>
    <xf numFmtId="0" fontId="12" fillId="11" borderId="0" xfId="3" applyFill="1" applyAlignment="1">
      <alignment horizontal="left"/>
    </xf>
    <xf numFmtId="0" fontId="12" fillId="11" borderId="0" xfId="3" applyFill="1" applyAlignment="1">
      <alignment horizontal="right"/>
    </xf>
    <xf numFmtId="0" fontId="12" fillId="11" borderId="30" xfId="3" applyFill="1" applyBorder="1" applyAlignment="1">
      <alignment horizontal="left"/>
    </xf>
    <xf numFmtId="0" fontId="12" fillId="11" borderId="30" xfId="3" applyFill="1" applyBorder="1" applyAlignment="1">
      <alignment horizontal="right"/>
    </xf>
    <xf numFmtId="2" fontId="12" fillId="12" borderId="31" xfId="3" applyNumberFormat="1" applyFill="1" applyBorder="1" applyAlignment="1" applyProtection="1">
      <alignment horizontal="right"/>
      <protection hidden="1"/>
    </xf>
    <xf numFmtId="2" fontId="12" fillId="12" borderId="32" xfId="3" applyNumberFormat="1" applyFill="1" applyBorder="1" applyAlignment="1" applyProtection="1">
      <alignment horizontal="right"/>
      <protection hidden="1"/>
    </xf>
    <xf numFmtId="0" fontId="12" fillId="12" borderId="32" xfId="3" applyFill="1" applyBorder="1" applyProtection="1">
      <protection hidden="1"/>
    </xf>
    <xf numFmtId="0" fontId="12" fillId="12" borderId="33" xfId="3" applyFill="1" applyBorder="1" applyAlignment="1" applyProtection="1">
      <alignment horizontal="right"/>
      <protection hidden="1"/>
    </xf>
    <xf numFmtId="0" fontId="12" fillId="6" borderId="34" xfId="3" applyFill="1" applyBorder="1" applyAlignment="1" applyProtection="1">
      <alignment horizontal="right"/>
      <protection locked="0"/>
    </xf>
    <xf numFmtId="0" fontId="12" fillId="12" borderId="35" xfId="3" applyFill="1" applyBorder="1" applyAlignment="1" applyProtection="1">
      <alignment horizontal="right"/>
      <protection hidden="1"/>
    </xf>
    <xf numFmtId="0" fontId="12" fillId="12" borderId="36" xfId="3" applyFill="1" applyBorder="1" applyAlignment="1" applyProtection="1">
      <alignment horizontal="right"/>
      <protection hidden="1"/>
    </xf>
    <xf numFmtId="0" fontId="12" fillId="12" borderId="36" xfId="3" applyFill="1" applyBorder="1" applyProtection="1">
      <protection hidden="1"/>
    </xf>
    <xf numFmtId="0" fontId="12" fillId="12" borderId="37" xfId="3" applyFill="1" applyBorder="1" applyAlignment="1" applyProtection="1">
      <alignment horizontal="right"/>
      <protection hidden="1"/>
    </xf>
    <xf numFmtId="0" fontId="12" fillId="6" borderId="25" xfId="3" applyFill="1" applyBorder="1" applyAlignment="1" applyProtection="1">
      <alignment horizontal="left"/>
      <protection locked="0"/>
    </xf>
    <xf numFmtId="2" fontId="12" fillId="12" borderId="35" xfId="3" applyNumberFormat="1" applyFill="1" applyBorder="1" applyAlignment="1" applyProtection="1">
      <alignment horizontal="right"/>
      <protection hidden="1"/>
    </xf>
    <xf numFmtId="2" fontId="12" fillId="12" borderId="36" xfId="3" applyNumberFormat="1" applyFill="1" applyBorder="1" applyAlignment="1" applyProtection="1">
      <alignment horizontal="right"/>
      <protection hidden="1"/>
    </xf>
    <xf numFmtId="0" fontId="12" fillId="7" borderId="38" xfId="3" applyFill="1" applyBorder="1" applyAlignment="1" applyProtection="1">
      <alignment horizontal="right"/>
      <protection hidden="1"/>
    </xf>
    <xf numFmtId="2" fontId="12" fillId="12" borderId="37" xfId="3" applyNumberFormat="1" applyFill="1" applyBorder="1" applyAlignment="1" applyProtection="1">
      <alignment horizontal="right"/>
      <protection hidden="1"/>
    </xf>
    <xf numFmtId="2" fontId="12" fillId="7" borderId="39" xfId="3" applyNumberFormat="1" applyFill="1" applyBorder="1" applyAlignment="1" applyProtection="1">
      <alignment horizontal="right" vertical="top"/>
      <protection hidden="1"/>
    </xf>
    <xf numFmtId="2" fontId="12" fillId="7" borderId="10" xfId="3" applyNumberFormat="1" applyFill="1" applyBorder="1" applyAlignment="1">
      <alignment horizontal="right" vertical="top"/>
    </xf>
    <xf numFmtId="2" fontId="12" fillId="7" borderId="0" xfId="3" applyNumberFormat="1" applyFill="1" applyAlignment="1">
      <alignment vertical="top"/>
    </xf>
    <xf numFmtId="2" fontId="12" fillId="12" borderId="40" xfId="3" applyNumberFormat="1" applyFill="1" applyBorder="1" applyAlignment="1" applyProtection="1">
      <alignment horizontal="right"/>
      <protection hidden="1"/>
    </xf>
    <xf numFmtId="2" fontId="12" fillId="7" borderId="41" xfId="3" applyNumberFormat="1" applyFill="1" applyBorder="1" applyAlignment="1" applyProtection="1">
      <alignment horizontal="right" vertical="top"/>
      <protection hidden="1"/>
    </xf>
    <xf numFmtId="2" fontId="12" fillId="12" borderId="42" xfId="3" applyNumberFormat="1" applyFill="1" applyBorder="1" applyAlignment="1" applyProtection="1">
      <alignment horizontal="right"/>
      <protection hidden="1"/>
    </xf>
    <xf numFmtId="2" fontId="12" fillId="12" borderId="43" xfId="3" applyNumberFormat="1" applyFill="1" applyBorder="1" applyAlignment="1" applyProtection="1">
      <alignment horizontal="right"/>
      <protection hidden="1"/>
    </xf>
    <xf numFmtId="2" fontId="12" fillId="12" borderId="44" xfId="3" applyNumberFormat="1" applyFill="1" applyBorder="1" applyAlignment="1" applyProtection="1">
      <alignment horizontal="right"/>
      <protection hidden="1"/>
    </xf>
    <xf numFmtId="2" fontId="12" fillId="7" borderId="0" xfId="3" applyNumberFormat="1" applyFill="1" applyAlignment="1">
      <alignment horizontal="right" vertical="top"/>
    </xf>
    <xf numFmtId="2" fontId="12" fillId="7" borderId="46" xfId="3" applyNumberFormat="1" applyFill="1" applyBorder="1" applyAlignment="1" applyProtection="1">
      <alignment horizontal="right" vertical="top"/>
      <protection hidden="1"/>
    </xf>
    <xf numFmtId="0" fontId="12" fillId="12" borderId="47" xfId="3" applyFill="1" applyBorder="1" applyAlignment="1" applyProtection="1">
      <alignment horizontal="right"/>
      <protection hidden="1"/>
    </xf>
    <xf numFmtId="0" fontId="12" fillId="12" borderId="48" xfId="3" applyFill="1" applyBorder="1" applyAlignment="1" applyProtection="1">
      <alignment horizontal="right"/>
      <protection hidden="1"/>
    </xf>
    <xf numFmtId="0" fontId="12" fillId="12" borderId="48" xfId="3" applyFill="1" applyBorder="1" applyProtection="1">
      <protection hidden="1"/>
    </xf>
    <xf numFmtId="0" fontId="12" fillId="12" borderId="49" xfId="3" applyFill="1" applyBorder="1" applyAlignment="1" applyProtection="1">
      <alignment horizontal="right"/>
      <protection hidden="1"/>
    </xf>
    <xf numFmtId="0" fontId="12" fillId="6" borderId="50" xfId="3" applyFill="1" applyBorder="1" applyAlignment="1" applyProtection="1">
      <alignment horizontal="center"/>
      <protection locked="0"/>
    </xf>
    <xf numFmtId="164" fontId="12" fillId="7" borderId="0" xfId="3" applyNumberFormat="1" applyFill="1" applyAlignment="1">
      <alignment horizontal="right"/>
    </xf>
    <xf numFmtId="2" fontId="12" fillId="7" borderId="0" xfId="3" applyNumberFormat="1" applyFill="1" applyAlignment="1">
      <alignment horizontal="right"/>
    </xf>
    <xf numFmtId="167" fontId="12" fillId="7" borderId="41" xfId="3" applyNumberFormat="1" applyFill="1" applyBorder="1" applyAlignment="1" applyProtection="1">
      <alignment horizontal="right" vertical="top"/>
      <protection hidden="1"/>
    </xf>
    <xf numFmtId="165" fontId="12" fillId="7" borderId="45" xfId="3" applyNumberFormat="1" applyFill="1" applyBorder="1" applyAlignment="1" applyProtection="1">
      <alignment horizontal="right" vertical="top"/>
      <protection hidden="1"/>
    </xf>
    <xf numFmtId="165" fontId="12" fillId="7" borderId="41" xfId="3" applyNumberFormat="1" applyFill="1" applyBorder="1" applyAlignment="1" applyProtection="1">
      <alignment horizontal="right" vertical="top"/>
      <protection hidden="1"/>
    </xf>
    <xf numFmtId="167" fontId="12" fillId="7" borderId="38" xfId="3" applyNumberFormat="1" applyFill="1" applyBorder="1" applyAlignment="1" applyProtection="1">
      <alignment horizontal="right"/>
      <protection hidden="1"/>
    </xf>
    <xf numFmtId="165" fontId="12" fillId="7" borderId="38" xfId="3" applyNumberFormat="1" applyFill="1" applyBorder="1" applyAlignment="1" applyProtection="1">
      <alignment horizontal="right"/>
      <protection hidden="1"/>
    </xf>
    <xf numFmtId="2" fontId="12" fillId="7" borderId="38" xfId="3" applyNumberFormat="1" applyFill="1" applyBorder="1" applyAlignment="1" applyProtection="1">
      <alignment horizontal="right"/>
      <protection hidden="1"/>
    </xf>
    <xf numFmtId="0" fontId="11" fillId="0" borderId="0" xfId="3" applyFont="1" applyProtection="1">
      <protection locked="0"/>
    </xf>
    <xf numFmtId="0" fontId="4" fillId="0" borderId="0" xfId="24"/>
    <xf numFmtId="0" fontId="14" fillId="0" borderId="0" xfId="24" applyFont="1" applyAlignment="1">
      <alignment vertical="center"/>
    </xf>
    <xf numFmtId="0" fontId="20" fillId="4" borderId="16" xfId="24" applyFont="1" applyFill="1" applyBorder="1" applyAlignment="1">
      <alignment horizontal="center" vertical="center"/>
    </xf>
    <xf numFmtId="0" fontId="20" fillId="7" borderId="9" xfId="24" applyFont="1" applyFill="1" applyBorder="1" applyAlignment="1">
      <alignment horizontal="center"/>
    </xf>
    <xf numFmtId="0" fontId="14" fillId="0" borderId="0" xfId="24" applyFont="1"/>
    <xf numFmtId="0" fontId="21" fillId="7" borderId="6" xfId="24" applyFont="1" applyFill="1" applyBorder="1" applyAlignment="1">
      <alignment horizontal="center" wrapText="1"/>
    </xf>
    <xf numFmtId="0" fontId="22" fillId="0" borderId="0" xfId="24" applyFont="1" applyAlignment="1">
      <alignment horizontal="right"/>
    </xf>
    <xf numFmtId="0" fontId="4" fillId="0" borderId="0" xfId="24" applyAlignment="1">
      <alignment horizontal="center"/>
    </xf>
    <xf numFmtId="0" fontId="10" fillId="2" borderId="18" xfId="3" applyFont="1" applyFill="1" applyBorder="1" applyAlignment="1">
      <alignment horizontal="center"/>
    </xf>
    <xf numFmtId="0" fontId="10" fillId="2" borderId="14" xfId="3" applyFont="1" applyFill="1" applyBorder="1" applyAlignment="1">
      <alignment horizontal="center"/>
    </xf>
    <xf numFmtId="0" fontId="9" fillId="9" borderId="52" xfId="3" applyFont="1" applyFill="1" applyBorder="1" applyAlignment="1">
      <alignment horizontal="left"/>
    </xf>
    <xf numFmtId="0" fontId="9" fillId="9" borderId="29" xfId="3" applyFont="1" applyFill="1" applyBorder="1" applyAlignment="1">
      <alignment horizontal="left"/>
    </xf>
    <xf numFmtId="0" fontId="10" fillId="9" borderId="29" xfId="3" applyFont="1" applyFill="1" applyBorder="1" applyAlignment="1">
      <alignment horizontal="left"/>
    </xf>
    <xf numFmtId="0" fontId="9" fillId="9" borderId="53" xfId="3" applyFont="1" applyFill="1" applyBorder="1" applyAlignment="1">
      <alignment horizontal="left"/>
    </xf>
    <xf numFmtId="0" fontId="9" fillId="0" borderId="55" xfId="3" applyFont="1" applyBorder="1" applyAlignment="1">
      <alignment horizontal="left"/>
    </xf>
    <xf numFmtId="0" fontId="9" fillId="0" borderId="56" xfId="3" applyFont="1" applyBorder="1" applyAlignment="1">
      <alignment horizontal="left"/>
    </xf>
    <xf numFmtId="0" fontId="9" fillId="9" borderId="55" xfId="3" applyFont="1" applyFill="1" applyBorder="1" applyAlignment="1">
      <alignment horizontal="left"/>
    </xf>
    <xf numFmtId="0" fontId="9" fillId="9" borderId="0" xfId="3" applyFont="1" applyFill="1" applyAlignment="1">
      <alignment horizontal="left"/>
    </xf>
    <xf numFmtId="0" fontId="10" fillId="9" borderId="0" xfId="3" applyFont="1" applyFill="1" applyAlignment="1">
      <alignment horizontal="left"/>
    </xf>
    <xf numFmtId="0" fontId="9" fillId="9" borderId="56" xfId="3" applyFont="1" applyFill="1" applyBorder="1" applyAlignment="1">
      <alignment horizontal="left"/>
    </xf>
    <xf numFmtId="1" fontId="12" fillId="7" borderId="41" xfId="3" applyNumberFormat="1" applyFill="1" applyBorder="1" applyAlignment="1" applyProtection="1">
      <alignment horizontal="right" vertical="top"/>
      <protection hidden="1"/>
    </xf>
    <xf numFmtId="0" fontId="12" fillId="13" borderId="0" xfId="3" applyFill="1" applyAlignment="1">
      <alignment horizontal="left"/>
    </xf>
    <xf numFmtId="2" fontId="12" fillId="11" borderId="11" xfId="3" applyNumberFormat="1" applyFill="1" applyBorder="1" applyAlignment="1">
      <alignment horizontal="left"/>
    </xf>
    <xf numFmtId="2" fontId="12" fillId="11" borderId="0" xfId="3" applyNumberFormat="1" applyFill="1" applyAlignment="1">
      <alignment horizontal="left"/>
    </xf>
    <xf numFmtId="1" fontId="30" fillId="0" borderId="24" xfId="3" applyNumberFormat="1" applyFont="1" applyBorder="1" applyAlignment="1">
      <alignment horizontal="center" vertical="center"/>
    </xf>
    <xf numFmtId="167" fontId="30" fillId="0" borderId="24" xfId="3" applyNumberFormat="1" applyFont="1" applyBorder="1" applyAlignment="1">
      <alignment horizontal="center" vertical="center"/>
    </xf>
    <xf numFmtId="167" fontId="30" fillId="5" borderId="24" xfId="3" applyNumberFormat="1" applyFont="1" applyFill="1" applyBorder="1" applyAlignment="1">
      <alignment horizontal="center" vertical="center"/>
    </xf>
    <xf numFmtId="1" fontId="30" fillId="5" borderId="24" xfId="3" applyNumberFormat="1" applyFont="1" applyFill="1" applyBorder="1" applyAlignment="1">
      <alignment horizontal="center" vertical="center"/>
    </xf>
    <xf numFmtId="0" fontId="20" fillId="4" borderId="3" xfId="24" applyFont="1" applyFill="1" applyBorder="1" applyAlignment="1">
      <alignment horizontal="center" vertical="center"/>
    </xf>
    <xf numFmtId="0" fontId="15" fillId="4" borderId="1" xfId="2" applyFont="1" applyFill="1" applyBorder="1" applyAlignment="1">
      <alignment horizontal="center" vertical="center"/>
    </xf>
    <xf numFmtId="0" fontId="15" fillId="4" borderId="2" xfId="2" applyFont="1" applyFill="1" applyBorder="1" applyAlignment="1">
      <alignment horizontal="center" vertical="center"/>
    </xf>
    <xf numFmtId="167" fontId="30" fillId="5" borderId="27" xfId="3" applyNumberFormat="1" applyFont="1" applyFill="1" applyBorder="1" applyAlignment="1">
      <alignment horizontal="center" vertical="center"/>
    </xf>
    <xf numFmtId="167" fontId="30" fillId="5" borderId="65" xfId="3" applyNumberFormat="1" applyFont="1" applyFill="1" applyBorder="1" applyAlignment="1">
      <alignment horizontal="center" vertical="center"/>
    </xf>
    <xf numFmtId="1" fontId="30" fillId="5" borderId="50" xfId="3" applyNumberFormat="1" applyFont="1" applyFill="1" applyBorder="1" applyAlignment="1">
      <alignment horizontal="center" vertical="center"/>
    </xf>
    <xf numFmtId="0" fontId="26" fillId="0" borderId="18" xfId="2" applyFont="1" applyBorder="1" applyAlignment="1">
      <alignment horizontal="center"/>
    </xf>
    <xf numFmtId="0" fontId="34" fillId="0" borderId="0" xfId="3" applyFont="1" applyProtection="1">
      <protection locked="0"/>
    </xf>
    <xf numFmtId="0" fontId="34" fillId="0" borderId="0" xfId="3" applyFont="1"/>
    <xf numFmtId="0" fontId="34" fillId="0" borderId="0" xfId="3" applyFont="1" applyAlignment="1" applyProtection="1">
      <alignment horizontal="left"/>
      <protection locked="0"/>
    </xf>
    <xf numFmtId="0" fontId="35" fillId="0" borderId="0" xfId="3" applyFont="1" applyProtection="1">
      <protection locked="0"/>
    </xf>
    <xf numFmtId="0" fontId="16" fillId="0" borderId="0" xfId="2" applyFont="1" applyAlignment="1">
      <alignment horizontal="center"/>
    </xf>
    <xf numFmtId="165" fontId="26" fillId="0" borderId="0" xfId="2" applyNumberFormat="1" applyFont="1" applyAlignment="1">
      <alignment horizontal="center"/>
    </xf>
    <xf numFmtId="166" fontId="26" fillId="0" borderId="0" xfId="2" applyNumberFormat="1" applyFont="1" applyAlignment="1">
      <alignment horizontal="center" vertical="center"/>
    </xf>
    <xf numFmtId="165" fontId="26" fillId="0" borderId="0" xfId="2" applyNumberFormat="1" applyFont="1"/>
    <xf numFmtId="166" fontId="26" fillId="0" borderId="0" xfId="2" applyNumberFormat="1" applyFont="1" applyAlignment="1">
      <alignment vertical="center"/>
    </xf>
    <xf numFmtId="0" fontId="26" fillId="0" borderId="10" xfId="2" applyFont="1" applyBorder="1"/>
    <xf numFmtId="0" fontId="34" fillId="0" borderId="61" xfId="3" applyFont="1" applyBorder="1" applyProtection="1">
      <protection locked="0"/>
    </xf>
    <xf numFmtId="0" fontId="34" fillId="0" borderId="62" xfId="3" applyFont="1" applyBorder="1" applyProtection="1">
      <protection locked="0"/>
    </xf>
    <xf numFmtId="0" fontId="0" fillId="0" borderId="10" xfId="0" applyBorder="1"/>
    <xf numFmtId="0" fontId="11" fillId="0" borderId="0" xfId="0" applyFont="1"/>
    <xf numFmtId="0" fontId="0" fillId="0" borderId="0" xfId="0" applyAlignment="1">
      <alignment horizontal="center"/>
    </xf>
    <xf numFmtId="0" fontId="11" fillId="4" borderId="24" xfId="0" applyFont="1" applyFill="1" applyBorder="1" applyAlignment="1">
      <alignment horizontal="center"/>
    </xf>
    <xf numFmtId="0" fontId="11" fillId="4" borderId="62" xfId="0" applyFont="1" applyFill="1" applyBorder="1" applyAlignment="1">
      <alignment horizontal="center"/>
    </xf>
    <xf numFmtId="0" fontId="11" fillId="4" borderId="50" xfId="0" applyFont="1" applyFill="1" applyBorder="1" applyAlignment="1">
      <alignment horizontal="center"/>
    </xf>
    <xf numFmtId="0" fontId="11" fillId="4" borderId="61" xfId="0" applyFont="1" applyFill="1" applyBorder="1" applyAlignment="1">
      <alignment horizontal="center"/>
    </xf>
    <xf numFmtId="0" fontId="11" fillId="4" borderId="25" xfId="0" applyFont="1" applyFill="1" applyBorder="1" applyAlignment="1">
      <alignment horizontal="center"/>
    </xf>
    <xf numFmtId="0" fontId="0" fillId="0" borderId="12" xfId="0" applyBorder="1"/>
    <xf numFmtId="0" fontId="0" fillId="0" borderId="30" xfId="0" applyBorder="1"/>
    <xf numFmtId="0" fontId="0" fillId="0" borderId="62" xfId="0" applyBorder="1"/>
    <xf numFmtId="0" fontId="0" fillId="0" borderId="70" xfId="0" applyBorder="1"/>
    <xf numFmtId="0" fontId="0" fillId="0" borderId="50" xfId="0" applyBorder="1"/>
    <xf numFmtId="0" fontId="0" fillId="0" borderId="14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75" xfId="0" applyBorder="1"/>
    <xf numFmtId="0" fontId="0" fillId="0" borderId="6" xfId="0" applyBorder="1"/>
    <xf numFmtId="0" fontId="11" fillId="4" borderId="58" xfId="0" applyFont="1" applyFill="1" applyBorder="1"/>
    <xf numFmtId="0" fontId="11" fillId="4" borderId="4" xfId="0" applyFont="1" applyFill="1" applyBorder="1"/>
    <xf numFmtId="0" fontId="0" fillId="0" borderId="11" xfId="0" applyBorder="1" applyAlignment="1">
      <alignment horizontal="center"/>
    </xf>
    <xf numFmtId="0" fontId="0" fillId="0" borderId="30" xfId="0" applyBorder="1" applyAlignment="1">
      <alignment horizontal="center"/>
    </xf>
    <xf numFmtId="0" fontId="11" fillId="4" borderId="50" xfId="0" applyFont="1" applyFill="1" applyBorder="1" applyAlignment="1">
      <alignment horizontal="center" vertical="center"/>
    </xf>
    <xf numFmtId="0" fontId="0" fillId="0" borderId="76" xfId="0" applyBorder="1"/>
    <xf numFmtId="0" fontId="0" fillId="0" borderId="65" xfId="0" applyBorder="1"/>
    <xf numFmtId="0" fontId="0" fillId="0" borderId="60" xfId="0" applyBorder="1"/>
    <xf numFmtId="0" fontId="0" fillId="0" borderId="73" xfId="0" applyBorder="1"/>
    <xf numFmtId="0" fontId="0" fillId="0" borderId="68" xfId="0" applyBorder="1"/>
    <xf numFmtId="0" fontId="11" fillId="4" borderId="62" xfId="0" applyFont="1" applyFill="1" applyBorder="1"/>
    <xf numFmtId="0" fontId="11" fillId="4" borderId="50" xfId="0" applyFont="1" applyFill="1" applyBorder="1"/>
    <xf numFmtId="0" fontId="0" fillId="0" borderId="77" xfId="0" applyBorder="1"/>
    <xf numFmtId="0" fontId="0" fillId="0" borderId="56" xfId="0" applyBorder="1"/>
    <xf numFmtId="0" fontId="0" fillId="0" borderId="78" xfId="0" applyBorder="1"/>
    <xf numFmtId="0" fontId="11" fillId="4" borderId="27" xfId="0" applyFont="1" applyFill="1" applyBorder="1" applyAlignment="1">
      <alignment horizontal="center"/>
    </xf>
    <xf numFmtId="0" fontId="12" fillId="0" borderId="68" xfId="0" applyFont="1" applyBorder="1"/>
    <xf numFmtId="0" fontId="11" fillId="4" borderId="65" xfId="0" applyFont="1" applyFill="1" applyBorder="1"/>
    <xf numFmtId="0" fontId="11" fillId="4" borderId="76" xfId="0" applyFont="1" applyFill="1" applyBorder="1"/>
    <xf numFmtId="0" fontId="11" fillId="4" borderId="51" xfId="0" applyFont="1" applyFill="1" applyBorder="1"/>
    <xf numFmtId="0" fontId="0" fillId="0" borderId="83" xfId="0" applyBorder="1"/>
    <xf numFmtId="0" fontId="37" fillId="0" borderId="0" xfId="3" applyFont="1" applyAlignment="1">
      <alignment horizontal="left"/>
    </xf>
    <xf numFmtId="0" fontId="9" fillId="0" borderId="0" xfId="3" applyFont="1" applyAlignment="1">
      <alignment horizontal="center"/>
    </xf>
    <xf numFmtId="0" fontId="11" fillId="4" borderId="73" xfId="0" applyFont="1" applyFill="1" applyBorder="1" applyAlignment="1">
      <alignment horizontal="center"/>
    </xf>
    <xf numFmtId="0" fontId="0" fillId="0" borderId="18" xfId="0" applyBorder="1"/>
    <xf numFmtId="0" fontId="12" fillId="0" borderId="18" xfId="0" applyFont="1" applyBorder="1"/>
    <xf numFmtId="0" fontId="12" fillId="0" borderId="4" xfId="3" applyBorder="1" applyAlignment="1" applyProtection="1">
      <alignment horizontal="center"/>
      <protection locked="0"/>
    </xf>
    <xf numFmtId="0" fontId="12" fillId="0" borderId="51" xfId="3" applyBorder="1" applyAlignment="1" applyProtection="1">
      <alignment horizontal="center"/>
      <protection locked="0"/>
    </xf>
    <xf numFmtId="1" fontId="12" fillId="0" borderId="0" xfId="3" applyNumberFormat="1" applyAlignment="1" applyProtection="1">
      <alignment horizontal="center" vertical="center"/>
      <protection locked="0"/>
    </xf>
    <xf numFmtId="0" fontId="21" fillId="7" borderId="25" xfId="24" applyFont="1" applyFill="1" applyBorder="1" applyAlignment="1">
      <alignment horizontal="center" wrapText="1"/>
    </xf>
    <xf numFmtId="0" fontId="12" fillId="0" borderId="61" xfId="3" applyBorder="1" applyAlignment="1" applyProtection="1">
      <alignment vertical="center"/>
      <protection locked="0"/>
    </xf>
    <xf numFmtId="0" fontId="11" fillId="4" borderId="73" xfId="0" applyFont="1" applyFill="1" applyBorder="1" applyAlignment="1">
      <alignment horizontal="center" vertical="center" wrapText="1"/>
    </xf>
    <xf numFmtId="0" fontId="11" fillId="4" borderId="67" xfId="0" applyFont="1" applyFill="1" applyBorder="1" applyAlignment="1">
      <alignment horizontal="center" vertical="center" wrapText="1"/>
    </xf>
    <xf numFmtId="0" fontId="11" fillId="0" borderId="24" xfId="0" applyFont="1" applyBorder="1" applyAlignment="1">
      <alignment horizontal="center" vertical="center" wrapText="1"/>
    </xf>
    <xf numFmtId="0" fontId="10" fillId="6" borderId="24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 wrapText="1"/>
    </xf>
    <xf numFmtId="0" fontId="11" fillId="6" borderId="24" xfId="0" applyFont="1" applyFill="1" applyBorder="1" applyAlignment="1">
      <alignment horizontal="center" vertical="center"/>
    </xf>
    <xf numFmtId="0" fontId="0" fillId="0" borderId="24" xfId="0" applyBorder="1" applyAlignment="1" applyProtection="1">
      <alignment horizontal="center" vertical="center"/>
      <protection locked="0"/>
    </xf>
    <xf numFmtId="169" fontId="0" fillId="0" borderId="22" xfId="0" applyNumberFormat="1" applyBorder="1" applyAlignment="1" applyProtection="1">
      <alignment vertical="top" shrinkToFit="1"/>
      <protection locked="0"/>
    </xf>
    <xf numFmtId="0" fontId="12" fillId="0" borderId="22" xfId="27" applyFont="1" applyFill="1" applyBorder="1" applyAlignment="1" applyProtection="1">
      <alignment horizontal="center" vertical="top"/>
      <protection locked="0"/>
    </xf>
    <xf numFmtId="170" fontId="12" fillId="0" borderId="22" xfId="0" applyNumberFormat="1" applyFont="1" applyBorder="1" applyAlignment="1" applyProtection="1">
      <alignment horizontal="center" vertical="top"/>
      <protection locked="0"/>
    </xf>
    <xf numFmtId="14" fontId="0" fillId="0" borderId="24" xfId="0" applyNumberFormat="1" applyBorder="1" applyAlignment="1" applyProtection="1">
      <alignment horizontal="center" vertical="center"/>
      <protection locked="0"/>
    </xf>
    <xf numFmtId="0" fontId="12" fillId="0" borderId="24" xfId="0" applyFont="1" applyBorder="1" applyAlignment="1" applyProtection="1">
      <alignment horizontal="center" vertical="center"/>
      <protection locked="0"/>
    </xf>
    <xf numFmtId="0" fontId="0" fillId="0" borderId="68" xfId="0" applyBorder="1" applyAlignment="1">
      <alignment horizontal="center"/>
    </xf>
    <xf numFmtId="0" fontId="12" fillId="0" borderId="68" xfId="0" applyFont="1" applyBorder="1" applyAlignment="1">
      <alignment horizontal="center"/>
    </xf>
    <xf numFmtId="0" fontId="11" fillId="4" borderId="84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center"/>
    </xf>
    <xf numFmtId="0" fontId="11" fillId="4" borderId="24" xfId="3" applyFont="1" applyFill="1" applyBorder="1"/>
    <xf numFmtId="0" fontId="12" fillId="0" borderId="84" xfId="3" applyBorder="1" applyAlignment="1" applyProtection="1">
      <alignment horizontal="center"/>
      <protection locked="0"/>
    </xf>
    <xf numFmtId="0" fontId="12" fillId="0" borderId="67" xfId="3" applyBorder="1" applyAlignment="1" applyProtection="1">
      <alignment horizontal="center"/>
      <protection locked="0"/>
    </xf>
    <xf numFmtId="0" fontId="12" fillId="0" borderId="68" xfId="3" applyBorder="1" applyAlignment="1" applyProtection="1">
      <alignment horizontal="center"/>
      <protection locked="0"/>
    </xf>
    <xf numFmtId="0" fontId="12" fillId="0" borderId="24" xfId="0" applyFont="1" applyBorder="1"/>
    <xf numFmtId="0" fontId="11" fillId="0" borderId="24" xfId="0" applyFont="1" applyBorder="1"/>
    <xf numFmtId="0" fontId="12" fillId="0" borderId="61" xfId="0" applyFont="1" applyBorder="1"/>
    <xf numFmtId="0" fontId="12" fillId="0" borderId="25" xfId="0" applyFont="1" applyBorder="1"/>
    <xf numFmtId="0" fontId="11" fillId="0" borderId="61" xfId="0" applyFont="1" applyBorder="1"/>
    <xf numFmtId="0" fontId="11" fillId="0" borderId="25" xfId="0" applyFont="1" applyBorder="1"/>
    <xf numFmtId="0" fontId="11" fillId="0" borderId="62" xfId="0" applyFont="1" applyBorder="1"/>
    <xf numFmtId="0" fontId="12" fillId="0" borderId="70" xfId="0" applyFont="1" applyBorder="1"/>
    <xf numFmtId="0" fontId="11" fillId="0" borderId="50" xfId="0" applyFont="1" applyBorder="1"/>
    <xf numFmtId="0" fontId="12" fillId="0" borderId="21" xfId="0" applyFont="1" applyBorder="1"/>
    <xf numFmtId="0" fontId="12" fillId="0" borderId="22" xfId="0" applyFont="1" applyBorder="1"/>
    <xf numFmtId="0" fontId="12" fillId="0" borderId="86" xfId="0" applyFont="1" applyBorder="1"/>
    <xf numFmtId="166" fontId="12" fillId="0" borderId="0" xfId="3" applyNumberFormat="1" applyAlignment="1" applyProtection="1">
      <alignment horizontal="right" vertical="center"/>
      <protection locked="0"/>
    </xf>
    <xf numFmtId="171" fontId="0" fillId="0" borderId="0" xfId="0" applyNumberFormat="1"/>
    <xf numFmtId="0" fontId="0" fillId="0" borderId="24" xfId="0" applyBorder="1"/>
    <xf numFmtId="0" fontId="11" fillId="4" borderId="24" xfId="0" applyFont="1" applyFill="1" applyBorder="1"/>
    <xf numFmtId="0" fontId="11" fillId="4" borderId="63" xfId="0" applyFont="1" applyFill="1" applyBorder="1"/>
    <xf numFmtId="2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0" fontId="0" fillId="0" borderId="20" xfId="0" applyBorder="1"/>
    <xf numFmtId="0" fontId="0" fillId="0" borderId="4" xfId="0" applyBorder="1"/>
    <xf numFmtId="0" fontId="12" fillId="0" borderId="4" xfId="0" applyFont="1" applyBorder="1"/>
    <xf numFmtId="0" fontId="0" fillId="0" borderId="51" xfId="0" applyBorder="1"/>
    <xf numFmtId="0" fontId="0" fillId="0" borderId="14" xfId="0" applyBorder="1"/>
    <xf numFmtId="0" fontId="0" fillId="0" borderId="57" xfId="0" applyBorder="1"/>
    <xf numFmtId="0" fontId="9" fillId="0" borderId="0" xfId="0" applyFont="1"/>
    <xf numFmtId="0" fontId="9" fillId="0" borderId="55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56" xfId="0" applyFont="1" applyBorder="1" applyAlignment="1">
      <alignment horizontal="center"/>
    </xf>
    <xf numFmtId="0" fontId="12" fillId="0" borderId="6" xfId="0" applyFont="1" applyBorder="1"/>
    <xf numFmtId="0" fontId="35" fillId="4" borderId="1" xfId="3" applyFont="1" applyFill="1" applyBorder="1" applyAlignment="1" applyProtection="1">
      <alignment horizontal="center" vertical="center" wrapText="1"/>
      <protection locked="0"/>
    </xf>
    <xf numFmtId="0" fontId="12" fillId="0" borderId="19" xfId="3" applyBorder="1" applyAlignment="1" applyProtection="1">
      <alignment horizontal="center"/>
      <protection locked="0"/>
    </xf>
    <xf numFmtId="0" fontId="12" fillId="0" borderId="87" xfId="3" applyBorder="1" applyAlignment="1" applyProtection="1">
      <alignment horizontal="center"/>
      <protection locked="0"/>
    </xf>
    <xf numFmtId="0" fontId="12" fillId="0" borderId="6" xfId="3" applyBorder="1" applyAlignment="1" applyProtection="1">
      <alignment horizontal="center"/>
      <protection locked="0"/>
    </xf>
    <xf numFmtId="0" fontId="12" fillId="0" borderId="83" xfId="3" applyBorder="1" applyAlignment="1" applyProtection="1">
      <alignment horizontal="center"/>
      <protection locked="0"/>
    </xf>
    <xf numFmtId="0" fontId="0" fillId="0" borderId="3" xfId="0" applyBorder="1"/>
    <xf numFmtId="0" fontId="11" fillId="4" borderId="73" xfId="0" applyFont="1" applyFill="1" applyBorder="1"/>
    <xf numFmtId="0" fontId="16" fillId="0" borderId="62" xfId="2" applyFont="1" applyBorder="1" applyAlignment="1">
      <alignment horizontal="center" vertical="center"/>
    </xf>
    <xf numFmtId="0" fontId="16" fillId="0" borderId="68" xfId="2" applyFont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0" fontId="12" fillId="0" borderId="0" xfId="0" applyFont="1" applyAlignment="1">
      <alignment vertical="center"/>
    </xf>
    <xf numFmtId="166" fontId="12" fillId="0" borderId="0" xfId="0" applyNumberFormat="1" applyFont="1"/>
    <xf numFmtId="2" fontId="0" fillId="0" borderId="0" xfId="0" applyNumberFormat="1"/>
    <xf numFmtId="168" fontId="0" fillId="0" borderId="0" xfId="0" applyNumberFormat="1" applyAlignment="1">
      <alignment horizontal="right"/>
    </xf>
    <xf numFmtId="2" fontId="0" fillId="0" borderId="0" xfId="0" applyNumberFormat="1" applyAlignment="1">
      <alignment horizontal="center"/>
    </xf>
    <xf numFmtId="0" fontId="11" fillId="4" borderId="65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5" xfId="3" applyBorder="1" applyAlignment="1" applyProtection="1">
      <alignment horizontal="center" vertical="center"/>
      <protection locked="0"/>
    </xf>
    <xf numFmtId="0" fontId="11" fillId="4" borderId="59" xfId="0" applyFont="1" applyFill="1" applyBorder="1"/>
    <xf numFmtId="0" fontId="11" fillId="4" borderId="75" xfId="0" applyFont="1" applyFill="1" applyBorder="1"/>
    <xf numFmtId="0" fontId="11" fillId="0" borderId="10" xfId="0" applyFont="1" applyBorder="1"/>
    <xf numFmtId="0" fontId="12" fillId="0" borderId="14" xfId="0" applyFont="1" applyBorder="1"/>
    <xf numFmtId="0" fontId="11" fillId="4" borderId="69" xfId="0" applyFont="1" applyFill="1" applyBorder="1"/>
    <xf numFmtId="0" fontId="11" fillId="4" borderId="64" xfId="0" applyFont="1" applyFill="1" applyBorder="1"/>
    <xf numFmtId="0" fontId="11" fillId="0" borderId="70" xfId="0" applyFont="1" applyBorder="1"/>
    <xf numFmtId="0" fontId="12" fillId="0" borderId="24" xfId="0" applyFont="1" applyBorder="1" applyAlignment="1">
      <alignment horizontal="center"/>
    </xf>
    <xf numFmtId="164" fontId="12" fillId="7" borderId="41" xfId="3" applyNumberFormat="1" applyFill="1" applyBorder="1" applyAlignment="1" applyProtection="1">
      <alignment horizontal="right" vertical="top"/>
      <protection hidden="1"/>
    </xf>
    <xf numFmtId="0" fontId="12" fillId="0" borderId="22" xfId="0" applyFont="1" applyBorder="1" applyAlignment="1" applyProtection="1">
      <alignment horizontal="center" vertical="top" wrapText="1"/>
      <protection locked="0"/>
    </xf>
    <xf numFmtId="0" fontId="21" fillId="0" borderId="0" xfId="24" applyFont="1" applyAlignment="1">
      <alignment horizontal="center"/>
    </xf>
    <xf numFmtId="0" fontId="21" fillId="0" borderId="1" xfId="24" applyFont="1" applyBorder="1" applyAlignment="1">
      <alignment horizontal="center" vertical="center"/>
    </xf>
    <xf numFmtId="0" fontId="21" fillId="0" borderId="0" xfId="24" applyFont="1"/>
    <xf numFmtId="0" fontId="21" fillId="0" borderId="10" xfId="24" applyFont="1" applyBorder="1" applyAlignment="1">
      <alignment horizontal="center" vertical="center"/>
    </xf>
    <xf numFmtId="0" fontId="21" fillId="0" borderId="18" xfId="24" applyFont="1" applyBorder="1" applyAlignment="1">
      <alignment horizontal="center" vertical="center"/>
    </xf>
    <xf numFmtId="0" fontId="21" fillId="0" borderId="10" xfId="24" applyFont="1" applyBorder="1"/>
    <xf numFmtId="0" fontId="21" fillId="7" borderId="6" xfId="24" applyFont="1" applyFill="1" applyBorder="1" applyAlignment="1">
      <alignment horizontal="center"/>
    </xf>
    <xf numFmtId="0" fontId="21" fillId="7" borderId="10" xfId="24" applyFont="1" applyFill="1" applyBorder="1"/>
    <xf numFmtId="0" fontId="21" fillId="0" borderId="10" xfId="24" applyFont="1" applyBorder="1" applyAlignment="1">
      <alignment horizontal="center"/>
    </xf>
    <xf numFmtId="0" fontId="21" fillId="0" borderId="18" xfId="24" applyFont="1" applyBorder="1" applyAlignment="1">
      <alignment vertical="center"/>
    </xf>
    <xf numFmtId="0" fontId="21" fillId="0" borderId="3" xfId="24" applyFont="1" applyBorder="1" applyAlignment="1">
      <alignment vertical="center"/>
    </xf>
    <xf numFmtId="0" fontId="21" fillId="0" borderId="51" xfId="24" applyFont="1" applyBorder="1" applyAlignment="1">
      <alignment horizontal="center"/>
    </xf>
    <xf numFmtId="0" fontId="21" fillId="0" borderId="3" xfId="24" applyFont="1" applyBorder="1" applyAlignment="1">
      <alignment horizontal="center" vertical="center"/>
    </xf>
    <xf numFmtId="165" fontId="40" fillId="0" borderId="10" xfId="1" applyNumberFormat="1" applyFont="1" applyFill="1" applyBorder="1" applyAlignment="1">
      <alignment horizontal="center"/>
    </xf>
    <xf numFmtId="0" fontId="21" fillId="7" borderId="18" xfId="24" applyFont="1" applyFill="1" applyBorder="1"/>
    <xf numFmtId="0" fontId="21" fillId="7" borderId="14" xfId="24" applyFont="1" applyFill="1" applyBorder="1"/>
    <xf numFmtId="0" fontId="21" fillId="0" borderId="18" xfId="24" applyFont="1" applyBorder="1"/>
    <xf numFmtId="166" fontId="21" fillId="0" borderId="26" xfId="24" applyNumberFormat="1" applyFont="1" applyBorder="1" applyAlignment="1">
      <alignment horizontal="center"/>
    </xf>
    <xf numFmtId="166" fontId="21" fillId="0" borderId="10" xfId="24" applyNumberFormat="1" applyFont="1" applyBorder="1" applyAlignment="1">
      <alignment horizontal="center"/>
    </xf>
    <xf numFmtId="165" fontId="21" fillId="0" borderId="0" xfId="24" applyNumberFormat="1" applyFont="1" applyAlignment="1">
      <alignment horizontal="center"/>
    </xf>
    <xf numFmtId="0" fontId="21" fillId="7" borderId="0" xfId="24" applyFont="1" applyFill="1"/>
    <xf numFmtId="164" fontId="21" fillId="0" borderId="10" xfId="24" applyNumberFormat="1" applyFont="1" applyBorder="1" applyAlignment="1">
      <alignment horizontal="center"/>
    </xf>
    <xf numFmtId="166" fontId="21" fillId="0" borderId="0" xfId="24" applyNumberFormat="1" applyFont="1"/>
    <xf numFmtId="166" fontId="21" fillId="0" borderId="12" xfId="24" applyNumberFormat="1" applyFont="1" applyBorder="1"/>
    <xf numFmtId="49" fontId="40" fillId="5" borderId="67" xfId="1" applyNumberFormat="1" applyFont="1" applyFill="1" applyBorder="1" applyAlignment="1">
      <alignment horizontal="center"/>
    </xf>
    <xf numFmtId="0" fontId="21" fillId="0" borderId="3" xfId="24" applyFont="1" applyBorder="1"/>
    <xf numFmtId="0" fontId="21" fillId="0" borderId="0" xfId="2" applyFont="1"/>
    <xf numFmtId="0" fontId="20" fillId="4" borderId="1" xfId="2" applyFont="1" applyFill="1" applyBorder="1" applyAlignment="1">
      <alignment horizontal="center" vertical="center"/>
    </xf>
    <xf numFmtId="0" fontId="20" fillId="4" borderId="2" xfId="2" applyFont="1" applyFill="1" applyBorder="1" applyAlignment="1">
      <alignment horizontal="center" vertical="center"/>
    </xf>
    <xf numFmtId="0" fontId="21" fillId="0" borderId="64" xfId="2" applyFont="1" applyBorder="1"/>
    <xf numFmtId="0" fontId="21" fillId="0" borderId="25" xfId="2" applyFont="1" applyBorder="1"/>
    <xf numFmtId="0" fontId="21" fillId="0" borderId="18" xfId="2" applyFont="1" applyBorder="1" applyAlignment="1">
      <alignment horizontal="center" vertical="center"/>
    </xf>
    <xf numFmtId="0" fontId="21" fillId="0" borderId="50" xfId="2" applyFont="1" applyBorder="1"/>
    <xf numFmtId="0" fontId="20" fillId="4" borderId="13" xfId="2" applyFont="1" applyFill="1" applyBorder="1" applyAlignment="1">
      <alignment horizontal="center" vertical="center"/>
    </xf>
    <xf numFmtId="0" fontId="20" fillId="4" borderId="15" xfId="2" applyFont="1" applyFill="1" applyBorder="1" applyAlignment="1">
      <alignment horizontal="center" vertical="center"/>
    </xf>
    <xf numFmtId="0" fontId="21" fillId="0" borderId="14" xfId="2" applyFont="1" applyBorder="1" applyAlignment="1">
      <alignment horizontal="center"/>
    </xf>
    <xf numFmtId="0" fontId="21" fillId="0" borderId="25" xfId="2" applyFont="1" applyBorder="1" applyAlignment="1">
      <alignment horizontal="center"/>
    </xf>
    <xf numFmtId="0" fontId="21" fillId="0" borderId="11" xfId="2" applyFont="1" applyBorder="1"/>
    <xf numFmtId="165" fontId="21" fillId="0" borderId="0" xfId="2" applyNumberFormat="1" applyFont="1"/>
    <xf numFmtId="0" fontId="20" fillId="0" borderId="0" xfId="2" applyFont="1"/>
    <xf numFmtId="0" fontId="21" fillId="0" borderId="71" xfId="2" applyFont="1" applyBorder="1"/>
    <xf numFmtId="0" fontId="21" fillId="0" borderId="12" xfId="2" applyFont="1" applyBorder="1"/>
    <xf numFmtId="0" fontId="21" fillId="6" borderId="0" xfId="2" applyFont="1" applyFill="1"/>
    <xf numFmtId="0" fontId="21" fillId="0" borderId="63" xfId="2" applyFont="1" applyBorder="1" applyAlignment="1">
      <alignment horizontal="center" vertical="center"/>
    </xf>
    <xf numFmtId="1" fontId="40" fillId="5" borderId="61" xfId="1" applyNumberFormat="1" applyFont="1" applyFill="1" applyBorder="1" applyAlignment="1">
      <alignment horizontal="center"/>
    </xf>
    <xf numFmtId="1" fontId="40" fillId="5" borderId="62" xfId="1" applyNumberFormat="1" applyFont="1" applyFill="1" applyBorder="1" applyAlignment="1">
      <alignment horizontal="center"/>
    </xf>
    <xf numFmtId="0" fontId="21" fillId="0" borderId="83" xfId="2" applyFont="1" applyBorder="1"/>
    <xf numFmtId="0" fontId="21" fillId="0" borderId="86" xfId="2" applyFont="1" applyBorder="1"/>
    <xf numFmtId="165" fontId="40" fillId="5" borderId="67" xfId="1" quotePrefix="1" applyNumberFormat="1" applyFont="1" applyFill="1" applyBorder="1" applyAlignment="1">
      <alignment horizontal="center"/>
    </xf>
    <xf numFmtId="0" fontId="21" fillId="0" borderId="89" xfId="2" applyFont="1" applyBorder="1" applyAlignment="1">
      <alignment horizontal="center" vertical="center"/>
    </xf>
    <xf numFmtId="0" fontId="21" fillId="0" borderId="54" xfId="2" applyFont="1" applyBorder="1" applyAlignment="1">
      <alignment horizontal="center" vertical="center"/>
    </xf>
    <xf numFmtId="0" fontId="21" fillId="0" borderId="76" xfId="2" applyFont="1" applyBorder="1" applyAlignment="1">
      <alignment horizontal="center" vertical="center"/>
    </xf>
    <xf numFmtId="0" fontId="21" fillId="0" borderId="24" xfId="2" applyFont="1" applyBorder="1" applyAlignment="1">
      <alignment horizontal="center" vertical="center"/>
    </xf>
    <xf numFmtId="0" fontId="21" fillId="0" borderId="20" xfId="2" applyFont="1" applyBorder="1" applyAlignment="1">
      <alignment horizontal="center" vertical="center"/>
    </xf>
    <xf numFmtId="0" fontId="12" fillId="0" borderId="0" xfId="3" applyAlignment="1" applyProtection="1">
      <alignment vertical="center"/>
      <protection locked="0"/>
    </xf>
    <xf numFmtId="0" fontId="11" fillId="0" borderId="61" xfId="3" applyFont="1" applyBorder="1" applyAlignment="1">
      <alignment vertical="center"/>
    </xf>
    <xf numFmtId="0" fontId="12" fillId="0" borderId="25" xfId="3" applyBorder="1" applyAlignment="1" applyProtection="1">
      <alignment horizontal="left" vertical="center"/>
      <protection locked="0"/>
    </xf>
    <xf numFmtId="0" fontId="12" fillId="0" borderId="25" xfId="3" applyBorder="1" applyAlignment="1">
      <alignment horizontal="left" vertical="center"/>
    </xf>
    <xf numFmtId="0" fontId="12" fillId="5" borderId="25" xfId="3" applyFill="1" applyBorder="1" applyAlignment="1">
      <alignment horizontal="left" vertical="center"/>
    </xf>
    <xf numFmtId="0" fontId="12" fillId="5" borderId="25" xfId="3" applyFill="1" applyBorder="1" applyAlignment="1" applyProtection="1">
      <alignment horizontal="left" vertical="center"/>
      <protection locked="0"/>
    </xf>
    <xf numFmtId="49" fontId="12" fillId="5" borderId="25" xfId="3" applyNumberFormat="1" applyFill="1" applyBorder="1" applyAlignment="1" applyProtection="1">
      <alignment horizontal="left" vertical="center"/>
      <protection locked="0"/>
    </xf>
    <xf numFmtId="0" fontId="11" fillId="0" borderId="21" xfId="3" applyFont="1" applyBorder="1" applyAlignment="1">
      <alignment vertical="center"/>
    </xf>
    <xf numFmtId="0" fontId="12" fillId="5" borderId="86" xfId="3" applyFill="1" applyBorder="1" applyAlignment="1" applyProtection="1">
      <alignment horizontal="left" vertical="center"/>
      <protection locked="0"/>
    </xf>
    <xf numFmtId="0" fontId="12" fillId="4" borderId="73" xfId="0" applyFont="1" applyFill="1" applyBorder="1"/>
    <xf numFmtId="2" fontId="12" fillId="0" borderId="25" xfId="3" applyNumberFormat="1" applyBorder="1"/>
    <xf numFmtId="2" fontId="12" fillId="0" borderId="50" xfId="3" applyNumberFormat="1" applyBorder="1"/>
    <xf numFmtId="14" fontId="0" fillId="0" borderId="24" xfId="0" applyNumberFormat="1" applyBorder="1" applyAlignment="1">
      <alignment horizontal="center"/>
    </xf>
    <xf numFmtId="166" fontId="12" fillId="0" borderId="61" xfId="3" applyNumberFormat="1" applyBorder="1" applyProtection="1">
      <protection locked="0"/>
    </xf>
    <xf numFmtId="166" fontId="12" fillId="0" borderId="25" xfId="3" applyNumberFormat="1" applyBorder="1" applyProtection="1">
      <protection locked="0"/>
    </xf>
    <xf numFmtId="166" fontId="12" fillId="0" borderId="63" xfId="3" applyNumberFormat="1" applyBorder="1" applyProtection="1">
      <protection locked="0"/>
    </xf>
    <xf numFmtId="166" fontId="12" fillId="0" borderId="64" xfId="3" applyNumberFormat="1" applyBorder="1" applyProtection="1">
      <protection locked="0"/>
    </xf>
    <xf numFmtId="0" fontId="12" fillId="0" borderId="62" xfId="3" applyBorder="1" applyAlignment="1" applyProtection="1">
      <alignment vertical="center"/>
      <protection locked="0"/>
    </xf>
    <xf numFmtId="0" fontId="12" fillId="0" borderId="50" xfId="3" applyBorder="1" applyAlignment="1" applyProtection="1">
      <alignment horizontal="center" vertical="center"/>
      <protection locked="0"/>
    </xf>
    <xf numFmtId="0" fontId="0" fillId="0" borderId="52" xfId="0" applyBorder="1"/>
    <xf numFmtId="14" fontId="0" fillId="0" borderId="24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7" fontId="12" fillId="7" borderId="38" xfId="3" quotePrefix="1" applyNumberFormat="1" applyFill="1" applyBorder="1" applyAlignment="1" applyProtection="1">
      <alignment horizontal="right"/>
      <protection hidden="1"/>
    </xf>
    <xf numFmtId="164" fontId="12" fillId="7" borderId="41" xfId="3" quotePrefix="1" applyNumberFormat="1" applyFill="1" applyBorder="1" applyAlignment="1" applyProtection="1">
      <alignment horizontal="right" vertical="top"/>
      <protection hidden="1"/>
    </xf>
    <xf numFmtId="0" fontId="11" fillId="0" borderId="62" xfId="3" applyFont="1" applyBorder="1" applyAlignment="1">
      <alignment vertical="center"/>
    </xf>
    <xf numFmtId="0" fontId="12" fillId="5" borderId="50" xfId="3" applyFill="1" applyBorder="1" applyAlignment="1" applyProtection="1">
      <alignment horizontal="left" vertical="center"/>
      <protection locked="0"/>
    </xf>
    <xf numFmtId="1" fontId="12" fillId="0" borderId="25" xfId="3" applyNumberFormat="1" applyBorder="1" applyAlignment="1">
      <alignment horizontal="left" vertical="center"/>
    </xf>
    <xf numFmtId="0" fontId="11" fillId="4" borderId="63" xfId="3" applyFont="1" applyFill="1" applyBorder="1" applyAlignment="1">
      <alignment vertical="center"/>
    </xf>
    <xf numFmtId="0" fontId="12" fillId="0" borderId="0" xfId="0" applyFont="1" applyAlignment="1">
      <alignment horizontal="left" vertical="center"/>
    </xf>
    <xf numFmtId="17" fontId="12" fillId="5" borderId="25" xfId="3" applyNumberFormat="1" applyFill="1" applyBorder="1" applyAlignment="1">
      <alignment horizontal="left" vertical="center"/>
    </xf>
    <xf numFmtId="165" fontId="40" fillId="5" borderId="71" xfId="1" applyNumberFormat="1" applyFont="1" applyFill="1" applyBorder="1" applyAlignment="1">
      <alignment horizontal="center"/>
    </xf>
    <xf numFmtId="1" fontId="40" fillId="5" borderId="10" xfId="1" applyNumberFormat="1" applyFont="1" applyFill="1" applyBorder="1" applyAlignment="1">
      <alignment horizontal="center"/>
    </xf>
    <xf numFmtId="165" fontId="40" fillId="5" borderId="88" xfId="1" applyNumberFormat="1" applyFont="1" applyFill="1" applyBorder="1" applyAlignment="1">
      <alignment horizontal="center"/>
    </xf>
    <xf numFmtId="1" fontId="40" fillId="5" borderId="67" xfId="1" applyNumberFormat="1" applyFont="1" applyFill="1" applyBorder="1" applyAlignment="1">
      <alignment horizontal="center"/>
    </xf>
    <xf numFmtId="0" fontId="11" fillId="4" borderId="13" xfId="3" applyFont="1" applyFill="1" applyBorder="1" applyAlignment="1" applyProtection="1">
      <alignment horizontal="center"/>
      <protection locked="0"/>
    </xf>
    <xf numFmtId="0" fontId="11" fillId="4" borderId="8" xfId="0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  <xf numFmtId="0" fontId="44" fillId="0" borderId="81" xfId="0" applyFont="1" applyBorder="1" applyAlignment="1">
      <alignment horizontal="center" vertical="center" wrapText="1"/>
    </xf>
    <xf numFmtId="0" fontId="12" fillId="0" borderId="84" xfId="0" applyFont="1" applyBorder="1"/>
    <xf numFmtId="0" fontId="45" fillId="0" borderId="27" xfId="0" applyFont="1" applyBorder="1" applyAlignment="1">
      <alignment horizontal="center" vertical="center" wrapText="1"/>
    </xf>
    <xf numFmtId="0" fontId="12" fillId="0" borderId="67" xfId="0" applyFont="1" applyBorder="1"/>
    <xf numFmtId="2" fontId="14" fillId="0" borderId="63" xfId="0" applyNumberFormat="1" applyFont="1" applyBorder="1" applyAlignment="1">
      <alignment horizontal="center"/>
    </xf>
    <xf numFmtId="2" fontId="0" fillId="0" borderId="69" xfId="0" applyNumberFormat="1" applyBorder="1" applyAlignment="1">
      <alignment horizontal="center"/>
    </xf>
    <xf numFmtId="2" fontId="14" fillId="0" borderId="61" xfId="0" applyNumberFormat="1" applyFon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14" fillId="0" borderId="62" xfId="0" applyNumberFormat="1" applyFont="1" applyBorder="1" applyAlignment="1">
      <alignment horizontal="center"/>
    </xf>
    <xf numFmtId="2" fontId="0" fillId="0" borderId="70" xfId="0" applyNumberFormat="1" applyBorder="1" applyAlignment="1">
      <alignment horizontal="center"/>
    </xf>
    <xf numFmtId="0" fontId="45" fillId="0" borderId="24" xfId="0" applyFont="1" applyBorder="1" applyAlignment="1">
      <alignment horizontal="center" vertical="center" wrapText="1"/>
    </xf>
    <xf numFmtId="0" fontId="45" fillId="0" borderId="65" xfId="0" applyFont="1" applyBorder="1" applyAlignment="1">
      <alignment horizontal="center" vertical="center" wrapText="1"/>
    </xf>
    <xf numFmtId="0" fontId="0" fillId="0" borderId="63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4" xfId="0" applyBorder="1" applyAlignment="1">
      <alignment horizontal="center"/>
    </xf>
    <xf numFmtId="2" fontId="0" fillId="0" borderId="24" xfId="0" applyNumberFormat="1" applyBorder="1" applyAlignment="1">
      <alignment horizontal="center" vertical="center"/>
    </xf>
    <xf numFmtId="0" fontId="14" fillId="4" borderId="20" xfId="0" applyFont="1" applyFill="1" applyBorder="1" applyAlignment="1">
      <alignment horizontal="center" vertical="center"/>
    </xf>
    <xf numFmtId="0" fontId="14" fillId="4" borderId="22" xfId="0" applyFont="1" applyFill="1" applyBorder="1" applyAlignment="1">
      <alignment horizontal="center" vertical="center"/>
    </xf>
    <xf numFmtId="2" fontId="40" fillId="5" borderId="1" xfId="1" applyNumberFormat="1" applyFont="1" applyFill="1" applyBorder="1" applyAlignment="1">
      <alignment horizontal="right"/>
    </xf>
    <xf numFmtId="2" fontId="40" fillId="5" borderId="18" xfId="1" applyNumberFormat="1" applyFont="1" applyFill="1" applyBorder="1" applyAlignment="1">
      <alignment horizontal="right"/>
    </xf>
    <xf numFmtId="168" fontId="40" fillId="5" borderId="18" xfId="1" applyNumberFormat="1" applyFont="1" applyFill="1" applyBorder="1" applyAlignment="1">
      <alignment horizontal="right"/>
    </xf>
    <xf numFmtId="2" fontId="21" fillId="5" borderId="18" xfId="0" applyNumberFormat="1" applyFont="1" applyFill="1" applyBorder="1" applyAlignment="1">
      <alignment horizontal="right"/>
    </xf>
    <xf numFmtId="168" fontId="40" fillId="5" borderId="18" xfId="24" applyNumberFormat="1" applyFont="1" applyFill="1" applyBorder="1" applyAlignment="1">
      <alignment horizontal="right"/>
    </xf>
    <xf numFmtId="2" fontId="40" fillId="0" borderId="18" xfId="1" applyNumberFormat="1" applyFont="1" applyFill="1" applyBorder="1" applyAlignment="1">
      <alignment horizontal="right"/>
    </xf>
    <xf numFmtId="168" fontId="40" fillId="0" borderId="0" xfId="24" applyNumberFormat="1" applyFont="1" applyAlignment="1">
      <alignment horizontal="right"/>
    </xf>
    <xf numFmtId="1" fontId="40" fillId="5" borderId="50" xfId="1" applyNumberFormat="1" applyFont="1" applyFill="1" applyBorder="1" applyAlignment="1">
      <alignment horizontal="right"/>
    </xf>
    <xf numFmtId="1" fontId="40" fillId="5" borderId="67" xfId="1" applyNumberFormat="1" applyFont="1" applyFill="1" applyBorder="1" applyAlignment="1">
      <alignment horizontal="center" vertical="center"/>
    </xf>
    <xf numFmtId="1" fontId="40" fillId="5" borderId="68" xfId="1" applyNumberFormat="1" applyFont="1" applyFill="1" applyBorder="1" applyAlignment="1">
      <alignment horizontal="center" vertical="center"/>
    </xf>
    <xf numFmtId="1" fontId="21" fillId="0" borderId="69" xfId="2" applyNumberFormat="1" applyFont="1" applyBorder="1" applyAlignment="1">
      <alignment horizontal="center" vertical="center"/>
    </xf>
    <xf numFmtId="1" fontId="40" fillId="5" borderId="24" xfId="1" applyNumberFormat="1" applyFont="1" applyFill="1" applyBorder="1" applyAlignment="1">
      <alignment horizontal="center" vertical="center"/>
    </xf>
    <xf numFmtId="1" fontId="40" fillId="5" borderId="70" xfId="1" applyNumberFormat="1" applyFont="1" applyFill="1" applyBorder="1" applyAlignment="1">
      <alignment horizontal="center" vertical="center"/>
    </xf>
    <xf numFmtId="2" fontId="21" fillId="0" borderId="64" xfId="2" applyNumberFormat="1" applyFont="1" applyBorder="1" applyAlignment="1">
      <alignment horizontal="center" vertical="center"/>
    </xf>
    <xf numFmtId="2" fontId="21" fillId="0" borderId="25" xfId="2" applyNumberFormat="1" applyFont="1" applyBorder="1" applyAlignment="1">
      <alignment horizontal="center" vertical="center"/>
    </xf>
    <xf numFmtId="2" fontId="21" fillId="0" borderId="50" xfId="2" applyNumberFormat="1" applyFont="1" applyBorder="1" applyAlignment="1">
      <alignment horizontal="center" vertical="center"/>
    </xf>
    <xf numFmtId="168" fontId="40" fillId="0" borderId="73" xfId="1" applyNumberFormat="1" applyFont="1" applyFill="1" applyBorder="1" applyAlignment="1">
      <alignment horizontal="right"/>
    </xf>
    <xf numFmtId="168" fontId="20" fillId="0" borderId="3" xfId="2" applyNumberFormat="1" applyFont="1" applyBorder="1" applyAlignment="1">
      <alignment horizontal="right"/>
    </xf>
    <xf numFmtId="166" fontId="26" fillId="0" borderId="18" xfId="2" applyNumberFormat="1" applyFont="1" applyBorder="1" applyAlignment="1">
      <alignment horizontal="center"/>
    </xf>
    <xf numFmtId="166" fontId="26" fillId="0" borderId="3" xfId="2" applyNumberFormat="1" applyFont="1" applyBorder="1" applyAlignment="1">
      <alignment horizontal="center"/>
    </xf>
    <xf numFmtId="0" fontId="11" fillId="4" borderId="74" xfId="0" applyFont="1" applyFill="1" applyBorder="1" applyAlignment="1">
      <alignment horizontal="center"/>
    </xf>
    <xf numFmtId="0" fontId="11" fillId="4" borderId="64" xfId="0" applyFont="1" applyFill="1" applyBorder="1" applyAlignment="1">
      <alignment horizontal="center"/>
    </xf>
    <xf numFmtId="168" fontId="12" fillId="5" borderId="25" xfId="3" applyNumberFormat="1" applyFill="1" applyBorder="1" applyAlignment="1">
      <alignment horizontal="left" vertical="center"/>
    </xf>
    <xf numFmtId="168" fontId="12" fillId="5" borderId="50" xfId="3" applyNumberFormat="1" applyFill="1" applyBorder="1" applyAlignment="1">
      <alignment horizontal="left" vertical="center"/>
    </xf>
    <xf numFmtId="0" fontId="0" fillId="4" borderId="24" xfId="0" applyFill="1" applyBorder="1" applyAlignment="1">
      <alignment horizontal="center" vertical="center"/>
    </xf>
    <xf numFmtId="0" fontId="12" fillId="4" borderId="24" xfId="0" applyFont="1" applyFill="1" applyBorder="1" applyAlignment="1">
      <alignment horizontal="center" vertical="center"/>
    </xf>
    <xf numFmtId="0" fontId="0" fillId="4" borderId="0" xfId="0" applyFill="1"/>
    <xf numFmtId="0" fontId="0" fillId="4" borderId="73" xfId="0" applyFill="1" applyBorder="1"/>
    <xf numFmtId="166" fontId="11" fillId="0" borderId="0" xfId="3" applyNumberFormat="1" applyFont="1" applyProtection="1">
      <protection locked="0"/>
    </xf>
    <xf numFmtId="0" fontId="12" fillId="4" borderId="0" xfId="0" applyFont="1" applyFill="1"/>
    <xf numFmtId="168" fontId="42" fillId="0" borderId="9" xfId="1" applyNumberFormat="1" applyFont="1" applyFill="1" applyBorder="1" applyAlignment="1">
      <alignment horizontal="right"/>
    </xf>
    <xf numFmtId="168" fontId="40" fillId="5" borderId="25" xfId="1" applyNumberFormat="1" applyFont="1" applyFill="1" applyBorder="1" applyAlignment="1">
      <alignment horizontal="right"/>
    </xf>
    <xf numFmtId="0" fontId="33" fillId="6" borderId="24" xfId="0" applyFont="1" applyFill="1" applyBorder="1" applyAlignment="1">
      <alignment horizontal="center" vertical="center"/>
    </xf>
    <xf numFmtId="0" fontId="33" fillId="7" borderId="24" xfId="0" applyFont="1" applyFill="1" applyBorder="1" applyAlignment="1">
      <alignment horizontal="center" vertical="center"/>
    </xf>
    <xf numFmtId="0" fontId="24" fillId="6" borderId="24" xfId="0" applyFont="1" applyFill="1" applyBorder="1" applyAlignment="1">
      <alignment horizontal="center" vertical="center"/>
    </xf>
    <xf numFmtId="0" fontId="20" fillId="4" borderId="17" xfId="24" applyFont="1" applyFill="1" applyBorder="1" applyAlignment="1">
      <alignment horizontal="center" vertical="center"/>
    </xf>
    <xf numFmtId="0" fontId="20" fillId="4" borderId="15" xfId="24" applyFont="1" applyFill="1" applyBorder="1" applyAlignment="1">
      <alignment horizontal="center" vertical="center"/>
    </xf>
    <xf numFmtId="0" fontId="20" fillId="8" borderId="81" xfId="24" applyFont="1" applyFill="1" applyBorder="1" applyAlignment="1">
      <alignment horizontal="center" vertical="center" wrapText="1"/>
    </xf>
    <xf numFmtId="0" fontId="20" fillId="8" borderId="74" xfId="24" applyFont="1" applyFill="1" applyBorder="1" applyAlignment="1">
      <alignment horizontal="center" vertical="center" wrapText="1"/>
    </xf>
    <xf numFmtId="0" fontId="20" fillId="8" borderId="72" xfId="24" applyFont="1" applyFill="1" applyBorder="1" applyAlignment="1">
      <alignment horizontal="center" vertical="center" wrapText="1"/>
    </xf>
    <xf numFmtId="0" fontId="9" fillId="0" borderId="0" xfId="0" applyFont="1" applyAlignment="1">
      <alignment horizontal="left"/>
    </xf>
    <xf numFmtId="0" fontId="9" fillId="0" borderId="56" xfId="0" applyFont="1" applyBorder="1" applyAlignment="1">
      <alignment horizontal="left"/>
    </xf>
    <xf numFmtId="0" fontId="1" fillId="0" borderId="0" xfId="24" applyFont="1"/>
    <xf numFmtId="0" fontId="0" fillId="0" borderId="92" xfId="0" applyBorder="1"/>
    <xf numFmtId="0" fontId="46" fillId="0" borderId="92" xfId="0" applyFont="1" applyBorder="1"/>
    <xf numFmtId="0" fontId="47" fillId="0" borderId="91" xfId="0" applyFont="1" applyBorder="1" applyAlignment="1">
      <alignment horizontal="center" vertical="center" wrapText="1"/>
    </xf>
    <xf numFmtId="0" fontId="48" fillId="16" borderId="94" xfId="0" applyFont="1" applyFill="1" applyBorder="1" applyAlignment="1">
      <alignment horizontal="center" vertical="center" wrapText="1"/>
    </xf>
    <xf numFmtId="0" fontId="48" fillId="16" borderId="96" xfId="0" applyFont="1" applyFill="1" applyBorder="1" applyAlignment="1">
      <alignment horizontal="center" vertical="center" wrapText="1"/>
    </xf>
    <xf numFmtId="168" fontId="49" fillId="15" borderId="96" xfId="0" applyNumberFormat="1" applyFont="1" applyFill="1" applyBorder="1" applyAlignment="1">
      <alignment horizontal="center" vertical="center" wrapText="1"/>
    </xf>
    <xf numFmtId="0" fontId="48" fillId="16" borderId="95" xfId="0" applyFont="1" applyFill="1" applyBorder="1" applyAlignment="1">
      <alignment horizontal="center" vertical="center" wrapText="1"/>
    </xf>
    <xf numFmtId="0" fontId="57" fillId="0" borderId="0" xfId="0" quotePrefix="1" applyFont="1" applyAlignment="1">
      <alignment vertical="center"/>
    </xf>
    <xf numFmtId="0" fontId="52" fillId="0" borderId="0" xfId="0" quotePrefix="1" applyFont="1" applyAlignment="1">
      <alignment vertical="center"/>
    </xf>
    <xf numFmtId="0" fontId="53" fillId="0" borderId="0" xfId="0" quotePrefix="1" applyFont="1" applyAlignment="1">
      <alignment vertical="center"/>
    </xf>
    <xf numFmtId="0" fontId="55" fillId="0" borderId="0" xfId="0" quotePrefix="1" applyFont="1" applyAlignment="1">
      <alignment vertical="center"/>
    </xf>
    <xf numFmtId="0" fontId="51" fillId="0" borderId="0" xfId="0" applyFont="1" applyAlignment="1">
      <alignment vertical="center"/>
    </xf>
    <xf numFmtId="0" fontId="0" fillId="0" borderId="98" xfId="0" applyBorder="1"/>
    <xf numFmtId="0" fontId="12" fillId="0" borderId="0" xfId="3"/>
    <xf numFmtId="0" fontId="11" fillId="0" borderId="61" xfId="3" applyFont="1" applyBorder="1"/>
    <xf numFmtId="0" fontId="11" fillId="0" borderId="24" xfId="3" applyFont="1" applyBorder="1"/>
    <xf numFmtId="2" fontId="11" fillId="0" borderId="24" xfId="3" applyNumberFormat="1" applyFont="1" applyBorder="1"/>
    <xf numFmtId="0" fontId="11" fillId="0" borderId="62" xfId="3" applyFont="1" applyBorder="1"/>
    <xf numFmtId="2" fontId="11" fillId="0" borderId="50" xfId="3" applyNumberFormat="1" applyFont="1" applyBorder="1"/>
    <xf numFmtId="0" fontId="11" fillId="0" borderId="0" xfId="3" applyFont="1"/>
    <xf numFmtId="2" fontId="11" fillId="0" borderId="25" xfId="3" applyNumberFormat="1" applyFont="1" applyBorder="1"/>
    <xf numFmtId="2" fontId="21" fillId="0" borderId="18" xfId="24" applyNumberFormat="1" applyFont="1" applyBorder="1" applyAlignment="1">
      <alignment horizontal="right" wrapText="1"/>
    </xf>
    <xf numFmtId="168" fontId="21" fillId="0" borderId="18" xfId="24" applyNumberFormat="1" applyFont="1" applyBorder="1" applyAlignment="1">
      <alignment horizontal="right"/>
    </xf>
    <xf numFmtId="0" fontId="21" fillId="0" borderId="1" xfId="2" applyFont="1" applyBorder="1" applyAlignment="1">
      <alignment horizontal="center"/>
    </xf>
    <xf numFmtId="0" fontId="21" fillId="0" borderId="18" xfId="2" applyFont="1" applyBorder="1" applyAlignment="1">
      <alignment horizontal="center"/>
    </xf>
    <xf numFmtId="0" fontId="21" fillId="0" borderId="61" xfId="2" applyFont="1" applyBorder="1" applyAlignment="1">
      <alignment horizontal="center" vertical="center"/>
    </xf>
    <xf numFmtId="0" fontId="21" fillId="0" borderId="3" xfId="2" applyFont="1" applyBorder="1" applyAlignment="1">
      <alignment horizontal="center"/>
    </xf>
    <xf numFmtId="0" fontId="21" fillId="0" borderId="62" xfId="2" applyFont="1" applyBorder="1" applyAlignment="1">
      <alignment horizontal="center" vertical="center"/>
    </xf>
    <xf numFmtId="0" fontId="40" fillId="0" borderId="0" xfId="2" applyFont="1" applyAlignment="1">
      <alignment horizontal="left"/>
    </xf>
    <xf numFmtId="0" fontId="21" fillId="0" borderId="8" xfId="2" applyFont="1" applyBorder="1"/>
    <xf numFmtId="0" fontId="21" fillId="0" borderId="5" xfId="2" applyFont="1" applyBorder="1"/>
    <xf numFmtId="0" fontId="21" fillId="0" borderId="5" xfId="2" applyFont="1" applyBorder="1" applyAlignment="1">
      <alignment wrapText="1"/>
    </xf>
    <xf numFmtId="11" fontId="20" fillId="0" borderId="6" xfId="2" applyNumberFormat="1" applyFont="1" applyBorder="1" applyAlignment="1">
      <alignment horizontal="right" vertical="center"/>
    </xf>
    <xf numFmtId="0" fontId="21" fillId="0" borderId="20" xfId="2" applyFont="1" applyBorder="1"/>
    <xf numFmtId="165" fontId="20" fillId="0" borderId="87" xfId="2" applyNumberFormat="1" applyFont="1" applyBorder="1" applyAlignment="1">
      <alignment horizontal="right"/>
    </xf>
    <xf numFmtId="165" fontId="20" fillId="0" borderId="6" xfId="2" applyNumberFormat="1" applyFont="1" applyBorder="1" applyAlignment="1">
      <alignment horizontal="right"/>
    </xf>
    <xf numFmtId="0" fontId="21" fillId="0" borderId="22" xfId="2" applyFont="1" applyBorder="1"/>
    <xf numFmtId="165" fontId="20" fillId="0" borderId="86" xfId="2" applyNumberFormat="1" applyFont="1" applyBorder="1" applyAlignment="1">
      <alignment horizontal="right"/>
    </xf>
    <xf numFmtId="0" fontId="21" fillId="0" borderId="23" xfId="2" applyFont="1" applyBorder="1" applyAlignment="1">
      <alignment horizontal="center"/>
    </xf>
    <xf numFmtId="0" fontId="21" fillId="0" borderId="24" xfId="2" applyFont="1" applyBorder="1"/>
    <xf numFmtId="165" fontId="20" fillId="0" borderId="25" xfId="2" applyNumberFormat="1" applyFont="1" applyBorder="1" applyAlignment="1">
      <alignment horizontal="right"/>
    </xf>
    <xf numFmtId="0" fontId="21" fillId="0" borderId="12" xfId="2" applyFont="1" applyBorder="1" applyAlignment="1">
      <alignment horizontal="center"/>
    </xf>
    <xf numFmtId="0" fontId="21" fillId="0" borderId="7" xfId="2" applyFont="1" applyBorder="1"/>
    <xf numFmtId="0" fontId="21" fillId="0" borderId="11" xfId="24" applyFont="1" applyBorder="1"/>
    <xf numFmtId="165" fontId="40" fillId="0" borderId="18" xfId="24" applyNumberFormat="1" applyFont="1" applyBorder="1" applyAlignment="1">
      <alignment horizontal="right"/>
    </xf>
    <xf numFmtId="0" fontId="21" fillId="0" borderId="10" xfId="24" applyFont="1" applyBorder="1" applyAlignment="1">
      <alignment horizontal="left"/>
    </xf>
    <xf numFmtId="0" fontId="21" fillId="0" borderId="14" xfId="24" applyFont="1" applyBorder="1"/>
    <xf numFmtId="171" fontId="40" fillId="0" borderId="18" xfId="24" applyNumberFormat="1" applyFont="1" applyBorder="1" applyAlignment="1">
      <alignment horizontal="right"/>
    </xf>
    <xf numFmtId="0" fontId="21" fillId="0" borderId="10" xfId="24" applyFont="1" applyBorder="1" applyAlignment="1">
      <alignment vertical="center"/>
    </xf>
    <xf numFmtId="2" fontId="40" fillId="0" borderId="18" xfId="24" applyNumberFormat="1" applyFont="1" applyBorder="1" applyAlignment="1">
      <alignment horizontal="right"/>
    </xf>
    <xf numFmtId="0" fontId="21" fillId="0" borderId="18" xfId="24" applyFont="1" applyBorder="1" applyAlignment="1">
      <alignment vertical="center" wrapText="1"/>
    </xf>
    <xf numFmtId="2" fontId="40" fillId="0" borderId="18" xfId="24" applyNumberFormat="1" applyFont="1" applyBorder="1" applyAlignment="1">
      <alignment horizontal="right" wrapText="1"/>
    </xf>
    <xf numFmtId="171" fontId="12" fillId="7" borderId="41" xfId="3" applyNumberFormat="1" applyFill="1" applyBorder="1" applyAlignment="1" applyProtection="1">
      <alignment horizontal="right" vertical="top"/>
      <protection hidden="1"/>
    </xf>
    <xf numFmtId="0" fontId="21" fillId="0" borderId="21" xfId="2" applyFont="1" applyBorder="1" applyAlignment="1">
      <alignment horizontal="center" vertical="center"/>
    </xf>
    <xf numFmtId="0" fontId="11" fillId="4" borderId="62" xfId="0" applyFont="1" applyFill="1" applyBorder="1" applyAlignment="1">
      <alignment horizontal="center" vertical="center"/>
    </xf>
    <xf numFmtId="2" fontId="40" fillId="18" borderId="1" xfId="1" applyNumberFormat="1" applyFont="1" applyFill="1" applyBorder="1" applyAlignment="1">
      <alignment horizontal="right"/>
    </xf>
    <xf numFmtId="2" fontId="40" fillId="5" borderId="18" xfId="24" applyNumberFormat="1" applyFont="1" applyFill="1" applyBorder="1" applyAlignment="1">
      <alignment horizontal="right"/>
    </xf>
    <xf numFmtId="2" fontId="40" fillId="0" borderId="0" xfId="24" applyNumberFormat="1" applyFont="1" applyAlignment="1">
      <alignment horizontal="right"/>
    </xf>
    <xf numFmtId="166" fontId="12" fillId="0" borderId="0" xfId="3" applyNumberFormat="1" applyFont="1" applyProtection="1">
      <protection locked="0"/>
    </xf>
    <xf numFmtId="0" fontId="12" fillId="0" borderId="63" xfId="3" applyFont="1" applyBorder="1"/>
    <xf numFmtId="0" fontId="12" fillId="0" borderId="69" xfId="3" applyFont="1" applyBorder="1"/>
    <xf numFmtId="0" fontId="12" fillId="0" borderId="61" xfId="3" applyFont="1" applyBorder="1"/>
    <xf numFmtId="0" fontId="12" fillId="0" borderId="24" xfId="3" applyFont="1" applyBorder="1"/>
    <xf numFmtId="2" fontId="12" fillId="0" borderId="24" xfId="3" applyNumberFormat="1" applyFont="1" applyBorder="1"/>
    <xf numFmtId="2" fontId="12" fillId="0" borderId="70" xfId="3" applyNumberFormat="1" applyFont="1" applyBorder="1"/>
    <xf numFmtId="0" fontId="12" fillId="0" borderId="25" xfId="3" applyFont="1" applyBorder="1"/>
    <xf numFmtId="2" fontId="12" fillId="0" borderId="25" xfId="3" applyNumberFormat="1" applyFont="1" applyBorder="1"/>
    <xf numFmtId="0" fontId="12" fillId="0" borderId="64" xfId="3" applyFont="1" applyBorder="1"/>
    <xf numFmtId="0" fontId="12" fillId="0" borderId="70" xfId="3" applyFont="1" applyBorder="1"/>
    <xf numFmtId="0" fontId="12" fillId="0" borderId="0" xfId="3" applyFont="1" applyProtection="1">
      <protection locked="0"/>
    </xf>
    <xf numFmtId="0" fontId="11" fillId="14" borderId="27" xfId="0" applyFont="1" applyFill="1" applyBorder="1" applyAlignment="1">
      <alignment horizontal="center" vertical="center"/>
    </xf>
    <xf numFmtId="0" fontId="11" fillId="14" borderId="28" xfId="0" applyFont="1" applyFill="1" applyBorder="1" applyAlignment="1">
      <alignment horizontal="center" vertical="center"/>
    </xf>
    <xf numFmtId="0" fontId="11" fillId="14" borderId="54" xfId="0" applyFont="1" applyFill="1" applyBorder="1" applyAlignment="1">
      <alignment horizontal="center" vertical="center"/>
    </xf>
    <xf numFmtId="0" fontId="11" fillId="14" borderId="27" xfId="0" applyFont="1" applyFill="1" applyBorder="1" applyAlignment="1">
      <alignment horizontal="center"/>
    </xf>
    <xf numFmtId="0" fontId="11" fillId="14" borderId="28" xfId="0" applyFont="1" applyFill="1" applyBorder="1" applyAlignment="1">
      <alignment horizontal="center"/>
    </xf>
    <xf numFmtId="0" fontId="11" fillId="14" borderId="54" xfId="0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6" xfId="0" applyBorder="1" applyAlignment="1">
      <alignment horizontal="center"/>
    </xf>
    <xf numFmtId="0" fontId="12" fillId="0" borderId="55" xfId="0" applyFont="1" applyBorder="1" applyAlignment="1">
      <alignment horizontal="center"/>
    </xf>
    <xf numFmtId="0" fontId="12" fillId="0" borderId="90" xfId="0" applyFont="1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89" xfId="0" applyBorder="1" applyAlignment="1">
      <alignment horizontal="center"/>
    </xf>
    <xf numFmtId="0" fontId="12" fillId="4" borderId="27" xfId="0" applyFont="1" applyFill="1" applyBorder="1" applyAlignment="1">
      <alignment horizontal="center" vertical="center"/>
    </xf>
    <xf numFmtId="0" fontId="12" fillId="4" borderId="54" xfId="0" applyFont="1" applyFill="1" applyBorder="1" applyAlignment="1">
      <alignment horizontal="center" vertical="center"/>
    </xf>
    <xf numFmtId="0" fontId="19" fillId="4" borderId="12" xfId="24" applyFont="1" applyFill="1" applyBorder="1" applyAlignment="1">
      <alignment horizontal="center" vertical="center"/>
    </xf>
    <xf numFmtId="0" fontId="19" fillId="4" borderId="30" xfId="24" applyFont="1" applyFill="1" applyBorder="1" applyAlignment="1">
      <alignment horizontal="center" vertical="center"/>
    </xf>
    <xf numFmtId="0" fontId="19" fillId="4" borderId="16" xfId="24" applyFont="1" applyFill="1" applyBorder="1" applyAlignment="1">
      <alignment horizontal="center" vertical="center"/>
    </xf>
    <xf numFmtId="0" fontId="19" fillId="4" borderId="15" xfId="24" applyFont="1" applyFill="1" applyBorder="1" applyAlignment="1">
      <alignment horizontal="center" vertical="center"/>
    </xf>
    <xf numFmtId="0" fontId="20" fillId="4" borderId="17" xfId="24" applyFont="1" applyFill="1" applyBorder="1" applyAlignment="1">
      <alignment horizontal="center" vertical="center"/>
    </xf>
    <xf numFmtId="0" fontId="4" fillId="0" borderId="0" xfId="24" applyAlignment="1"/>
    <xf numFmtId="0" fontId="1" fillId="4" borderId="20" xfId="24" applyFont="1" applyFill="1" applyBorder="1" applyAlignment="1">
      <alignment horizontal="center" vertical="center"/>
    </xf>
    <xf numFmtId="0" fontId="1" fillId="4" borderId="22" xfId="24" applyFont="1" applyFill="1" applyBorder="1" applyAlignment="1">
      <alignment horizontal="center" vertical="center"/>
    </xf>
    <xf numFmtId="0" fontId="21" fillId="0" borderId="19" xfId="2" applyFont="1" applyBorder="1" applyAlignment="1">
      <alignment horizontal="center" vertical="center"/>
    </xf>
    <xf numFmtId="0" fontId="21" fillId="0" borderId="4" xfId="2" applyFont="1" applyBorder="1" applyAlignment="1">
      <alignment horizontal="center" vertical="center"/>
    </xf>
    <xf numFmtId="0" fontId="21" fillId="0" borderId="21" xfId="2" applyFont="1" applyBorder="1" applyAlignment="1">
      <alignment horizontal="center" vertical="center"/>
    </xf>
    <xf numFmtId="0" fontId="20" fillId="4" borderId="16" xfId="2" applyFont="1" applyFill="1" applyBorder="1" applyAlignment="1">
      <alignment horizontal="center" vertical="center"/>
    </xf>
    <xf numFmtId="0" fontId="20" fillId="4" borderId="17" xfId="2" applyFont="1" applyFill="1" applyBorder="1" applyAlignment="1">
      <alignment horizontal="center" vertical="center"/>
    </xf>
    <xf numFmtId="0" fontId="20" fillId="4" borderId="15" xfId="2" applyFont="1" applyFill="1" applyBorder="1" applyAlignment="1">
      <alignment horizontal="center" vertical="center"/>
    </xf>
    <xf numFmtId="0" fontId="20" fillId="4" borderId="16" xfId="2" applyFont="1" applyFill="1" applyBorder="1" applyAlignment="1">
      <alignment horizontal="center"/>
    </xf>
    <xf numFmtId="0" fontId="20" fillId="4" borderId="15" xfId="2" applyFont="1" applyFill="1" applyBorder="1" applyAlignment="1">
      <alignment horizontal="center"/>
    </xf>
    <xf numFmtId="0" fontId="20" fillId="4" borderId="17" xfId="2" applyFont="1" applyFill="1" applyBorder="1" applyAlignment="1">
      <alignment horizontal="center"/>
    </xf>
    <xf numFmtId="0" fontId="21" fillId="0" borderId="10" xfId="2" applyFont="1" applyBorder="1" applyAlignment="1">
      <alignment horizontal="center" vertical="center"/>
    </xf>
    <xf numFmtId="0" fontId="25" fillId="4" borderId="16" xfId="2" applyFont="1" applyFill="1" applyBorder="1" applyAlignment="1">
      <alignment horizontal="center" vertical="center"/>
    </xf>
    <xf numFmtId="0" fontId="25" fillId="4" borderId="17" xfId="2" applyFont="1" applyFill="1" applyBorder="1" applyAlignment="1">
      <alignment horizontal="center" vertical="center"/>
    </xf>
    <xf numFmtId="0" fontId="25" fillId="4" borderId="15" xfId="2" applyFont="1" applyFill="1" applyBorder="1" applyAlignment="1">
      <alignment horizontal="center" vertical="center"/>
    </xf>
    <xf numFmtId="0" fontId="23" fillId="4" borderId="16" xfId="2" applyFont="1" applyFill="1" applyBorder="1" applyAlignment="1">
      <alignment horizontal="center" vertical="center"/>
    </xf>
    <xf numFmtId="0" fontId="23" fillId="4" borderId="17" xfId="2" applyFont="1" applyFill="1" applyBorder="1" applyAlignment="1">
      <alignment horizontal="center" vertical="center"/>
    </xf>
    <xf numFmtId="0" fontId="23" fillId="4" borderId="15" xfId="2" applyFont="1" applyFill="1" applyBorder="1" applyAlignment="1">
      <alignment horizontal="center" vertical="center"/>
    </xf>
    <xf numFmtId="0" fontId="23" fillId="4" borderId="16" xfId="2" applyFont="1" applyFill="1" applyBorder="1" applyAlignment="1">
      <alignment horizontal="center" vertical="center" wrapText="1"/>
    </xf>
    <xf numFmtId="0" fontId="23" fillId="4" borderId="15" xfId="2" applyFont="1" applyFill="1" applyBorder="1" applyAlignment="1">
      <alignment horizontal="center" vertical="center" wrapText="1"/>
    </xf>
    <xf numFmtId="0" fontId="8" fillId="0" borderId="17" xfId="2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54" xfId="0" applyBorder="1" applyAlignment="1">
      <alignment horizontal="center"/>
    </xf>
    <xf numFmtId="0" fontId="11" fillId="4" borderId="58" xfId="0" applyFont="1" applyFill="1" applyBorder="1" applyAlignment="1">
      <alignment horizontal="center"/>
    </xf>
    <xf numFmtId="0" fontId="11" fillId="4" borderId="59" xfId="0" applyFont="1" applyFill="1" applyBorder="1" applyAlignment="1">
      <alignment horizontal="center"/>
    </xf>
    <xf numFmtId="0" fontId="11" fillId="4" borderId="75" xfId="0" applyFont="1" applyFill="1" applyBorder="1" applyAlignment="1">
      <alignment horizontal="center"/>
    </xf>
    <xf numFmtId="0" fontId="58" fillId="0" borderId="0" xfId="3" applyFont="1" applyAlignment="1">
      <alignment horizontal="center"/>
    </xf>
    <xf numFmtId="0" fontId="11" fillId="4" borderId="99" xfId="3" applyFont="1" applyFill="1" applyBorder="1" applyAlignment="1">
      <alignment horizontal="center"/>
    </xf>
    <xf numFmtId="0" fontId="11" fillId="4" borderId="8" xfId="3" applyFont="1" applyFill="1" applyBorder="1" applyAlignment="1">
      <alignment horizontal="center"/>
    </xf>
    <xf numFmtId="0" fontId="11" fillId="4" borderId="9" xfId="3" applyFont="1" applyFill="1" applyBorder="1" applyAlignment="1">
      <alignment horizontal="center"/>
    </xf>
    <xf numFmtId="0" fontId="11" fillId="4" borderId="63" xfId="0" applyFont="1" applyFill="1" applyBorder="1" applyAlignment="1">
      <alignment horizontal="center"/>
    </xf>
    <xf numFmtId="0" fontId="11" fillId="4" borderId="64" xfId="0" applyFont="1" applyFill="1" applyBorder="1" applyAlignment="1">
      <alignment horizontal="center"/>
    </xf>
    <xf numFmtId="0" fontId="11" fillId="4" borderId="81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11" fillId="4" borderId="63" xfId="0" applyFont="1" applyFill="1" applyBorder="1" applyAlignment="1">
      <alignment horizontal="center" vertical="center"/>
    </xf>
    <xf numFmtId="0" fontId="11" fillId="4" borderId="64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 wrapText="1"/>
    </xf>
    <xf numFmtId="0" fontId="11" fillId="4" borderId="3" xfId="0" applyFont="1" applyFill="1" applyBorder="1" applyAlignment="1">
      <alignment horizontal="center" vertical="center" wrapText="1"/>
    </xf>
    <xf numFmtId="0" fontId="11" fillId="4" borderId="71" xfId="0" applyFont="1" applyFill="1" applyBorder="1" applyAlignment="1">
      <alignment horizontal="center"/>
    </xf>
    <xf numFmtId="0" fontId="11" fillId="4" borderId="74" xfId="0" applyFont="1" applyFill="1" applyBorder="1" applyAlignment="1">
      <alignment horizontal="center"/>
    </xf>
    <xf numFmtId="0" fontId="11" fillId="4" borderId="72" xfId="0" applyFont="1" applyFill="1" applyBorder="1" applyAlignment="1">
      <alignment horizontal="center"/>
    </xf>
    <xf numFmtId="0" fontId="11" fillId="4" borderId="82" xfId="0" applyFont="1" applyFill="1" applyBorder="1" applyAlignment="1">
      <alignment horizontal="center"/>
    </xf>
    <xf numFmtId="0" fontId="36" fillId="4" borderId="1" xfId="0" applyFont="1" applyFill="1" applyBorder="1" applyAlignment="1">
      <alignment horizontal="center" vertical="center"/>
    </xf>
    <xf numFmtId="0" fontId="36" fillId="4" borderId="3" xfId="0" applyFont="1" applyFill="1" applyBorder="1" applyAlignment="1">
      <alignment horizontal="center" vertical="center"/>
    </xf>
    <xf numFmtId="0" fontId="11" fillId="4" borderId="71" xfId="0" applyFont="1" applyFill="1" applyBorder="1" applyAlignment="1">
      <alignment horizontal="center" vertical="center"/>
    </xf>
    <xf numFmtId="0" fontId="11" fillId="4" borderId="74" xfId="0" applyFont="1" applyFill="1" applyBorder="1" applyAlignment="1">
      <alignment horizontal="center" vertical="center"/>
    </xf>
    <xf numFmtId="0" fontId="11" fillId="4" borderId="72" xfId="0" applyFont="1" applyFill="1" applyBorder="1" applyAlignment="1">
      <alignment horizontal="center" vertical="center"/>
    </xf>
    <xf numFmtId="0" fontId="11" fillId="4" borderId="26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1" fillId="4" borderId="69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2" fillId="4" borderId="23" xfId="0" applyFont="1" applyFill="1" applyBorder="1" applyAlignment="1">
      <alignment horizontal="center"/>
    </xf>
    <xf numFmtId="0" fontId="12" fillId="4" borderId="54" xfId="0" applyFont="1" applyFill="1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76" xfId="0" applyBorder="1" applyAlignment="1">
      <alignment horizontal="center"/>
    </xf>
    <xf numFmtId="0" fontId="12" fillId="4" borderId="27" xfId="0" applyFont="1" applyFill="1" applyBorder="1" applyAlignment="1">
      <alignment horizontal="center"/>
    </xf>
    <xf numFmtId="0" fontId="12" fillId="4" borderId="66" xfId="0" applyFont="1" applyFill="1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80" xfId="0" applyBorder="1" applyAlignment="1">
      <alignment horizontal="center"/>
    </xf>
    <xf numFmtId="0" fontId="11" fillId="4" borderId="16" xfId="3" applyFont="1" applyFill="1" applyBorder="1" applyAlignment="1" applyProtection="1">
      <alignment horizontal="center"/>
      <protection locked="0"/>
    </xf>
    <xf numFmtId="0" fontId="11" fillId="4" borderId="15" xfId="3" applyFont="1" applyFill="1" applyBorder="1" applyAlignment="1" applyProtection="1">
      <alignment horizontal="center"/>
      <protection locked="0"/>
    </xf>
    <xf numFmtId="0" fontId="33" fillId="4" borderId="16" xfId="2" applyFont="1" applyFill="1" applyBorder="1" applyAlignment="1">
      <alignment horizontal="center" vertical="center"/>
    </xf>
    <xf numFmtId="0" fontId="33" fillId="4" borderId="15" xfId="2" applyFont="1" applyFill="1" applyBorder="1" applyAlignment="1">
      <alignment horizontal="center" vertical="center"/>
    </xf>
    <xf numFmtId="0" fontId="12" fillId="0" borderId="79" xfId="3" applyBorder="1" applyAlignment="1" applyProtection="1">
      <alignment horizontal="left" vertical="center" wrapText="1"/>
      <protection locked="0"/>
    </xf>
    <xf numFmtId="0" fontId="12" fillId="0" borderId="80" xfId="3" applyBorder="1" applyAlignment="1" applyProtection="1">
      <alignment horizontal="left" vertical="center" wrapText="1"/>
      <protection locked="0"/>
    </xf>
    <xf numFmtId="0" fontId="12" fillId="0" borderId="23" xfId="3" applyBorder="1" applyAlignment="1" applyProtection="1">
      <alignment horizontal="left" vertical="center"/>
      <protection locked="0"/>
    </xf>
    <xf numFmtId="0" fontId="12" fillId="0" borderId="66" xfId="3" applyBorder="1" applyAlignment="1" applyProtection="1">
      <alignment horizontal="left" vertical="center"/>
      <protection locked="0"/>
    </xf>
    <xf numFmtId="0" fontId="35" fillId="4" borderId="71" xfId="3" applyFont="1" applyFill="1" applyBorder="1" applyAlignment="1" applyProtection="1">
      <alignment horizontal="center"/>
      <protection locked="0"/>
    </xf>
    <xf numFmtId="0" fontId="35" fillId="4" borderId="72" xfId="3" applyFont="1" applyFill="1" applyBorder="1" applyAlignment="1" applyProtection="1">
      <alignment horizontal="center"/>
      <protection locked="0"/>
    </xf>
    <xf numFmtId="0" fontId="43" fillId="4" borderId="16" xfId="2" applyFont="1" applyFill="1" applyBorder="1" applyAlignment="1">
      <alignment horizontal="center" vertical="center"/>
    </xf>
    <xf numFmtId="0" fontId="43" fillId="4" borderId="15" xfId="2" applyFont="1" applyFill="1" applyBorder="1" applyAlignment="1">
      <alignment horizontal="center" vertical="center"/>
    </xf>
    <xf numFmtId="0" fontId="12" fillId="0" borderId="71" xfId="3" applyBorder="1" applyAlignment="1" applyProtection="1">
      <alignment horizontal="left" vertical="center"/>
      <protection locked="0"/>
    </xf>
    <xf numFmtId="0" fontId="12" fillId="0" borderId="72" xfId="3" applyBorder="1" applyAlignment="1" applyProtection="1">
      <alignment horizontal="left" vertical="center"/>
      <protection locked="0"/>
    </xf>
    <xf numFmtId="0" fontId="14" fillId="4" borderId="24" xfId="0" applyFont="1" applyFill="1" applyBorder="1" applyAlignment="1">
      <alignment horizontal="center" vertical="center"/>
    </xf>
    <xf numFmtId="0" fontId="14" fillId="4" borderId="24" xfId="0" applyFont="1" applyFill="1" applyBorder="1" applyAlignment="1">
      <alignment horizontal="center" vertical="center" wrapText="1"/>
    </xf>
    <xf numFmtId="0" fontId="14" fillId="4" borderId="20" xfId="0" applyFont="1" applyFill="1" applyBorder="1" applyAlignment="1">
      <alignment horizontal="center" vertical="center" wrapText="1"/>
    </xf>
    <xf numFmtId="0" fontId="45" fillId="0" borderId="61" xfId="0" applyFont="1" applyBorder="1" applyAlignment="1">
      <alignment horizontal="center" vertical="center" wrapText="1"/>
    </xf>
    <xf numFmtId="0" fontId="45" fillId="0" borderId="62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center" wrapText="1"/>
    </xf>
    <xf numFmtId="0" fontId="45" fillId="0" borderId="70" xfId="0" applyFont="1" applyBorder="1" applyAlignment="1">
      <alignment horizontal="center" vertical="center" wrapText="1"/>
    </xf>
    <xf numFmtId="0" fontId="45" fillId="0" borderId="54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top" wrapText="1"/>
    </xf>
    <xf numFmtId="0" fontId="11" fillId="4" borderId="62" xfId="0" applyFont="1" applyFill="1" applyBorder="1" applyAlignment="1">
      <alignment horizontal="center" vertical="center"/>
    </xf>
    <xf numFmtId="0" fontId="12" fillId="0" borderId="69" xfId="0" applyFont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64" xfId="0" applyBorder="1" applyAlignment="1">
      <alignment horizontal="center"/>
    </xf>
    <xf numFmtId="0" fontId="44" fillId="0" borderId="63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69" xfId="0" applyFont="1" applyBorder="1" applyAlignment="1">
      <alignment horizontal="center" vertical="center" wrapText="1"/>
    </xf>
    <xf numFmtId="0" fontId="48" fillId="16" borderId="94" xfId="0" applyFont="1" applyFill="1" applyBorder="1" applyAlignment="1">
      <alignment horizontal="center" vertical="center" wrapText="1"/>
    </xf>
    <xf numFmtId="0" fontId="48" fillId="16" borderId="95" xfId="0" applyFont="1" applyFill="1" applyBorder="1" applyAlignment="1">
      <alignment horizontal="center" vertical="center" wrapText="1"/>
    </xf>
    <xf numFmtId="0" fontId="48" fillId="16" borderId="96" xfId="0" applyFont="1" applyFill="1" applyBorder="1" applyAlignment="1">
      <alignment horizontal="center" vertical="center" wrapText="1"/>
    </xf>
    <xf numFmtId="0" fontId="48" fillId="16" borderId="93" xfId="0" applyFont="1" applyFill="1" applyBorder="1" applyAlignment="1">
      <alignment horizontal="center" vertical="center" wrapText="1"/>
    </xf>
    <xf numFmtId="2" fontId="50" fillId="17" borderId="93" xfId="0" applyNumberFormat="1" applyFont="1" applyFill="1" applyBorder="1" applyAlignment="1">
      <alignment horizontal="center" vertical="center" wrapText="1"/>
    </xf>
    <xf numFmtId="0" fontId="50" fillId="17" borderId="93" xfId="0" applyFont="1" applyFill="1" applyBorder="1" applyAlignment="1">
      <alignment horizontal="center" vertical="center" wrapText="1"/>
    </xf>
    <xf numFmtId="0" fontId="49" fillId="17" borderId="93" xfId="0" applyFont="1" applyFill="1" applyBorder="1" applyAlignment="1">
      <alignment horizontal="center" vertical="center" wrapText="1"/>
    </xf>
    <xf numFmtId="0" fontId="48" fillId="15" borderId="93" xfId="0" applyFont="1" applyFill="1" applyBorder="1" applyAlignment="1">
      <alignment horizontal="center" vertical="center" wrapText="1"/>
    </xf>
    <xf numFmtId="0" fontId="48" fillId="15" borderId="94" xfId="0" applyFont="1" applyFill="1" applyBorder="1" applyAlignment="1">
      <alignment horizontal="center" vertical="center" wrapText="1"/>
    </xf>
    <xf numFmtId="0" fontId="48" fillId="15" borderId="93" xfId="0" applyFont="1" applyFill="1" applyBorder="1" applyAlignment="1">
      <alignment horizontal="center" vertical="center"/>
    </xf>
    <xf numFmtId="0" fontId="57" fillId="0" borderId="0" xfId="0" quotePrefix="1" applyFont="1" applyAlignment="1"/>
    <xf numFmtId="0" fontId="51" fillId="0" borderId="97" xfId="0" applyFont="1" applyBorder="1" applyAlignment="1"/>
    <xf numFmtId="0" fontId="52" fillId="0" borderId="0" xfId="0" quotePrefix="1" applyFont="1" applyAlignment="1"/>
    <xf numFmtId="0" fontId="53" fillId="0" borderId="0" xfId="0" quotePrefix="1" applyFont="1" applyAlignment="1"/>
    <xf numFmtId="0" fontId="55" fillId="0" borderId="0" xfId="0" quotePrefix="1" applyFont="1" applyAlignment="1"/>
  </cellXfs>
  <cellStyles count="28">
    <cellStyle name="Comma 2" xfId="4" xr:uid="{00000000-0005-0000-0000-000000000000}"/>
    <cellStyle name="Comma 2 2" xfId="15" xr:uid="{00000000-0005-0000-0000-000001000000}"/>
    <cellStyle name="Comma 2 3" xfId="21" xr:uid="{00000000-0005-0000-0000-000002000000}"/>
    <cellStyle name="Good" xfId="1" builtinId="26"/>
    <cellStyle name="Hyperlink" xfId="27" builtinId="8"/>
    <cellStyle name="Normal" xfId="0" builtinId="0"/>
    <cellStyle name="Normal 10" xfId="26" xr:uid="{00000000-0005-0000-0000-000006000000}"/>
    <cellStyle name="Normal 2" xfId="2" xr:uid="{00000000-0005-0000-0000-000007000000}"/>
    <cellStyle name="Normal 2 10" xfId="3" xr:uid="{00000000-0005-0000-0000-000008000000}"/>
    <cellStyle name="Normal 2 2" xfId="5" xr:uid="{00000000-0005-0000-0000-000009000000}"/>
    <cellStyle name="Normal 2 3" xfId="6" xr:uid="{00000000-0005-0000-0000-00000A000000}"/>
    <cellStyle name="Normal 2 3 2" xfId="16" xr:uid="{00000000-0005-0000-0000-00000B000000}"/>
    <cellStyle name="Normal 2 3 3" xfId="22" xr:uid="{00000000-0005-0000-0000-00000C000000}"/>
    <cellStyle name="Normal 2 4" xfId="14" xr:uid="{00000000-0005-0000-0000-00000D000000}"/>
    <cellStyle name="Normal 2 5" xfId="19" xr:uid="{00000000-0005-0000-0000-00000E000000}"/>
    <cellStyle name="Normal 2 6" xfId="25" xr:uid="{00000000-0005-0000-0000-00000F000000}"/>
    <cellStyle name="Normal 2 7" xfId="7" xr:uid="{00000000-0005-0000-0000-000010000000}"/>
    <cellStyle name="Normal 3" xfId="8" xr:uid="{00000000-0005-0000-0000-000011000000}"/>
    <cellStyle name="Normal 4" xfId="9" xr:uid="{00000000-0005-0000-0000-000012000000}"/>
    <cellStyle name="Normal 5" xfId="13" xr:uid="{00000000-0005-0000-0000-000013000000}"/>
    <cellStyle name="Normal 5 2" xfId="17" xr:uid="{00000000-0005-0000-0000-000014000000}"/>
    <cellStyle name="Normal 5 3" xfId="23" xr:uid="{00000000-0005-0000-0000-000015000000}"/>
    <cellStyle name="Normal 6" xfId="10" xr:uid="{00000000-0005-0000-0000-000016000000}"/>
    <cellStyle name="Normal 7" xfId="20" xr:uid="{00000000-0005-0000-0000-000017000000}"/>
    <cellStyle name="Normal 8" xfId="18" xr:uid="{00000000-0005-0000-0000-000018000000}"/>
    <cellStyle name="Normal 9" xfId="24" xr:uid="{00000000-0005-0000-0000-000019000000}"/>
    <cellStyle name="Percent 2" xfId="11" xr:uid="{00000000-0005-0000-0000-00001A000000}"/>
    <cellStyle name="Percent 3" xfId="12" xr:uid="{00000000-0005-0000-0000-00001B000000}"/>
  </cellStyles>
  <dxfs count="85"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b/>
        <i val="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707570</xdr:colOff>
      <xdr:row>2</xdr:row>
      <xdr:rowOff>217713</xdr:rowOff>
    </xdr:from>
    <xdr:to>
      <xdr:col>11</xdr:col>
      <xdr:colOff>707569</xdr:colOff>
      <xdr:row>6</xdr:row>
      <xdr:rowOff>30512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36534" y="952499"/>
          <a:ext cx="3605892" cy="8572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13608</xdr:colOff>
      <xdr:row>9</xdr:row>
      <xdr:rowOff>40822</xdr:rowOff>
    </xdr:from>
    <xdr:to>
      <xdr:col>11</xdr:col>
      <xdr:colOff>575584</xdr:colOff>
      <xdr:row>12</xdr:row>
      <xdr:rowOff>124692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1" y="2136322"/>
          <a:ext cx="3446690" cy="8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149679</xdr:colOff>
      <xdr:row>3</xdr:row>
      <xdr:rowOff>54428</xdr:rowOff>
    </xdr:from>
    <xdr:to>
      <xdr:col>20</xdr:col>
      <xdr:colOff>406854</xdr:colOff>
      <xdr:row>8</xdr:row>
      <xdr:rowOff>147246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23229" y="1025978"/>
          <a:ext cx="5972175" cy="13634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13607</xdr:colOff>
      <xdr:row>17</xdr:row>
      <xdr:rowOff>68035</xdr:rowOff>
    </xdr:from>
    <xdr:to>
      <xdr:col>14</xdr:col>
      <xdr:colOff>527957</xdr:colOff>
      <xdr:row>20</xdr:row>
      <xdr:rowOff>194337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57071" y="4367892"/>
          <a:ext cx="5562600" cy="861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707571</xdr:colOff>
      <xdr:row>29</xdr:row>
      <xdr:rowOff>217715</xdr:rowOff>
    </xdr:from>
    <xdr:to>
      <xdr:col>15</xdr:col>
      <xdr:colOff>510268</xdr:colOff>
      <xdr:row>37</xdr:row>
      <xdr:rowOff>141556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94871" y="5542190"/>
          <a:ext cx="6232072" cy="19553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27214</xdr:colOff>
      <xdr:row>37</xdr:row>
      <xdr:rowOff>217714</xdr:rowOff>
    </xdr:from>
    <xdr:to>
      <xdr:col>19</xdr:col>
      <xdr:colOff>284390</xdr:colOff>
      <xdr:row>40</xdr:row>
      <xdr:rowOff>50841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8889" y="7475764"/>
          <a:ext cx="8829675" cy="60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13607</xdr:colOff>
      <xdr:row>17</xdr:row>
      <xdr:rowOff>244927</xdr:rowOff>
    </xdr:from>
    <xdr:to>
      <xdr:col>19</xdr:col>
      <xdr:colOff>375558</xdr:colOff>
      <xdr:row>27</xdr:row>
      <xdr:rowOff>93353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44657" y="4131127"/>
          <a:ext cx="2505075" cy="23853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27214</xdr:colOff>
      <xdr:row>44</xdr:row>
      <xdr:rowOff>13607</xdr:rowOff>
    </xdr:from>
    <xdr:to>
      <xdr:col>17</xdr:col>
      <xdr:colOff>151041</xdr:colOff>
      <xdr:row>53</xdr:row>
      <xdr:rowOff>5485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8889" y="8709932"/>
          <a:ext cx="7267576" cy="22642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56</xdr:row>
      <xdr:rowOff>0</xdr:rowOff>
    </xdr:from>
    <xdr:to>
      <xdr:col>18</xdr:col>
      <xdr:colOff>463219</xdr:colOff>
      <xdr:row>76</xdr:row>
      <xdr:rowOff>180929</xdr:rowOff>
    </xdr:to>
    <xdr:pic>
      <xdr:nvPicPr>
        <xdr:cNvPr id="11" name="Picture 20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845393" y="10858500"/>
          <a:ext cx="8396183" cy="52609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66675</xdr:rowOff>
        </xdr:from>
        <xdr:to>
          <xdr:col>0</xdr:col>
          <xdr:colOff>2724150</xdr:colOff>
          <xdr:row>0</xdr:row>
          <xdr:rowOff>323850</xdr:rowOff>
        </xdr:to>
        <xdr:sp macro="" textlink="">
          <xdr:nvSpPr>
            <xdr:cNvPr id="8419" name="Button 227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2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da 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630612</xdr:colOff>
      <xdr:row>0</xdr:row>
      <xdr:rowOff>88448</xdr:rowOff>
    </xdr:from>
    <xdr:to>
      <xdr:col>12</xdr:col>
      <xdr:colOff>84682</xdr:colOff>
      <xdr:row>13</xdr:row>
      <xdr:rowOff>217715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9524" y="88448"/>
          <a:ext cx="4788070" cy="3313338"/>
        </a:xfrm>
        <a:prstGeom prst="rect">
          <a:avLst/>
        </a:prstGeom>
      </xdr:spPr>
    </xdr:pic>
    <xdr:clientData/>
  </xdr:twoCellAnchor>
  <xdr:twoCellAnchor editAs="oneCell">
    <xdr:from>
      <xdr:col>5</xdr:col>
      <xdr:colOff>298640</xdr:colOff>
      <xdr:row>15</xdr:row>
      <xdr:rowOff>210565</xdr:rowOff>
    </xdr:from>
    <xdr:to>
      <xdr:col>11</xdr:col>
      <xdr:colOff>588314</xdr:colOff>
      <xdr:row>37</xdr:row>
      <xdr:rowOff>194996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700926" y="3884494"/>
          <a:ext cx="3963602" cy="5372859"/>
        </a:xfrm>
        <a:prstGeom prst="rect">
          <a:avLst/>
        </a:prstGeom>
        <a:noFill/>
        <a:ln>
          <a:solidFill>
            <a:schemeClr val="accent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</xdr:row>
          <xdr:rowOff>19050</xdr:rowOff>
        </xdr:from>
        <xdr:to>
          <xdr:col>4</xdr:col>
          <xdr:colOff>2219325</xdr:colOff>
          <xdr:row>4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E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Rigidez (SOMENTE SE NÃO FOR UEH)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28575</xdr:rowOff>
        </xdr:from>
        <xdr:to>
          <xdr:col>9</xdr:col>
          <xdr:colOff>1266825</xdr:colOff>
          <xdr:row>4</xdr:row>
          <xdr:rowOff>180975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F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 Processamento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161925</xdr:rowOff>
        </xdr:from>
        <xdr:to>
          <xdr:col>9</xdr:col>
          <xdr:colOff>1276350</xdr:colOff>
          <xdr:row>11</xdr:row>
          <xdr:rowOff>123825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F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Relatório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1</xdr:row>
      <xdr:rowOff>0</xdr:rowOff>
    </xdr:from>
    <xdr:to>
      <xdr:col>24</xdr:col>
      <xdr:colOff>1</xdr:colOff>
      <xdr:row>17</xdr:row>
      <xdr:rowOff>185781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629"/>
        <a:stretch/>
      </xdr:blipFill>
      <xdr:spPr>
        <a:xfrm>
          <a:off x="17843500" y="190500"/>
          <a:ext cx="6629401" cy="322108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14</xdr:col>
      <xdr:colOff>0</xdr:colOff>
      <xdr:row>19</xdr:row>
      <xdr:rowOff>0</xdr:rowOff>
    </xdr:from>
    <xdr:to>
      <xdr:col>24</xdr:col>
      <xdr:colOff>56030</xdr:colOff>
      <xdr:row>31</xdr:row>
      <xdr:rowOff>185919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43500" y="3619500"/>
          <a:ext cx="6685430" cy="247191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57150</xdr:rowOff>
    </xdr:from>
    <xdr:to>
      <xdr:col>2</xdr:col>
      <xdr:colOff>447675</xdr:colOff>
      <xdr:row>6</xdr:row>
      <xdr:rowOff>85725</xdr:rowOff>
    </xdr:to>
    <xdr:sp macro="" textlink="">
      <xdr:nvSpPr>
        <xdr:cNvPr id="3" name="Callout: Lin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90500" y="1381125"/>
          <a:ext cx="2200275" cy="200025"/>
        </a:xfrm>
        <a:prstGeom prst="borderCallout1">
          <a:avLst>
            <a:gd name="adj1" fmla="val 126143"/>
            <a:gd name="adj2" fmla="val 111581"/>
            <a:gd name="adj3" fmla="val 40195"/>
            <a:gd name="adj4" fmla="val 99763"/>
          </a:avLst>
        </a:prstGeom>
        <a:ln w="3175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Colar tabela RL aqui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niel Wanderley" id="{4DA862D4-8310-438D-AA0E-939AA6937824}" userId="S::daniel.wanderley@technipfmc.com::b60bc620-0d2a-41d7-a88a-f7c0028670c7" providerId="AD"/>
  <person displayName="Danielle Andrade" id="{8D901E83-77B6-4171-B601-0594EFB20C8F}" userId="S::danielle.andrade@technipfmc.com::2b098f71-2a30-414f-8868-35bfcb3e3cf8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" displayName="Table1" ref="G8:K52" totalsRowShown="0" headerRowDxfId="14" dataDxfId="12" headerRowBorderDxfId="13" tableBorderDxfId="11">
  <autoFilter ref="G8:K52" xr:uid="{00000000-0009-0000-0100-000002000000}"/>
  <tableColumns count="5">
    <tableColumn id="1" xr3:uid="{00000000-0010-0000-0000-000001000000}" name="Valor" dataDxfId="10">
      <calculatedColumnFormula>VALUE(LEFT(F9,SEARCH(" ",F9)-1))</calculatedColumnFormula>
    </tableColumn>
    <tableColumn id="2" xr3:uid="{00000000-0010-0000-0000-000002000000}" name="Cortante" dataDxfId="9"/>
    <tableColumn id="3" xr3:uid="{00000000-0010-0000-0000-000003000000}" name="Tração" dataDxfId="8"/>
    <tableColumn id="4" xr3:uid="{00000000-0010-0000-0000-000004000000}" name="M. Fletor" dataDxfId="7"/>
    <tableColumn id="5" xr3:uid="{00000000-0010-0000-0000-000005000000}" name="Verificação" dataDxfId="6">
      <calculatedColumnFormula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" dT="2024-04-09T10:58:12.38" personId="{4DA862D4-8310-438D-AA0E-939AA6937824}" id="{E2F72D9D-21DB-430C-9ECA-F113B21D4597}">
    <text>O tramo da linha (C647 A-02 ) possui 667m de comprimento</text>
  </threadedComment>
  <threadedComment ref="C18" dT="2024-04-09T10:35:31.29" personId="{4DA862D4-8310-438D-AA0E-939AA6937824}" id="{49CE13D6-6E78-47CA-9388-23D0A6F4DCBB}">
    <text>Vértebra reduzida (72°)</text>
  </threadedComment>
  <threadedComment ref="D44" dT="2019-10-29T19:40:43.95" personId="{8D901E83-77B6-4171-B601-0594EFB20C8F}" id="{C228270A-4B13-4673-BE0C-73455681A415}">
    <text>Deve ser considerado o ID presente no desenho ou ID do duto no data sheet.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8.xml"/><Relationship Id="rId4" Type="http://schemas.openxmlformats.org/officeDocument/2006/relationships/ctrlProp" Target="../ctrlProps/ctrlProp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9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0"/>
  <sheetViews>
    <sheetView workbookViewId="0">
      <selection activeCell="A15" sqref="A15:F15"/>
    </sheetView>
  </sheetViews>
  <sheetFormatPr defaultRowHeight="12.75" x14ac:dyDescent="0.2"/>
  <cols>
    <col min="2" max="2" width="10.85546875" customWidth="1"/>
    <col min="3" max="3" width="11" customWidth="1"/>
    <col min="6" max="6" width="57.140625" customWidth="1"/>
  </cols>
  <sheetData>
    <row r="1" spans="1:6" x14ac:dyDescent="0.2">
      <c r="A1" s="490" t="s">
        <v>0</v>
      </c>
      <c r="B1" s="491"/>
      <c r="C1" s="491"/>
      <c r="D1" s="491"/>
      <c r="E1" s="491"/>
      <c r="F1" s="492"/>
    </row>
    <row r="2" spans="1:6" ht="38.25" x14ac:dyDescent="0.2">
      <c r="A2" s="180" t="s">
        <v>1</v>
      </c>
      <c r="B2" s="181" t="s">
        <v>2</v>
      </c>
      <c r="C2" s="182" t="s">
        <v>3</v>
      </c>
      <c r="D2" s="181" t="s">
        <v>4</v>
      </c>
      <c r="E2" s="181" t="s">
        <v>5</v>
      </c>
      <c r="F2" s="183" t="s">
        <v>6</v>
      </c>
    </row>
    <row r="3" spans="1:6" x14ac:dyDescent="0.2">
      <c r="A3" s="184">
        <v>1</v>
      </c>
      <c r="B3" s="185"/>
      <c r="C3" s="186" t="s">
        <v>7</v>
      </c>
      <c r="D3" s="187"/>
      <c r="E3" s="187"/>
      <c r="F3" s="258" t="s">
        <v>8</v>
      </c>
    </row>
    <row r="4" spans="1:6" x14ac:dyDescent="0.2">
      <c r="A4" s="184">
        <v>2</v>
      </c>
      <c r="B4" s="188">
        <v>42850</v>
      </c>
      <c r="C4" s="189" t="s">
        <v>9</v>
      </c>
      <c r="D4" s="189" t="s">
        <v>10</v>
      </c>
      <c r="E4" s="189" t="s">
        <v>7</v>
      </c>
      <c r="F4" s="189" t="s">
        <v>11</v>
      </c>
    </row>
    <row r="5" spans="1:6" x14ac:dyDescent="0.2">
      <c r="A5" s="246">
        <v>3</v>
      </c>
      <c r="B5" s="333">
        <v>42893</v>
      </c>
      <c r="C5" s="247" t="s">
        <v>9</v>
      </c>
      <c r="D5" s="246"/>
      <c r="E5" s="246"/>
      <c r="F5" s="247" t="s">
        <v>12</v>
      </c>
    </row>
    <row r="6" spans="1:6" x14ac:dyDescent="0.2">
      <c r="A6" s="245">
        <v>4</v>
      </c>
      <c r="B6" s="325">
        <v>42971</v>
      </c>
      <c r="C6" s="256" t="s">
        <v>9</v>
      </c>
      <c r="D6" s="245"/>
      <c r="E6" s="245"/>
      <c r="F6" s="247" t="s">
        <v>12</v>
      </c>
    </row>
    <row r="7" spans="1:6" x14ac:dyDescent="0.2">
      <c r="A7" s="245">
        <v>5</v>
      </c>
      <c r="B7" s="325">
        <v>42999</v>
      </c>
      <c r="C7" s="256" t="s">
        <v>13</v>
      </c>
      <c r="D7" s="245"/>
      <c r="E7" s="245"/>
      <c r="F7" s="247" t="s">
        <v>12</v>
      </c>
    </row>
    <row r="8" spans="1:6" x14ac:dyDescent="0.2">
      <c r="A8" s="245">
        <v>6</v>
      </c>
      <c r="B8" s="325">
        <v>43068</v>
      </c>
      <c r="C8" s="256" t="s">
        <v>9</v>
      </c>
      <c r="D8" s="245"/>
      <c r="E8" s="245"/>
      <c r="F8" s="247" t="s">
        <v>12</v>
      </c>
    </row>
    <row r="9" spans="1:6" x14ac:dyDescent="0.2">
      <c r="A9" s="245">
        <v>7</v>
      </c>
      <c r="B9" s="325">
        <v>43161</v>
      </c>
      <c r="C9" s="256" t="s">
        <v>14</v>
      </c>
      <c r="D9" s="245"/>
      <c r="E9" s="245"/>
      <c r="F9" s="247" t="s">
        <v>12</v>
      </c>
    </row>
    <row r="10" spans="1:6" x14ac:dyDescent="0.2">
      <c r="A10" s="245">
        <v>8</v>
      </c>
      <c r="B10" s="325">
        <v>43452</v>
      </c>
      <c r="C10" s="256" t="s">
        <v>14</v>
      </c>
      <c r="D10" s="245"/>
      <c r="E10" s="245"/>
      <c r="F10" s="247" t="s">
        <v>12</v>
      </c>
    </row>
    <row r="11" spans="1:6" x14ac:dyDescent="0.2">
      <c r="A11" s="245">
        <v>9</v>
      </c>
      <c r="B11" s="325">
        <v>44683</v>
      </c>
      <c r="C11" s="256" t="s">
        <v>15</v>
      </c>
      <c r="D11" s="245"/>
      <c r="E11" s="245"/>
      <c r="F11" s="247" t="s">
        <v>12</v>
      </c>
    </row>
    <row r="13" spans="1:6" x14ac:dyDescent="0.2">
      <c r="A13" s="493" t="s">
        <v>16</v>
      </c>
      <c r="B13" s="494"/>
      <c r="C13" s="494"/>
      <c r="D13" s="494"/>
      <c r="E13" s="494"/>
      <c r="F13" s="495"/>
    </row>
    <row r="14" spans="1:6" x14ac:dyDescent="0.2">
      <c r="A14" s="499" t="s">
        <v>17</v>
      </c>
      <c r="B14" s="497"/>
      <c r="C14" s="497"/>
      <c r="D14" s="497"/>
      <c r="E14" s="497"/>
      <c r="F14" s="498"/>
    </row>
    <row r="15" spans="1:6" x14ac:dyDescent="0.2">
      <c r="A15" s="499" t="s">
        <v>18</v>
      </c>
      <c r="B15" s="497"/>
      <c r="C15" s="497"/>
      <c r="D15" s="497"/>
      <c r="E15" s="497"/>
      <c r="F15" s="498"/>
    </row>
    <row r="16" spans="1:6" x14ac:dyDescent="0.2">
      <c r="A16" s="499" t="s">
        <v>19</v>
      </c>
      <c r="B16" s="497"/>
      <c r="C16" s="497"/>
      <c r="D16" s="497"/>
      <c r="E16" s="497"/>
      <c r="F16" s="498"/>
    </row>
    <row r="17" spans="1:6" x14ac:dyDescent="0.2">
      <c r="A17" s="499" t="s">
        <v>20</v>
      </c>
      <c r="B17" s="497"/>
      <c r="C17" s="497"/>
      <c r="D17" s="497"/>
      <c r="E17" s="497"/>
      <c r="F17" s="498"/>
    </row>
    <row r="18" spans="1:6" x14ac:dyDescent="0.2">
      <c r="A18" s="493" t="s">
        <v>21</v>
      </c>
      <c r="B18" s="494"/>
      <c r="C18" s="494"/>
      <c r="D18" s="494"/>
      <c r="E18" s="494"/>
      <c r="F18" s="495"/>
    </row>
    <row r="19" spans="1:6" x14ac:dyDescent="0.2">
      <c r="A19" s="499" t="s">
        <v>22</v>
      </c>
      <c r="B19" s="497"/>
      <c r="C19" s="497"/>
      <c r="D19" s="497"/>
      <c r="E19" s="497"/>
      <c r="F19" s="498"/>
    </row>
    <row r="20" spans="1:6" x14ac:dyDescent="0.2">
      <c r="A20" s="499" t="s">
        <v>23</v>
      </c>
      <c r="B20" s="497"/>
      <c r="C20" s="497"/>
      <c r="D20" s="497"/>
      <c r="E20" s="497"/>
      <c r="F20" s="498"/>
    </row>
    <row r="21" spans="1:6" x14ac:dyDescent="0.2">
      <c r="A21" s="499" t="s">
        <v>24</v>
      </c>
      <c r="B21" s="497"/>
      <c r="C21" s="497"/>
      <c r="D21" s="497"/>
      <c r="E21" s="497"/>
      <c r="F21" s="498"/>
    </row>
    <row r="22" spans="1:6" x14ac:dyDescent="0.2">
      <c r="A22" s="499" t="s">
        <v>25</v>
      </c>
      <c r="B22" s="497"/>
      <c r="C22" s="497"/>
      <c r="D22" s="497"/>
      <c r="E22" s="497"/>
      <c r="F22" s="498"/>
    </row>
    <row r="23" spans="1:6" x14ac:dyDescent="0.2">
      <c r="A23" s="493" t="s">
        <v>26</v>
      </c>
      <c r="B23" s="494"/>
      <c r="C23" s="494"/>
      <c r="D23" s="494"/>
      <c r="E23" s="494"/>
      <c r="F23" s="495"/>
    </row>
    <row r="24" spans="1:6" x14ac:dyDescent="0.2">
      <c r="A24" s="499" t="s">
        <v>27</v>
      </c>
      <c r="B24" s="497"/>
      <c r="C24" s="497"/>
      <c r="D24" s="497"/>
      <c r="E24" s="497"/>
      <c r="F24" s="498"/>
    </row>
    <row r="25" spans="1:6" x14ac:dyDescent="0.2">
      <c r="A25" s="499" t="s">
        <v>28</v>
      </c>
      <c r="B25" s="497"/>
      <c r="C25" s="497"/>
      <c r="D25" s="497"/>
      <c r="E25" s="497"/>
      <c r="F25" s="498"/>
    </row>
    <row r="26" spans="1:6" x14ac:dyDescent="0.2">
      <c r="A26" s="499" t="s">
        <v>29</v>
      </c>
      <c r="B26" s="497"/>
      <c r="C26" s="497"/>
      <c r="D26" s="497"/>
      <c r="E26" s="497"/>
      <c r="F26" s="498"/>
    </row>
    <row r="27" spans="1:6" x14ac:dyDescent="0.2">
      <c r="A27" s="499" t="s">
        <v>30</v>
      </c>
      <c r="B27" s="497"/>
      <c r="C27" s="497"/>
      <c r="D27" s="497"/>
      <c r="E27" s="497"/>
      <c r="F27" s="498"/>
    </row>
    <row r="28" spans="1:6" x14ac:dyDescent="0.2">
      <c r="A28" s="499" t="s">
        <v>31</v>
      </c>
      <c r="B28" s="497"/>
      <c r="C28" s="497"/>
      <c r="D28" s="497"/>
      <c r="E28" s="497"/>
      <c r="F28" s="498"/>
    </row>
    <row r="29" spans="1:6" x14ac:dyDescent="0.2">
      <c r="A29" s="499" t="s">
        <v>32</v>
      </c>
      <c r="B29" s="497"/>
      <c r="C29" s="497"/>
      <c r="D29" s="497"/>
      <c r="E29" s="497"/>
      <c r="F29" s="498"/>
    </row>
    <row r="30" spans="1:6" x14ac:dyDescent="0.2">
      <c r="A30" s="499" t="s">
        <v>33</v>
      </c>
      <c r="B30" s="497"/>
      <c r="C30" s="497"/>
      <c r="D30" s="497"/>
      <c r="E30" s="497"/>
      <c r="F30" s="498"/>
    </row>
    <row r="31" spans="1:6" x14ac:dyDescent="0.2">
      <c r="A31" s="499" t="s">
        <v>34</v>
      </c>
      <c r="B31" s="497"/>
      <c r="C31" s="497"/>
      <c r="D31" s="497"/>
      <c r="E31" s="497"/>
      <c r="F31" s="498"/>
    </row>
    <row r="32" spans="1:6" x14ac:dyDescent="0.2">
      <c r="A32" s="499" t="s">
        <v>35</v>
      </c>
      <c r="B32" s="497"/>
      <c r="C32" s="497"/>
      <c r="D32" s="497"/>
      <c r="E32" s="497"/>
      <c r="F32" s="498"/>
    </row>
    <row r="33" spans="1:6" x14ac:dyDescent="0.2">
      <c r="A33" s="499" t="s">
        <v>36</v>
      </c>
      <c r="B33" s="497"/>
      <c r="C33" s="497"/>
      <c r="D33" s="497"/>
      <c r="E33" s="497"/>
      <c r="F33" s="498"/>
    </row>
    <row r="34" spans="1:6" x14ac:dyDescent="0.2">
      <c r="A34" s="499" t="s">
        <v>37</v>
      </c>
      <c r="B34" s="497"/>
      <c r="C34" s="497"/>
      <c r="D34" s="497"/>
      <c r="E34" s="497"/>
      <c r="F34" s="498"/>
    </row>
    <row r="35" spans="1:6" x14ac:dyDescent="0.2">
      <c r="A35" s="499" t="s">
        <v>38</v>
      </c>
      <c r="B35" s="497"/>
      <c r="C35" s="497"/>
      <c r="D35" s="497"/>
      <c r="E35" s="497"/>
      <c r="F35" s="498"/>
    </row>
    <row r="36" spans="1:6" x14ac:dyDescent="0.2">
      <c r="A36" s="493" t="s">
        <v>39</v>
      </c>
      <c r="B36" s="494"/>
      <c r="C36" s="494"/>
      <c r="D36" s="494"/>
      <c r="E36" s="494"/>
      <c r="F36" s="495"/>
    </row>
    <row r="37" spans="1:6" x14ac:dyDescent="0.2">
      <c r="A37" s="500" t="s">
        <v>40</v>
      </c>
      <c r="B37" s="501"/>
      <c r="C37" s="501"/>
      <c r="D37" s="501"/>
      <c r="E37" s="501"/>
      <c r="F37" s="502"/>
    </row>
    <row r="38" spans="1:6" x14ac:dyDescent="0.2">
      <c r="A38" s="493" t="s">
        <v>41</v>
      </c>
      <c r="B38" s="494"/>
      <c r="C38" s="494"/>
      <c r="D38" s="494"/>
      <c r="E38" s="494"/>
      <c r="F38" s="495"/>
    </row>
    <row r="39" spans="1:6" x14ac:dyDescent="0.2">
      <c r="A39" s="499" t="s">
        <v>42</v>
      </c>
      <c r="B39" s="497"/>
      <c r="C39" s="497"/>
      <c r="D39" s="497"/>
      <c r="E39" s="497"/>
      <c r="F39" s="498"/>
    </row>
    <row r="40" spans="1:6" x14ac:dyDescent="0.2">
      <c r="A40" s="499" t="s">
        <v>43</v>
      </c>
      <c r="B40" s="497"/>
      <c r="C40" s="497"/>
      <c r="D40" s="497"/>
      <c r="E40" s="497"/>
      <c r="F40" s="498"/>
    </row>
    <row r="41" spans="1:6" x14ac:dyDescent="0.2">
      <c r="A41" s="496" t="s">
        <v>44</v>
      </c>
      <c r="B41" s="497"/>
      <c r="C41" s="497"/>
      <c r="D41" s="497"/>
      <c r="E41" s="497"/>
      <c r="F41" s="498"/>
    </row>
    <row r="42" spans="1:6" x14ac:dyDescent="0.2">
      <c r="A42" s="496" t="s">
        <v>45</v>
      </c>
      <c r="B42" s="497"/>
      <c r="C42" s="497"/>
      <c r="D42" s="497"/>
      <c r="E42" s="497"/>
      <c r="F42" s="498"/>
    </row>
    <row r="43" spans="1:6" x14ac:dyDescent="0.2">
      <c r="A43" s="493" t="s">
        <v>46</v>
      </c>
      <c r="B43" s="494"/>
      <c r="C43" s="494"/>
      <c r="D43" s="494"/>
      <c r="E43" s="494"/>
      <c r="F43" s="495"/>
    </row>
    <row r="44" spans="1:6" x14ac:dyDescent="0.2">
      <c r="A44" s="496" t="s">
        <v>47</v>
      </c>
      <c r="B44" s="497"/>
      <c r="C44" s="497"/>
      <c r="D44" s="497"/>
      <c r="E44" s="497"/>
      <c r="F44" s="498"/>
    </row>
    <row r="45" spans="1:6" x14ac:dyDescent="0.2">
      <c r="A45" s="496" t="s">
        <v>48</v>
      </c>
      <c r="B45" s="497"/>
      <c r="C45" s="497"/>
      <c r="D45" s="497"/>
      <c r="E45" s="497"/>
      <c r="F45" s="498"/>
    </row>
    <row r="46" spans="1:6" x14ac:dyDescent="0.2">
      <c r="A46" s="499" t="s">
        <v>49</v>
      </c>
      <c r="B46" s="497"/>
      <c r="C46" s="497"/>
      <c r="D46" s="497"/>
      <c r="E46" s="497"/>
      <c r="F46" s="498"/>
    </row>
    <row r="47" spans="1:6" x14ac:dyDescent="0.2">
      <c r="A47" s="499" t="s">
        <v>50</v>
      </c>
      <c r="B47" s="497"/>
      <c r="C47" s="497"/>
      <c r="D47" s="497"/>
      <c r="E47" s="497"/>
      <c r="F47" s="498"/>
    </row>
    <row r="48" spans="1:6" x14ac:dyDescent="0.2">
      <c r="A48" s="496" t="s">
        <v>51</v>
      </c>
      <c r="B48" s="497"/>
      <c r="C48" s="497"/>
      <c r="D48" s="497"/>
      <c r="E48" s="497"/>
      <c r="F48" s="498"/>
    </row>
    <row r="49" spans="1:6" x14ac:dyDescent="0.2">
      <c r="A49" s="493" t="s">
        <v>52</v>
      </c>
      <c r="B49" s="494"/>
      <c r="C49" s="494"/>
      <c r="D49" s="494"/>
      <c r="E49" s="494"/>
      <c r="F49" s="495"/>
    </row>
    <row r="50" spans="1:6" x14ac:dyDescent="0.2">
      <c r="A50" s="496" t="s">
        <v>53</v>
      </c>
      <c r="B50" s="497"/>
      <c r="C50" s="497"/>
      <c r="D50" s="497"/>
      <c r="E50" s="497"/>
      <c r="F50" s="498"/>
    </row>
    <row r="51" spans="1:6" x14ac:dyDescent="0.2">
      <c r="A51" s="496" t="s">
        <v>54</v>
      </c>
      <c r="B51" s="497"/>
      <c r="C51" s="497"/>
      <c r="D51" s="497"/>
      <c r="E51" s="497"/>
      <c r="F51" s="498"/>
    </row>
    <row r="52" spans="1:6" x14ac:dyDescent="0.2">
      <c r="A52" s="499" t="s">
        <v>55</v>
      </c>
      <c r="B52" s="497"/>
      <c r="C52" s="497"/>
      <c r="D52" s="497"/>
      <c r="E52" s="497"/>
      <c r="F52" s="498"/>
    </row>
    <row r="53" spans="1:6" x14ac:dyDescent="0.2">
      <c r="A53" s="499" t="s">
        <v>56</v>
      </c>
      <c r="B53" s="497"/>
      <c r="C53" s="497"/>
      <c r="D53" s="497"/>
      <c r="E53" s="497"/>
      <c r="F53" s="498"/>
    </row>
    <row r="54" spans="1:6" x14ac:dyDescent="0.2">
      <c r="A54" s="496" t="s">
        <v>57</v>
      </c>
      <c r="B54" s="497"/>
      <c r="C54" s="497"/>
      <c r="D54" s="497"/>
      <c r="E54" s="497"/>
      <c r="F54" s="498"/>
    </row>
    <row r="55" spans="1:6" x14ac:dyDescent="0.2">
      <c r="A55" s="496" t="s">
        <v>58</v>
      </c>
      <c r="B55" s="497"/>
      <c r="C55" s="497"/>
      <c r="D55" s="497"/>
      <c r="E55" s="497"/>
      <c r="F55" s="498"/>
    </row>
    <row r="56" spans="1:6" x14ac:dyDescent="0.2">
      <c r="A56" s="499" t="s">
        <v>59</v>
      </c>
      <c r="B56" s="497"/>
      <c r="C56" s="497"/>
      <c r="D56" s="497"/>
      <c r="E56" s="497"/>
      <c r="F56" s="498"/>
    </row>
    <row r="57" spans="1:6" x14ac:dyDescent="0.2">
      <c r="A57" s="499" t="s">
        <v>60</v>
      </c>
      <c r="B57" s="497"/>
      <c r="C57" s="497"/>
      <c r="D57" s="497"/>
      <c r="E57" s="497"/>
      <c r="F57" s="498"/>
    </row>
    <row r="58" spans="1:6" x14ac:dyDescent="0.2">
      <c r="A58" s="496" t="s">
        <v>61</v>
      </c>
      <c r="B58" s="497"/>
      <c r="C58" s="497"/>
      <c r="D58" s="497"/>
      <c r="E58" s="497"/>
      <c r="F58" s="498"/>
    </row>
    <row r="59" spans="1:6" x14ac:dyDescent="0.2">
      <c r="A59" s="496" t="s">
        <v>62</v>
      </c>
      <c r="B59" s="497"/>
      <c r="C59" s="497"/>
      <c r="D59" s="497"/>
      <c r="E59" s="497"/>
      <c r="F59" s="498"/>
    </row>
    <row r="60" spans="1:6" x14ac:dyDescent="0.2">
      <c r="A60" s="500" t="s">
        <v>63</v>
      </c>
      <c r="B60" s="501"/>
      <c r="C60" s="501"/>
      <c r="D60" s="501"/>
      <c r="E60" s="501"/>
      <c r="F60" s="502"/>
    </row>
  </sheetData>
  <mergeCells count="49">
    <mergeCell ref="A13:F13"/>
    <mergeCell ref="A14:F14"/>
    <mergeCell ref="A15:F15"/>
    <mergeCell ref="A17:F17"/>
    <mergeCell ref="A22:F22"/>
    <mergeCell ref="A18:F18"/>
    <mergeCell ref="A19:F19"/>
    <mergeCell ref="A20:F20"/>
    <mergeCell ref="A21:F21"/>
    <mergeCell ref="A16:F16"/>
    <mergeCell ref="A28:F28"/>
    <mergeCell ref="A29:F29"/>
    <mergeCell ref="A30:F30"/>
    <mergeCell ref="A37:F37"/>
    <mergeCell ref="A59:F59"/>
    <mergeCell ref="A31:F31"/>
    <mergeCell ref="A32:F32"/>
    <mergeCell ref="A33:F33"/>
    <mergeCell ref="A34:F34"/>
    <mergeCell ref="A35:F35"/>
    <mergeCell ref="A60:F60"/>
    <mergeCell ref="A43:F43"/>
    <mergeCell ref="A44:F44"/>
    <mergeCell ref="A53:F53"/>
    <mergeCell ref="A54:F54"/>
    <mergeCell ref="A55:F55"/>
    <mergeCell ref="A56:F56"/>
    <mergeCell ref="A57:F57"/>
    <mergeCell ref="A46:F46"/>
    <mergeCell ref="A47:F47"/>
    <mergeCell ref="A48:F48"/>
    <mergeCell ref="A58:F58"/>
    <mergeCell ref="A45:F45"/>
    <mergeCell ref="A1:F1"/>
    <mergeCell ref="A49:F49"/>
    <mergeCell ref="A50:F50"/>
    <mergeCell ref="A51:F51"/>
    <mergeCell ref="A52:F52"/>
    <mergeCell ref="A38:F38"/>
    <mergeCell ref="A40:F40"/>
    <mergeCell ref="A41:F41"/>
    <mergeCell ref="A42:F42"/>
    <mergeCell ref="A36:F36"/>
    <mergeCell ref="A23:F23"/>
    <mergeCell ref="A24:F24"/>
    <mergeCell ref="A25:F25"/>
    <mergeCell ref="A26:F26"/>
    <mergeCell ref="A39:F39"/>
    <mergeCell ref="A27:F27"/>
  </mergeCells>
  <pageMargins left="0.7" right="0.7" top="0.75" bottom="0.75" header="0.3" footer="0.3"/>
  <pageSetup paperSize="9"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9"/>
  <sheetViews>
    <sheetView workbookViewId="0">
      <selection activeCell="E2" sqref="E2"/>
    </sheetView>
  </sheetViews>
  <sheetFormatPr defaultRowHeight="12.75" x14ac:dyDescent="0.2"/>
  <cols>
    <col min="1" max="1" width="19" customWidth="1"/>
    <col min="2" max="2" width="16.140625" customWidth="1"/>
    <col min="3" max="3" width="17.5703125" customWidth="1"/>
    <col min="4" max="4" width="13.42578125" customWidth="1"/>
    <col min="5" max="5" width="16.5703125" customWidth="1"/>
    <col min="6" max="6" width="15.28515625" customWidth="1"/>
    <col min="9" max="9" width="11.140625" customWidth="1"/>
    <col min="13" max="13" width="13.5703125" hidden="1" customWidth="1"/>
    <col min="14" max="14" width="11.7109375" hidden="1" customWidth="1"/>
    <col min="15" max="15" width="14" hidden="1" customWidth="1"/>
    <col min="16" max="16" width="16.42578125" hidden="1" customWidth="1"/>
  </cols>
  <sheetData>
    <row r="1" spans="1:16" ht="15" x14ac:dyDescent="0.2">
      <c r="A1" s="410" t="s">
        <v>64</v>
      </c>
      <c r="B1" s="410" t="s">
        <v>65</v>
      </c>
      <c r="C1" s="410" t="s">
        <v>66</v>
      </c>
      <c r="D1" s="410" t="s">
        <v>2</v>
      </c>
      <c r="E1" s="410" t="s">
        <v>67</v>
      </c>
      <c r="F1" s="410" t="s">
        <v>2</v>
      </c>
      <c r="M1" s="2" t="s">
        <v>68</v>
      </c>
      <c r="N1">
        <v>1</v>
      </c>
      <c r="O1" s="2" t="s">
        <v>69</v>
      </c>
      <c r="P1" s="2" t="s">
        <v>69</v>
      </c>
    </row>
    <row r="2" spans="1:16" ht="15" x14ac:dyDescent="0.2">
      <c r="A2" s="246"/>
      <c r="B2" s="246"/>
      <c r="C2" s="409"/>
      <c r="D2" s="411"/>
      <c r="E2" s="411"/>
      <c r="F2" s="409"/>
      <c r="M2" s="2" t="s">
        <v>70</v>
      </c>
      <c r="N2">
        <v>2</v>
      </c>
      <c r="O2" s="2" t="s">
        <v>71</v>
      </c>
      <c r="P2" s="2" t="s">
        <v>71</v>
      </c>
    </row>
    <row r="3" spans="1:16" ht="15" x14ac:dyDescent="0.2">
      <c r="A3" s="246"/>
      <c r="B3" s="246"/>
      <c r="C3" s="409"/>
      <c r="D3" s="411"/>
      <c r="E3" s="411"/>
      <c r="F3" s="409"/>
      <c r="M3" s="2" t="s">
        <v>72</v>
      </c>
      <c r="N3">
        <v>3</v>
      </c>
      <c r="O3" s="2" t="s">
        <v>73</v>
      </c>
      <c r="P3" s="2" t="s">
        <v>73</v>
      </c>
    </row>
    <row r="4" spans="1:16" ht="15" x14ac:dyDescent="0.2">
      <c r="A4" s="246"/>
      <c r="B4" s="246"/>
      <c r="C4" s="409"/>
      <c r="D4" s="411"/>
      <c r="E4" s="411"/>
      <c r="F4" s="409"/>
      <c r="M4" s="2" t="s">
        <v>74</v>
      </c>
      <c r="N4">
        <v>4</v>
      </c>
      <c r="O4" s="2" t="s">
        <v>75</v>
      </c>
      <c r="P4" s="2" t="s">
        <v>75</v>
      </c>
    </row>
    <row r="5" spans="1:16" ht="15" x14ac:dyDescent="0.2">
      <c r="A5" s="246"/>
      <c r="B5" s="246"/>
      <c r="C5" s="409"/>
      <c r="D5" s="411"/>
      <c r="E5" s="411"/>
      <c r="F5" s="409"/>
      <c r="M5" s="2" t="s">
        <v>76</v>
      </c>
      <c r="N5">
        <v>5</v>
      </c>
      <c r="O5" s="2" t="s">
        <v>77</v>
      </c>
      <c r="P5" s="2" t="s">
        <v>77</v>
      </c>
    </row>
    <row r="6" spans="1:16" ht="15" x14ac:dyDescent="0.2">
      <c r="A6" s="246"/>
      <c r="B6" s="246"/>
      <c r="C6" s="409"/>
      <c r="D6" s="411"/>
      <c r="E6" s="411"/>
      <c r="F6" s="409"/>
      <c r="M6" s="2" t="s">
        <v>78</v>
      </c>
      <c r="N6">
        <v>6</v>
      </c>
      <c r="O6" s="2" t="s">
        <v>79</v>
      </c>
      <c r="P6" s="2" t="s">
        <v>79</v>
      </c>
    </row>
    <row r="7" spans="1:16" ht="15" x14ac:dyDescent="0.2">
      <c r="A7" s="246"/>
      <c r="B7" s="246"/>
      <c r="C7" s="409"/>
      <c r="D7" s="411"/>
      <c r="E7" s="411"/>
      <c r="F7" s="409"/>
      <c r="M7" s="2" t="s">
        <v>80</v>
      </c>
      <c r="N7">
        <v>7</v>
      </c>
      <c r="O7" s="2" t="s">
        <v>81</v>
      </c>
      <c r="P7" s="2" t="s">
        <v>81</v>
      </c>
    </row>
    <row r="8" spans="1:16" ht="15" x14ac:dyDescent="0.2">
      <c r="A8" s="246"/>
      <c r="B8" s="246"/>
      <c r="C8" s="409"/>
      <c r="D8" s="411"/>
      <c r="E8" s="411"/>
      <c r="F8" s="409"/>
      <c r="M8" s="2" t="s">
        <v>82</v>
      </c>
      <c r="N8">
        <v>8</v>
      </c>
      <c r="O8" s="2" t="s">
        <v>83</v>
      </c>
      <c r="P8" s="2" t="s">
        <v>83</v>
      </c>
    </row>
    <row r="9" spans="1:16" ht="15" x14ac:dyDescent="0.2">
      <c r="A9" s="246"/>
      <c r="B9" s="246"/>
      <c r="C9" s="409"/>
      <c r="D9" s="411"/>
      <c r="E9" s="411"/>
      <c r="F9" s="409"/>
      <c r="M9" s="2" t="s">
        <v>84</v>
      </c>
      <c r="N9">
        <v>9</v>
      </c>
      <c r="O9" s="2" t="s">
        <v>85</v>
      </c>
      <c r="P9" s="2" t="s">
        <v>85</v>
      </c>
    </row>
    <row r="10" spans="1:16" ht="15" x14ac:dyDescent="0.2">
      <c r="A10" s="246"/>
      <c r="B10" s="246"/>
      <c r="C10" s="409"/>
      <c r="D10" s="411"/>
      <c r="E10" s="411"/>
      <c r="F10" s="409"/>
      <c r="M10" s="2" t="s">
        <v>86</v>
      </c>
      <c r="N10">
        <v>10</v>
      </c>
      <c r="O10" s="2" t="s">
        <v>87</v>
      </c>
      <c r="P10" s="2" t="s">
        <v>87</v>
      </c>
    </row>
    <row r="11" spans="1:16" ht="15" x14ac:dyDescent="0.2">
      <c r="A11" s="246"/>
      <c r="B11" s="246"/>
      <c r="C11" s="409"/>
      <c r="D11" s="411"/>
      <c r="E11" s="411"/>
      <c r="F11" s="409"/>
      <c r="M11" s="2" t="s">
        <v>88</v>
      </c>
      <c r="N11">
        <v>11</v>
      </c>
      <c r="O11" s="2" t="s">
        <v>89</v>
      </c>
      <c r="P11" s="2" t="s">
        <v>89</v>
      </c>
    </row>
    <row r="12" spans="1:16" ht="15" x14ac:dyDescent="0.2">
      <c r="A12" s="246"/>
      <c r="B12" s="246"/>
      <c r="C12" s="409"/>
      <c r="D12" s="411"/>
      <c r="E12" s="411"/>
      <c r="F12" s="409"/>
      <c r="M12" s="2" t="s">
        <v>90</v>
      </c>
      <c r="N12">
        <v>12</v>
      </c>
      <c r="O12" s="2" t="s">
        <v>91</v>
      </c>
      <c r="P12" s="2" t="s">
        <v>91</v>
      </c>
    </row>
    <row r="13" spans="1:16" ht="15" x14ac:dyDescent="0.2">
      <c r="A13" s="246"/>
      <c r="B13" s="246"/>
      <c r="C13" s="409"/>
      <c r="D13" s="411"/>
      <c r="E13" s="411"/>
      <c r="F13" s="409"/>
    </row>
    <row r="14" spans="1:16" ht="15" x14ac:dyDescent="0.2">
      <c r="A14" s="246"/>
      <c r="B14" s="246"/>
      <c r="C14" s="409"/>
      <c r="D14" s="411"/>
      <c r="E14" s="411"/>
      <c r="F14" s="409"/>
    </row>
    <row r="15" spans="1:16" ht="15" x14ac:dyDescent="0.2">
      <c r="A15" s="246"/>
      <c r="B15" s="246"/>
      <c r="C15" s="409"/>
      <c r="D15" s="411"/>
      <c r="E15" s="411"/>
      <c r="F15" s="409"/>
    </row>
    <row r="16" spans="1:16" ht="15" x14ac:dyDescent="0.2">
      <c r="A16" s="246"/>
      <c r="B16" s="246"/>
      <c r="C16" s="409"/>
      <c r="D16" s="411"/>
      <c r="E16" s="411"/>
      <c r="F16" s="409"/>
    </row>
    <row r="17" spans="1:6" ht="15" x14ac:dyDescent="0.2">
      <c r="A17" s="246"/>
      <c r="B17" s="246"/>
      <c r="C17" s="409"/>
      <c r="D17" s="411"/>
      <c r="E17" s="411"/>
      <c r="F17" s="409"/>
    </row>
    <row r="18" spans="1:6" ht="15" x14ac:dyDescent="0.2">
      <c r="A18" s="246"/>
      <c r="B18" s="246"/>
      <c r="C18" s="409"/>
      <c r="D18" s="411"/>
      <c r="E18" s="411"/>
      <c r="F18" s="409"/>
    </row>
    <row r="19" spans="1:6" ht="15" x14ac:dyDescent="0.2">
      <c r="A19" s="246"/>
      <c r="B19" s="246"/>
      <c r="C19" s="409"/>
      <c r="D19" s="411"/>
      <c r="E19" s="411"/>
      <c r="F19" s="409"/>
    </row>
  </sheetData>
  <dataValidations count="4">
    <dataValidation type="list" allowBlank="1" showInputMessage="1" showErrorMessage="1" sqref="A2:A19" xr:uid="{00000000-0002-0000-0100-000000000000}">
      <formula1>$M$1:$M$12</formula1>
    </dataValidation>
    <dataValidation type="list" allowBlank="1" showInputMessage="1" showErrorMessage="1" sqref="B2:B19" xr:uid="{00000000-0002-0000-0100-000001000000}">
      <formula1>$N$1:$N$12</formula1>
    </dataValidation>
    <dataValidation type="list" allowBlank="1" showInputMessage="1" showErrorMessage="1" sqref="C2:C19" xr:uid="{00000000-0002-0000-0100-000002000000}">
      <formula1>$O$1:$O$12</formula1>
    </dataValidation>
    <dataValidation type="list" allowBlank="1" showInputMessage="1" showErrorMessage="1" sqref="E2:E19" xr:uid="{00000000-0002-0000-0100-000003000000}">
      <formula1>$P$1:$P$12</formula1>
    </dataValidation>
  </dataValidations>
  <pageMargins left="0.7" right="0.7" top="0.75" bottom="0.75" header="0.3" footer="0.3"/>
  <pageSetup paperSize="9"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AC132"/>
  <sheetViews>
    <sheetView zoomScale="70" zoomScaleNormal="70" workbookViewId="0">
      <selection activeCell="B3" sqref="B3"/>
    </sheetView>
  </sheetViews>
  <sheetFormatPr defaultColWidth="10.7109375" defaultRowHeight="20.100000000000001" customHeight="1" x14ac:dyDescent="0.25"/>
  <cols>
    <col min="1" max="1" width="42.5703125" style="261" customWidth="1"/>
    <col min="2" max="2" width="35.7109375" style="261" customWidth="1"/>
    <col min="3" max="3" width="27.42578125" style="261" customWidth="1"/>
    <col min="4" max="4" width="90.7109375" style="261" customWidth="1"/>
    <col min="5" max="5" width="14.28515625" style="261" bestFit="1" customWidth="1"/>
    <col min="6" max="6" width="14.5703125" style="261" bestFit="1" customWidth="1"/>
    <col min="7" max="25" width="10.7109375" style="83"/>
    <col min="26" max="26" width="34.5703125" style="83" bestFit="1" customWidth="1"/>
    <col min="27" max="27" width="7.7109375" style="83" customWidth="1"/>
    <col min="28" max="28" width="16.42578125" style="83" customWidth="1"/>
    <col min="29" max="29" width="26" style="83" customWidth="1"/>
    <col min="30" max="16384" width="10.7109375" style="83"/>
  </cols>
  <sheetData>
    <row r="1" spans="1:29" ht="30" customHeight="1" thickBot="1" x14ac:dyDescent="0.3">
      <c r="A1" s="505" t="s">
        <v>92</v>
      </c>
      <c r="B1" s="506"/>
      <c r="C1" s="506"/>
      <c r="D1" s="506"/>
      <c r="E1" s="507" t="s">
        <v>93</v>
      </c>
      <c r="F1" s="508"/>
      <c r="J1" s="84"/>
      <c r="K1" s="84"/>
      <c r="Z1" s="511" t="s">
        <v>6</v>
      </c>
      <c r="AA1" s="401" t="s">
        <v>94</v>
      </c>
      <c r="AB1" s="503" t="s">
        <v>95</v>
      </c>
      <c r="AC1" s="504"/>
    </row>
    <row r="2" spans="1:29" ht="20.100000000000001" customHeight="1" thickBot="1" x14ac:dyDescent="0.3">
      <c r="A2" s="509" t="s">
        <v>96</v>
      </c>
      <c r="B2" s="509"/>
      <c r="C2" s="509"/>
      <c r="D2" s="85" t="s">
        <v>97</v>
      </c>
      <c r="E2" s="111" t="s">
        <v>98</v>
      </c>
      <c r="F2" s="111" t="s">
        <v>99</v>
      </c>
      <c r="Z2" s="512"/>
      <c r="AA2" s="401" t="s">
        <v>100</v>
      </c>
      <c r="AB2" s="402" t="s">
        <v>101</v>
      </c>
      <c r="AC2" s="401" t="s">
        <v>100</v>
      </c>
    </row>
    <row r="3" spans="1:29" ht="20.100000000000001" customHeight="1" x14ac:dyDescent="0.25">
      <c r="A3" s="86" t="s">
        <v>102</v>
      </c>
      <c r="B3" s="463" t="s">
        <v>103</v>
      </c>
      <c r="C3" s="475">
        <v>2240</v>
      </c>
      <c r="D3" s="259" t="s">
        <v>104</v>
      </c>
      <c r="E3" s="260"/>
      <c r="F3" s="260"/>
      <c r="H3" s="87" t="s">
        <v>105</v>
      </c>
      <c r="Z3" t="s">
        <v>106</v>
      </c>
      <c r="AA3" t="s">
        <v>107</v>
      </c>
      <c r="AB3" t="s">
        <v>108</v>
      </c>
      <c r="AC3" s="2" t="s">
        <v>109</v>
      </c>
    </row>
    <row r="4" spans="1:29" ht="20.100000000000001" customHeight="1" x14ac:dyDescent="0.25">
      <c r="A4" s="176" t="s">
        <v>110</v>
      </c>
      <c r="B4" s="261" t="s">
        <v>111</v>
      </c>
      <c r="C4" s="378">
        <v>146.52000000000001</v>
      </c>
      <c r="D4" s="262" t="s">
        <v>112</v>
      </c>
      <c r="E4" s="263"/>
      <c r="F4" s="263"/>
      <c r="Z4" t="s">
        <v>113</v>
      </c>
      <c r="AA4" t="s">
        <v>114</v>
      </c>
      <c r="AB4" t="s">
        <v>108</v>
      </c>
      <c r="AC4" s="2" t="s">
        <v>115</v>
      </c>
    </row>
    <row r="5" spans="1:29" ht="20.100000000000001" customHeight="1" x14ac:dyDescent="0.25">
      <c r="A5" s="283" t="s">
        <v>116</v>
      </c>
      <c r="B5" s="264" t="s">
        <v>117</v>
      </c>
      <c r="C5" s="378">
        <v>167.7</v>
      </c>
      <c r="D5" s="262" t="s">
        <v>112</v>
      </c>
      <c r="E5" s="263"/>
      <c r="F5" s="263"/>
      <c r="Z5" t="s">
        <v>118</v>
      </c>
      <c r="AA5" t="s">
        <v>119</v>
      </c>
      <c r="AB5" t="s">
        <v>108</v>
      </c>
      <c r="AC5" s="2" t="s">
        <v>120</v>
      </c>
    </row>
    <row r="6" spans="1:29" ht="20.100000000000001" customHeight="1" x14ac:dyDescent="0.25">
      <c r="A6" s="88" t="s">
        <v>121</v>
      </c>
      <c r="B6" s="264" t="s">
        <v>122</v>
      </c>
      <c r="C6" s="378">
        <v>72.14</v>
      </c>
      <c r="D6" s="262" t="s">
        <v>112</v>
      </c>
      <c r="E6" s="263"/>
      <c r="F6" s="263"/>
      <c r="Z6" s="419" t="s">
        <v>66</v>
      </c>
      <c r="AA6" s="419" t="s">
        <v>123</v>
      </c>
      <c r="AB6" s="419" t="s">
        <v>108</v>
      </c>
      <c r="AC6" s="419" t="s">
        <v>124</v>
      </c>
    </row>
    <row r="7" spans="1:29" ht="20.100000000000001" customHeight="1" x14ac:dyDescent="0.25">
      <c r="A7" s="283" t="s">
        <v>125</v>
      </c>
      <c r="B7" s="264" t="s">
        <v>126</v>
      </c>
      <c r="C7" s="378">
        <v>93.32</v>
      </c>
      <c r="D7" s="262" t="s">
        <v>112</v>
      </c>
      <c r="E7" s="263"/>
      <c r="F7" s="263"/>
      <c r="Z7" t="s">
        <v>127</v>
      </c>
      <c r="AA7" t="s">
        <v>128</v>
      </c>
      <c r="AB7" t="s">
        <v>108</v>
      </c>
      <c r="AC7" t="s">
        <v>129</v>
      </c>
    </row>
    <row r="8" spans="1:29" ht="20.100000000000001" customHeight="1" x14ac:dyDescent="0.25">
      <c r="A8" s="265"/>
      <c r="B8" s="264" t="s">
        <v>130</v>
      </c>
      <c r="C8" s="382">
        <f>SQRT((4/(PI()*1.025))*((C4/1000)-(C6/1000)))</f>
        <v>0.30396334396685659</v>
      </c>
      <c r="D8" s="262" t="s">
        <v>131</v>
      </c>
      <c r="E8" s="263"/>
      <c r="F8" s="263"/>
      <c r="Z8" t="s">
        <v>132</v>
      </c>
      <c r="AA8" s="2" t="s">
        <v>133</v>
      </c>
      <c r="AB8" t="s">
        <v>108</v>
      </c>
      <c r="AC8" t="s">
        <v>134</v>
      </c>
    </row>
    <row r="9" spans="1:29" ht="20.100000000000001" customHeight="1" x14ac:dyDescent="0.25">
      <c r="A9" s="266"/>
      <c r="B9" s="264" t="s">
        <v>135</v>
      </c>
      <c r="C9" s="469">
        <f>SQRT((4/(PI()*1.025))*((C7/1000)-(C6/1000)))</f>
        <v>0.16220196250802385</v>
      </c>
      <c r="D9" s="262" t="s">
        <v>136</v>
      </c>
      <c r="E9" s="263"/>
      <c r="F9" s="263"/>
      <c r="H9" s="87" t="s">
        <v>137</v>
      </c>
      <c r="Z9" t="s">
        <v>138</v>
      </c>
      <c r="AA9" s="2" t="s">
        <v>139</v>
      </c>
      <c r="AB9" t="s">
        <v>108</v>
      </c>
      <c r="AC9" t="s">
        <v>140</v>
      </c>
    </row>
    <row r="10" spans="1:29" ht="20.100000000000001" customHeight="1" x14ac:dyDescent="0.25">
      <c r="A10" s="266"/>
      <c r="B10" s="264" t="s">
        <v>141</v>
      </c>
      <c r="C10" s="378">
        <v>306.22000000000003</v>
      </c>
      <c r="D10" s="267" t="s">
        <v>142</v>
      </c>
      <c r="E10" s="263"/>
      <c r="F10" s="263"/>
      <c r="H10" s="87"/>
      <c r="Z10" t="s">
        <v>143</v>
      </c>
      <c r="AA10" t="s">
        <v>144</v>
      </c>
      <c r="AB10" t="s">
        <v>145</v>
      </c>
      <c r="AC10" t="s">
        <v>146</v>
      </c>
    </row>
    <row r="11" spans="1:29" ht="20.100000000000001" customHeight="1" x14ac:dyDescent="0.25">
      <c r="A11" s="266"/>
      <c r="B11" s="264" t="s">
        <v>147</v>
      </c>
      <c r="C11" s="378">
        <v>6</v>
      </c>
      <c r="D11" s="259" t="s">
        <v>148</v>
      </c>
      <c r="E11" s="263"/>
      <c r="F11" s="263"/>
      <c r="H11" s="87"/>
      <c r="Z11" t="s">
        <v>149</v>
      </c>
      <c r="AA11" t="s">
        <v>150</v>
      </c>
      <c r="AB11" t="s">
        <v>108</v>
      </c>
      <c r="AC11" t="s">
        <v>151</v>
      </c>
    </row>
    <row r="12" spans="1:29" ht="20.100000000000001" customHeight="1" x14ac:dyDescent="0.25">
      <c r="A12" s="266"/>
      <c r="B12" s="264" t="s">
        <v>152</v>
      </c>
      <c r="C12" s="378">
        <v>2.09</v>
      </c>
      <c r="D12" s="259" t="s">
        <v>153</v>
      </c>
      <c r="E12" s="263"/>
      <c r="F12" s="263"/>
      <c r="Z12" t="s">
        <v>154</v>
      </c>
      <c r="AA12" t="s">
        <v>155</v>
      </c>
      <c r="AB12" t="s">
        <v>156</v>
      </c>
      <c r="AC12" t="s">
        <v>157</v>
      </c>
    </row>
    <row r="13" spans="1:29" ht="20.100000000000001" customHeight="1" x14ac:dyDescent="0.25">
      <c r="A13" s="266"/>
      <c r="B13" s="264" t="s">
        <v>158</v>
      </c>
      <c r="C13" s="378">
        <v>2.4</v>
      </c>
      <c r="D13" s="267" t="s">
        <v>159</v>
      </c>
      <c r="E13" s="263"/>
      <c r="F13" s="263"/>
      <c r="Z13" t="s">
        <v>160</v>
      </c>
      <c r="AA13" t="s">
        <v>161</v>
      </c>
      <c r="AB13" t="s">
        <v>156</v>
      </c>
      <c r="AC13" t="s">
        <v>162</v>
      </c>
    </row>
    <row r="14" spans="1:29" ht="20.100000000000001" customHeight="1" x14ac:dyDescent="0.25">
      <c r="A14" s="266"/>
      <c r="B14" s="268" t="s">
        <v>163</v>
      </c>
      <c r="C14" s="380">
        <v>38.982999999999997</v>
      </c>
      <c r="D14" s="267" t="s">
        <v>164</v>
      </c>
      <c r="E14" s="263"/>
      <c r="F14" s="263"/>
      <c r="Z14" t="s">
        <v>165</v>
      </c>
      <c r="AA14" t="s">
        <v>166</v>
      </c>
      <c r="AB14" t="s">
        <v>108</v>
      </c>
      <c r="AC14" t="s">
        <v>167</v>
      </c>
    </row>
    <row r="15" spans="1:29" ht="20.100000000000001" customHeight="1" x14ac:dyDescent="0.25">
      <c r="A15" s="266"/>
      <c r="B15" s="268" t="s">
        <v>168</v>
      </c>
      <c r="C15" s="476">
        <v>1204</v>
      </c>
      <c r="D15" s="259"/>
      <c r="E15" s="263"/>
      <c r="F15" s="263"/>
      <c r="Z15" t="s">
        <v>169</v>
      </c>
      <c r="AA15" t="s">
        <v>170</v>
      </c>
      <c r="AB15" t="s">
        <v>108</v>
      </c>
      <c r="AC15" t="s">
        <v>171</v>
      </c>
    </row>
    <row r="16" spans="1:29" ht="20.100000000000001" customHeight="1" x14ac:dyDescent="0.25">
      <c r="A16" s="266"/>
      <c r="B16" s="465" t="s">
        <v>172</v>
      </c>
      <c r="C16" s="476"/>
      <c r="D16" s="259" t="s">
        <v>173</v>
      </c>
      <c r="E16" s="263"/>
      <c r="F16" s="263"/>
      <c r="M16" s="510"/>
      <c r="N16" s="510"/>
      <c r="O16" s="510"/>
      <c r="P16" s="510"/>
      <c r="Q16" s="510"/>
      <c r="R16" s="510"/>
      <c r="S16" s="510"/>
      <c r="T16" s="510"/>
      <c r="U16" s="510"/>
      <c r="V16" s="510"/>
      <c r="Z16" t="s">
        <v>174</v>
      </c>
      <c r="AA16" t="s">
        <v>175</v>
      </c>
      <c r="AB16" t="s">
        <v>108</v>
      </c>
      <c r="AC16" t="s">
        <v>176</v>
      </c>
    </row>
    <row r="17" spans="1:29" ht="20.100000000000001" customHeight="1" thickBot="1" x14ac:dyDescent="0.3">
      <c r="A17" s="266"/>
      <c r="B17" s="269" t="s">
        <v>177</v>
      </c>
      <c r="C17" s="476">
        <v>310730</v>
      </c>
      <c r="D17" s="270" t="s">
        <v>178</v>
      </c>
      <c r="E17" s="271"/>
      <c r="F17" s="271"/>
      <c r="H17" s="87" t="s">
        <v>179</v>
      </c>
      <c r="Q17" s="87" t="s">
        <v>180</v>
      </c>
      <c r="Z17" t="s">
        <v>181</v>
      </c>
      <c r="AA17" t="s">
        <v>182</v>
      </c>
      <c r="AB17" t="s">
        <v>156</v>
      </c>
      <c r="AC17" t="s">
        <v>183</v>
      </c>
    </row>
    <row r="18" spans="1:29" ht="20.100000000000001" customHeight="1" x14ac:dyDescent="0.25">
      <c r="A18" s="86" t="s">
        <v>184</v>
      </c>
      <c r="B18" s="261" t="s">
        <v>185</v>
      </c>
      <c r="C18" s="475">
        <v>5639</v>
      </c>
      <c r="D18" s="267" t="s">
        <v>186</v>
      </c>
      <c r="E18" s="260"/>
      <c r="F18" s="260"/>
      <c r="Z18" t="s">
        <v>187</v>
      </c>
      <c r="AA18" t="s">
        <v>188</v>
      </c>
      <c r="AB18" t="s">
        <v>156</v>
      </c>
      <c r="AC18" t="s">
        <v>123</v>
      </c>
    </row>
    <row r="19" spans="1:29" ht="20.100000000000001" customHeight="1" x14ac:dyDescent="0.25">
      <c r="A19" s="176" t="s">
        <v>110</v>
      </c>
      <c r="B19" s="261" t="s">
        <v>189</v>
      </c>
      <c r="C19" s="378">
        <v>1394</v>
      </c>
      <c r="D19" s="272"/>
      <c r="E19" s="263"/>
      <c r="F19" s="263"/>
      <c r="Z19" t="s">
        <v>190</v>
      </c>
      <c r="AA19" t="s">
        <v>191</v>
      </c>
      <c r="AB19" t="s">
        <v>145</v>
      </c>
      <c r="AC19" t="s">
        <v>192</v>
      </c>
    </row>
    <row r="20" spans="1:29" ht="20.100000000000001" customHeight="1" x14ac:dyDescent="0.25">
      <c r="A20" s="283" t="s">
        <v>193</v>
      </c>
      <c r="B20" s="466" t="s">
        <v>194</v>
      </c>
      <c r="C20" s="378">
        <f>0.87*C19</f>
        <v>1212.78</v>
      </c>
      <c r="D20" s="267" t="s">
        <v>195</v>
      </c>
      <c r="E20" s="263"/>
      <c r="F20" s="263"/>
      <c r="H20" s="87"/>
      <c r="Z20" t="s">
        <v>196</v>
      </c>
      <c r="AA20" t="s">
        <v>197</v>
      </c>
      <c r="AB20" t="s">
        <v>145</v>
      </c>
      <c r="AC20" t="s">
        <v>198</v>
      </c>
    </row>
    <row r="21" spans="1:29" ht="20.100000000000001" customHeight="1" x14ac:dyDescent="0.25">
      <c r="A21" s="88" t="s">
        <v>121</v>
      </c>
      <c r="B21" s="261" t="s">
        <v>199</v>
      </c>
      <c r="C21" s="469">
        <f>(($C$19/1000)/($C$18/1000))</f>
        <v>0.24720695158716083</v>
      </c>
      <c r="D21" s="267"/>
      <c r="E21" s="263"/>
      <c r="F21" s="263"/>
      <c r="J21" s="89"/>
      <c r="Z21" t="s">
        <v>200</v>
      </c>
      <c r="AA21" t="s">
        <v>201</v>
      </c>
      <c r="AB21" t="s">
        <v>145</v>
      </c>
      <c r="AC21" t="s">
        <v>202</v>
      </c>
    </row>
    <row r="22" spans="1:29" ht="20.100000000000001" customHeight="1" x14ac:dyDescent="0.25">
      <c r="A22" s="283" t="s">
        <v>203</v>
      </c>
      <c r="B22" s="261" t="s">
        <v>204</v>
      </c>
      <c r="C22" s="469">
        <f>(($C$20/1000)/($C$18/1000))</f>
        <v>0.21507004788082992</v>
      </c>
      <c r="D22" s="267" t="s">
        <v>205</v>
      </c>
      <c r="E22" s="263"/>
      <c r="F22" s="263"/>
      <c r="Z22" t="s">
        <v>206</v>
      </c>
      <c r="AA22" t="s">
        <v>207</v>
      </c>
      <c r="AB22" t="s">
        <v>145</v>
      </c>
      <c r="AC22" t="s">
        <v>208</v>
      </c>
    </row>
    <row r="23" spans="1:29" ht="20.100000000000001" customHeight="1" x14ac:dyDescent="0.25">
      <c r="A23" s="273"/>
      <c r="B23" s="261" t="s">
        <v>130</v>
      </c>
      <c r="C23" s="469">
        <f>SQRT(((4/PI()/1.025)*(C21-C22))+(C25/1000)^2)</f>
        <v>0.38577192382792591</v>
      </c>
      <c r="D23" s="262" t="s">
        <v>209</v>
      </c>
      <c r="E23" s="263"/>
      <c r="F23" s="263"/>
      <c r="Z23" t="s">
        <v>210</v>
      </c>
      <c r="AA23" t="s">
        <v>211</v>
      </c>
      <c r="AB23" t="s">
        <v>145</v>
      </c>
      <c r="AC23" t="s">
        <v>212</v>
      </c>
    </row>
    <row r="24" spans="1:29" ht="20.100000000000001" customHeight="1" x14ac:dyDescent="0.25">
      <c r="A24" s="273"/>
      <c r="B24" s="261" t="s">
        <v>213</v>
      </c>
      <c r="C24" s="476">
        <v>455</v>
      </c>
      <c r="D24" s="267" t="s">
        <v>214</v>
      </c>
      <c r="E24" s="263"/>
      <c r="F24" s="263"/>
      <c r="Z24" t="s">
        <v>206</v>
      </c>
      <c r="AA24" t="s">
        <v>215</v>
      </c>
      <c r="AB24" t="s">
        <v>145</v>
      </c>
      <c r="AC24" t="s">
        <v>216</v>
      </c>
    </row>
    <row r="25" spans="1:29" ht="20.100000000000001" customHeight="1" x14ac:dyDescent="0.25">
      <c r="A25" s="273"/>
      <c r="B25" s="261" t="s">
        <v>217</v>
      </c>
      <c r="C25" s="476">
        <v>330</v>
      </c>
      <c r="D25" s="267" t="s">
        <v>218</v>
      </c>
      <c r="E25" s="263"/>
      <c r="F25" s="263"/>
      <c r="Z25" t="s">
        <v>219</v>
      </c>
      <c r="AA25" t="s">
        <v>220</v>
      </c>
      <c r="AB25" t="s">
        <v>145</v>
      </c>
      <c r="AC25" s="2" t="s">
        <v>119</v>
      </c>
    </row>
    <row r="26" spans="1:29" ht="20.100000000000001" customHeight="1" x14ac:dyDescent="0.25">
      <c r="A26" s="273"/>
      <c r="B26" s="261" t="s">
        <v>141</v>
      </c>
      <c r="C26" s="378">
        <v>668</v>
      </c>
      <c r="D26" s="267" t="s">
        <v>221</v>
      </c>
      <c r="E26" s="263"/>
      <c r="F26" s="263"/>
      <c r="Z26" t="s">
        <v>222</v>
      </c>
      <c r="AA26" t="s">
        <v>223</v>
      </c>
      <c r="AB26" t="s">
        <v>145</v>
      </c>
      <c r="AC26" t="s">
        <v>224</v>
      </c>
    </row>
    <row r="27" spans="1:29" ht="20.100000000000001" customHeight="1" x14ac:dyDescent="0.25">
      <c r="A27" s="273"/>
      <c r="B27" s="268" t="s">
        <v>225</v>
      </c>
      <c r="C27" s="378">
        <v>4.1399999999999997</v>
      </c>
      <c r="D27" s="267" t="s">
        <v>226</v>
      </c>
      <c r="E27" s="263"/>
      <c r="F27" s="263"/>
      <c r="Z27" t="s">
        <v>227</v>
      </c>
      <c r="AA27" t="s">
        <v>228</v>
      </c>
      <c r="AB27" t="s">
        <v>145</v>
      </c>
      <c r="AC27" t="s">
        <v>229</v>
      </c>
    </row>
    <row r="28" spans="1:29" ht="20.100000000000001" customHeight="1" x14ac:dyDescent="0.25">
      <c r="A28" s="274"/>
      <c r="B28" s="468" t="s">
        <v>230</v>
      </c>
      <c r="C28" s="378">
        <v>77</v>
      </c>
      <c r="D28" s="267" t="s">
        <v>231</v>
      </c>
      <c r="E28" s="263"/>
      <c r="F28" s="263"/>
      <c r="Z28" t="s">
        <v>232</v>
      </c>
      <c r="AA28" t="s">
        <v>233</v>
      </c>
      <c r="AB28" t="s">
        <v>145</v>
      </c>
      <c r="AC28" s="2" t="s">
        <v>234</v>
      </c>
    </row>
    <row r="29" spans="1:29" ht="20.100000000000001" customHeight="1" x14ac:dyDescent="0.25">
      <c r="A29" s="274"/>
      <c r="B29" s="468" t="s">
        <v>235</v>
      </c>
      <c r="C29" s="378"/>
      <c r="D29" s="267" t="s">
        <v>231</v>
      </c>
      <c r="E29" s="263"/>
      <c r="F29" s="263"/>
      <c r="Z29" t="s">
        <v>236</v>
      </c>
      <c r="AA29" t="s">
        <v>237</v>
      </c>
      <c r="AB29" t="s">
        <v>145</v>
      </c>
      <c r="AC29" s="2" t="s">
        <v>238</v>
      </c>
    </row>
    <row r="30" spans="1:29" ht="20.100000000000001" customHeight="1" x14ac:dyDescent="0.25">
      <c r="A30" s="274"/>
      <c r="B30" s="264" t="s">
        <v>239</v>
      </c>
      <c r="C30" s="469">
        <f>(207*1000000*PI()*(((C24/1000)^4)-((C25/1000)^4))/64)</f>
        <v>314995.17981069302</v>
      </c>
      <c r="D30" s="262" t="s">
        <v>240</v>
      </c>
      <c r="E30" s="263"/>
      <c r="F30" s="263"/>
      <c r="H30" s="87" t="s">
        <v>241</v>
      </c>
      <c r="Z30" t="s">
        <v>242</v>
      </c>
      <c r="AA30" t="s">
        <v>243</v>
      </c>
      <c r="AB30" t="s">
        <v>145</v>
      </c>
      <c r="AC30" s="2" t="s">
        <v>244</v>
      </c>
    </row>
    <row r="31" spans="1:29" ht="20.100000000000001" customHeight="1" x14ac:dyDescent="0.25">
      <c r="A31" s="279"/>
      <c r="B31" s="264" t="s">
        <v>245</v>
      </c>
      <c r="C31" s="469">
        <v>10</v>
      </c>
      <c r="D31" s="259"/>
      <c r="E31" s="263"/>
      <c r="F31" s="263"/>
      <c r="Z31" t="s">
        <v>246</v>
      </c>
      <c r="AA31" t="s">
        <v>247</v>
      </c>
      <c r="AB31" t="s">
        <v>145</v>
      </c>
      <c r="AC31" t="s">
        <v>183</v>
      </c>
    </row>
    <row r="32" spans="1:29" ht="20.100000000000001" customHeight="1" x14ac:dyDescent="0.25">
      <c r="A32" s="274"/>
      <c r="B32" s="268" t="s">
        <v>168</v>
      </c>
      <c r="C32" s="469">
        <v>10</v>
      </c>
      <c r="D32" s="267"/>
      <c r="E32" s="263"/>
      <c r="F32" s="263"/>
      <c r="J32" s="90"/>
      <c r="K32" s="90"/>
      <c r="L32" s="90"/>
      <c r="M32" s="90"/>
      <c r="N32" s="90"/>
      <c r="Z32" t="s">
        <v>248</v>
      </c>
      <c r="AA32" t="s">
        <v>249</v>
      </c>
      <c r="AB32" t="s">
        <v>145</v>
      </c>
      <c r="AC32" t="s">
        <v>250</v>
      </c>
    </row>
    <row r="33" spans="1:29" ht="20.100000000000001" customHeight="1" x14ac:dyDescent="0.25">
      <c r="A33" s="274"/>
      <c r="B33" s="275" t="s">
        <v>251</v>
      </c>
      <c r="C33" s="469">
        <f>(1/C27)</f>
        <v>0.24154589371980678</v>
      </c>
      <c r="D33" s="267" t="s">
        <v>252</v>
      </c>
      <c r="E33" s="263"/>
      <c r="F33" s="263"/>
      <c r="Z33" t="s">
        <v>253</v>
      </c>
      <c r="AA33" t="s">
        <v>254</v>
      </c>
      <c r="AB33" t="s">
        <v>145</v>
      </c>
      <c r="AC33" t="s">
        <v>255</v>
      </c>
    </row>
    <row r="34" spans="1:29" ht="20.100000000000001" customHeight="1" x14ac:dyDescent="0.25">
      <c r="A34" s="274"/>
      <c r="B34" s="470" t="s">
        <v>256</v>
      </c>
      <c r="C34" s="382">
        <v>0.01</v>
      </c>
      <c r="D34" s="267" t="s">
        <v>252</v>
      </c>
      <c r="E34" s="263"/>
      <c r="F34" s="263"/>
      <c r="Z34" t="s">
        <v>257</v>
      </c>
      <c r="AA34" t="s">
        <v>258</v>
      </c>
      <c r="AB34" t="s">
        <v>145</v>
      </c>
      <c r="AC34" s="2" t="s">
        <v>259</v>
      </c>
    </row>
    <row r="35" spans="1:29" ht="20.100000000000001" customHeight="1" x14ac:dyDescent="0.25">
      <c r="A35" s="274"/>
      <c r="B35" s="275" t="s">
        <v>260</v>
      </c>
      <c r="C35" s="469">
        <f>1+C33</f>
        <v>1.2415458937198067</v>
      </c>
      <c r="D35" s="267" t="s">
        <v>252</v>
      </c>
      <c r="E35" s="263"/>
      <c r="F35" s="263"/>
      <c r="Z35" t="s">
        <v>261</v>
      </c>
      <c r="AA35" t="s">
        <v>262</v>
      </c>
      <c r="AB35" t="s">
        <v>145</v>
      </c>
      <c r="AC35" s="2" t="s">
        <v>263</v>
      </c>
    </row>
    <row r="36" spans="1:29" ht="20.100000000000001" customHeight="1" thickBot="1" x14ac:dyDescent="0.3">
      <c r="A36" s="274"/>
      <c r="B36" s="284" t="s">
        <v>264</v>
      </c>
      <c r="C36" s="469">
        <f>C30*((1+1/C27)-(1/C27))+0.01</f>
        <v>314995.18981069303</v>
      </c>
      <c r="D36" s="267" t="s">
        <v>265</v>
      </c>
      <c r="E36" s="271"/>
      <c r="F36" s="271"/>
      <c r="Z36" t="s">
        <v>266</v>
      </c>
      <c r="AA36" t="s">
        <v>267</v>
      </c>
      <c r="AB36" t="s">
        <v>145</v>
      </c>
      <c r="AC36" s="2" t="s">
        <v>268</v>
      </c>
    </row>
    <row r="37" spans="1:29" ht="20.100000000000001" customHeight="1" x14ac:dyDescent="0.25">
      <c r="A37" s="86" t="s">
        <v>269</v>
      </c>
      <c r="B37" s="264" t="s">
        <v>185</v>
      </c>
      <c r="C37" s="377">
        <v>1374</v>
      </c>
      <c r="D37" s="276"/>
      <c r="E37" s="260"/>
      <c r="F37" s="260"/>
    </row>
    <row r="38" spans="1:29" ht="20.100000000000001" customHeight="1" x14ac:dyDescent="0.25">
      <c r="A38" s="176" t="s">
        <v>110</v>
      </c>
      <c r="B38" s="261" t="s">
        <v>189</v>
      </c>
      <c r="C38" s="378">
        <v>890</v>
      </c>
      <c r="D38" s="277"/>
      <c r="E38" s="263"/>
      <c r="F38" s="263"/>
    </row>
    <row r="39" spans="1:29" ht="20.100000000000001" customHeight="1" x14ac:dyDescent="0.25">
      <c r="A39" s="283" t="s">
        <v>270</v>
      </c>
      <c r="B39" s="261" t="s">
        <v>194</v>
      </c>
      <c r="C39" s="378">
        <f>0.87*C38</f>
        <v>774.3</v>
      </c>
      <c r="D39" s="267" t="s">
        <v>271</v>
      </c>
      <c r="E39" s="263"/>
      <c r="F39" s="263"/>
    </row>
    <row r="40" spans="1:29" ht="20.100000000000001" customHeight="1" x14ac:dyDescent="0.25">
      <c r="A40" s="88" t="s">
        <v>121</v>
      </c>
      <c r="B40" s="261" t="s">
        <v>199</v>
      </c>
      <c r="C40" s="469">
        <f>(C38/1000)/(C37/1000)</f>
        <v>0.6477438136826783</v>
      </c>
      <c r="D40" s="259"/>
      <c r="E40" s="263"/>
      <c r="F40" s="263"/>
    </row>
    <row r="41" spans="1:29" ht="20.100000000000001" customHeight="1" x14ac:dyDescent="0.25">
      <c r="A41" s="283" t="s">
        <v>203</v>
      </c>
      <c r="B41" s="261" t="s">
        <v>204</v>
      </c>
      <c r="C41" s="469">
        <f>(C39/1000)/(C37/1000)</f>
        <v>0.56353711790393013</v>
      </c>
      <c r="D41" s="278"/>
      <c r="E41" s="263"/>
      <c r="F41" s="263"/>
    </row>
    <row r="42" spans="1:29" ht="20.100000000000001" customHeight="1" x14ac:dyDescent="0.25">
      <c r="A42" s="279"/>
      <c r="B42" s="264" t="s">
        <v>130</v>
      </c>
      <c r="C42" s="469">
        <f>SQRT(((4/PI()/1.025)*(C40-C41))+(C44/1000)^2)</f>
        <v>0.3575276881612629</v>
      </c>
      <c r="D42" s="262" t="s">
        <v>209</v>
      </c>
      <c r="E42" s="263"/>
      <c r="F42" s="263"/>
    </row>
    <row r="43" spans="1:29" ht="20.100000000000001" customHeight="1" x14ac:dyDescent="0.25">
      <c r="A43" s="279"/>
      <c r="B43" s="264" t="s">
        <v>213</v>
      </c>
      <c r="C43" s="476">
        <v>254</v>
      </c>
      <c r="D43" s="280" t="s">
        <v>272</v>
      </c>
      <c r="E43" s="263"/>
      <c r="F43" s="263"/>
    </row>
    <row r="44" spans="1:29" ht="20.100000000000001" customHeight="1" x14ac:dyDescent="0.25">
      <c r="A44" s="279"/>
      <c r="B44" s="264" t="s">
        <v>217</v>
      </c>
      <c r="C44" s="378">
        <v>152.4</v>
      </c>
      <c r="D44" s="267" t="s">
        <v>273</v>
      </c>
      <c r="E44" s="263"/>
      <c r="F44" s="263"/>
      <c r="H44" s="87" t="s">
        <v>274</v>
      </c>
    </row>
    <row r="45" spans="1:29" ht="20.100000000000001" customHeight="1" x14ac:dyDescent="0.25">
      <c r="A45" s="279"/>
      <c r="B45" s="275" t="s">
        <v>141</v>
      </c>
      <c r="C45" s="378">
        <v>535</v>
      </c>
      <c r="D45" s="267" t="s">
        <v>221</v>
      </c>
      <c r="E45" s="263"/>
      <c r="F45" s="263"/>
    </row>
    <row r="46" spans="1:29" ht="20.100000000000001" customHeight="1" x14ac:dyDescent="0.25">
      <c r="A46" s="279"/>
      <c r="B46" s="264" t="s">
        <v>239</v>
      </c>
      <c r="C46" s="471">
        <f>(207*1000000*PI()*(((C43/1000)^4)-((C44/1000)^4))/64)</f>
        <v>36812.388185535099</v>
      </c>
      <c r="E46" s="263"/>
      <c r="F46" s="263"/>
    </row>
    <row r="47" spans="1:29" ht="20.100000000000001" customHeight="1" x14ac:dyDescent="0.25">
      <c r="A47" s="279"/>
      <c r="B47" s="264" t="s">
        <v>245</v>
      </c>
      <c r="C47" s="469">
        <f>(207*PI()*(((C43/1000)^2)-((C44/1000)^2))/4)*1000000</f>
        <v>6712860.6830836497</v>
      </c>
      <c r="D47" s="281"/>
      <c r="E47" s="263"/>
      <c r="F47" s="263"/>
    </row>
    <row r="48" spans="1:29" ht="20.100000000000001" customHeight="1" thickBot="1" x14ac:dyDescent="0.3">
      <c r="A48" s="279"/>
      <c r="B48" s="269" t="s">
        <v>168</v>
      </c>
      <c r="C48" s="477">
        <f>((207/(2*(1+0.3)))*(PI()*(((C43/1000)^4)-((C44/1000)^4))/32))*1000000</f>
        <v>28317.221681180847</v>
      </c>
      <c r="D48" s="282"/>
      <c r="E48" s="271"/>
      <c r="F48" s="271"/>
    </row>
    <row r="49" spans="1:8" ht="20.100000000000001" customHeight="1" x14ac:dyDescent="0.25">
      <c r="A49" s="86" t="s">
        <v>275</v>
      </c>
      <c r="B49" s="264" t="s">
        <v>185</v>
      </c>
      <c r="C49" s="377"/>
      <c r="D49" s="276"/>
      <c r="E49" s="260"/>
      <c r="F49" s="260"/>
    </row>
    <row r="50" spans="1:8" ht="20.100000000000001" customHeight="1" x14ac:dyDescent="0.25">
      <c r="A50" s="176" t="s">
        <v>110</v>
      </c>
      <c r="B50" s="261" t="s">
        <v>189</v>
      </c>
      <c r="C50" s="378"/>
      <c r="D50" s="277"/>
      <c r="E50" s="263"/>
      <c r="F50" s="263"/>
    </row>
    <row r="51" spans="1:8" ht="20.100000000000001" customHeight="1" x14ac:dyDescent="0.25">
      <c r="A51" s="283"/>
      <c r="B51" s="261" t="s">
        <v>194</v>
      </c>
      <c r="C51" s="378"/>
      <c r="D51" s="267" t="s">
        <v>271</v>
      </c>
      <c r="E51" s="263"/>
      <c r="F51" s="263"/>
    </row>
    <row r="52" spans="1:8" ht="20.100000000000001" customHeight="1" x14ac:dyDescent="0.25">
      <c r="A52" s="88" t="s">
        <v>121</v>
      </c>
      <c r="B52" s="261" t="s">
        <v>199</v>
      </c>
      <c r="C52" s="467" t="e">
        <f>(C50/1000)/(C49/1000)</f>
        <v>#DIV/0!</v>
      </c>
      <c r="D52" s="259"/>
      <c r="E52" s="263"/>
      <c r="F52" s="263"/>
    </row>
    <row r="53" spans="1:8" ht="20.100000000000001" customHeight="1" x14ac:dyDescent="0.25">
      <c r="A53" s="283"/>
      <c r="B53" s="261" t="s">
        <v>204</v>
      </c>
      <c r="C53" s="467" t="e">
        <f>(C51/1000)/(C49/1000)</f>
        <v>#DIV/0!</v>
      </c>
      <c r="D53" s="278"/>
      <c r="E53" s="263"/>
      <c r="F53" s="263"/>
    </row>
    <row r="54" spans="1:8" ht="20.100000000000001" customHeight="1" x14ac:dyDescent="0.25">
      <c r="A54" s="279"/>
      <c r="B54" s="264" t="s">
        <v>130</v>
      </c>
      <c r="C54" s="464" t="e">
        <f>SQRT(((4/PI()/1.025)*(C52-C53))+(C56/1000)^2)</f>
        <v>#DIV/0!</v>
      </c>
      <c r="D54" s="262"/>
      <c r="E54" s="263"/>
      <c r="F54" s="263"/>
    </row>
    <row r="55" spans="1:8" ht="20.100000000000001" customHeight="1" x14ac:dyDescent="0.25">
      <c r="A55" s="279"/>
      <c r="B55" s="264" t="s">
        <v>213</v>
      </c>
      <c r="C55" s="381"/>
      <c r="D55" s="280" t="s">
        <v>272</v>
      </c>
      <c r="E55" s="263"/>
      <c r="F55" s="263"/>
    </row>
    <row r="56" spans="1:8" ht="20.100000000000001" customHeight="1" x14ac:dyDescent="0.25">
      <c r="A56" s="279"/>
      <c r="B56" s="264" t="s">
        <v>217</v>
      </c>
      <c r="C56" s="379"/>
      <c r="D56" s="267" t="s">
        <v>273</v>
      </c>
      <c r="E56" s="263"/>
      <c r="F56" s="263"/>
      <c r="H56" s="87"/>
    </row>
    <row r="57" spans="1:8" ht="20.100000000000001" customHeight="1" x14ac:dyDescent="0.25">
      <c r="A57" s="279"/>
      <c r="B57" s="275" t="s">
        <v>141</v>
      </c>
      <c r="C57" s="379"/>
      <c r="D57" s="267" t="s">
        <v>221</v>
      </c>
      <c r="E57" s="263"/>
      <c r="F57" s="263"/>
    </row>
    <row r="58" spans="1:8" ht="20.100000000000001" customHeight="1" x14ac:dyDescent="0.25">
      <c r="A58" s="279"/>
      <c r="B58" s="264" t="s">
        <v>239</v>
      </c>
      <c r="C58" s="441">
        <f>(207*1000000*PI()*(((C55/1000)^4)-((C56/1000)^4))/64)</f>
        <v>0</v>
      </c>
      <c r="E58" s="263"/>
      <c r="F58" s="263"/>
    </row>
    <row r="59" spans="1:8" ht="20.100000000000001" customHeight="1" x14ac:dyDescent="0.25">
      <c r="A59" s="279"/>
      <c r="B59" s="264" t="s">
        <v>245</v>
      </c>
      <c r="C59" s="442">
        <f>(207*PI()*(((C55/1000)^2)-((C56/1000)^2))/4)*1000000</f>
        <v>0</v>
      </c>
      <c r="D59" s="281"/>
      <c r="E59" s="263"/>
      <c r="F59" s="263"/>
    </row>
    <row r="60" spans="1:8" ht="20.100000000000001" customHeight="1" thickBot="1" x14ac:dyDescent="0.3">
      <c r="A60" s="279"/>
      <c r="B60" s="268" t="s">
        <v>168</v>
      </c>
      <c r="C60" s="383">
        <f>((207/(2*(1+0.3)))*(PI()*(((C55/1000)^4)-((C56/1000)^4))/32))*1000000</f>
        <v>0</v>
      </c>
      <c r="D60" s="282"/>
      <c r="E60" s="271"/>
      <c r="F60" s="271"/>
    </row>
    <row r="61" spans="1:8" ht="20.100000000000001" customHeight="1" thickBot="1" x14ac:dyDescent="0.3">
      <c r="A61" s="412" t="s">
        <v>276</v>
      </c>
      <c r="B61" s="412"/>
      <c r="C61" s="412"/>
      <c r="D61" s="413"/>
      <c r="E61" s="260"/>
      <c r="F61" s="260"/>
    </row>
    <row r="62" spans="1:8" ht="20.100000000000001" customHeight="1" thickBot="1" x14ac:dyDescent="0.3">
      <c r="A62" s="414" t="s">
        <v>277</v>
      </c>
      <c r="B62" s="415"/>
      <c r="C62" s="415"/>
      <c r="D62" s="416"/>
      <c r="E62" s="284"/>
      <c r="F62" s="284"/>
    </row>
    <row r="90" spans="7:27" ht="20.100000000000001" customHeight="1" x14ac:dyDescent="0.25">
      <c r="G90" s="261"/>
      <c r="H90" s="261"/>
      <c r="I90" s="261"/>
      <c r="J90" s="261"/>
      <c r="K90" s="261"/>
      <c r="L90" s="261"/>
      <c r="M90" s="261"/>
      <c r="N90" s="261"/>
      <c r="O90" s="261"/>
      <c r="P90" s="261"/>
      <c r="Q90" s="261"/>
      <c r="R90" s="261"/>
      <c r="S90" s="261"/>
      <c r="T90" s="261"/>
      <c r="U90" s="261"/>
      <c r="V90" s="261"/>
      <c r="W90" s="261"/>
      <c r="X90" s="261"/>
      <c r="Y90" s="261"/>
      <c r="Z90" s="261"/>
      <c r="AA90" s="261"/>
    </row>
    <row r="121" spans="8:8" ht="20.100000000000001" customHeight="1" x14ac:dyDescent="0.25">
      <c r="H121" s="87" t="s">
        <v>278</v>
      </c>
    </row>
    <row r="132" spans="8:8" ht="20.100000000000001" customHeight="1" x14ac:dyDescent="0.25">
      <c r="H132" s="87"/>
    </row>
  </sheetData>
  <dataConsolidate link="1"/>
  <mergeCells count="6">
    <mergeCell ref="AB1:AC1"/>
    <mergeCell ref="A1:D1"/>
    <mergeCell ref="E1:F1"/>
    <mergeCell ref="A2:C2"/>
    <mergeCell ref="M16:V16"/>
    <mergeCell ref="Z1:Z2"/>
  </mergeCells>
  <conditionalFormatting sqref="L2:L7">
    <cfRule type="cellIs" dxfId="84" priority="42" operator="equal">
      <formula>"ok"</formula>
    </cfRule>
    <cfRule type="cellIs" dxfId="83" priority="43" operator="equal">
      <formula>"KO"</formula>
    </cfRule>
  </conditionalFormatting>
  <conditionalFormatting sqref="E3:E16 E40:E48 E52:E59 E20:E28 E30:E36">
    <cfRule type="cellIs" dxfId="82" priority="28" operator="equal">
      <formula>"not ok"</formula>
    </cfRule>
    <cfRule type="cellIs" dxfId="81" priority="29" operator="equal">
      <formula>"ok"</formula>
    </cfRule>
  </conditionalFormatting>
  <conditionalFormatting sqref="E61">
    <cfRule type="cellIs" dxfId="80" priority="12" operator="equal">
      <formula>"not ok"</formula>
    </cfRule>
    <cfRule type="cellIs" dxfId="79" priority="13" operator="equal">
      <formula>"ok"</formula>
    </cfRule>
  </conditionalFormatting>
  <conditionalFormatting sqref="E17:E19">
    <cfRule type="cellIs" dxfId="78" priority="24" operator="equal">
      <formula>"not ok"</formula>
    </cfRule>
    <cfRule type="cellIs" dxfId="77" priority="25" operator="equal">
      <formula>"ok"</formula>
    </cfRule>
  </conditionalFormatting>
  <conditionalFormatting sqref="E39">
    <cfRule type="cellIs" dxfId="76" priority="22" operator="equal">
      <formula>"not ok"</formula>
    </cfRule>
    <cfRule type="cellIs" dxfId="75" priority="23" operator="equal">
      <formula>"ok"</formula>
    </cfRule>
  </conditionalFormatting>
  <conditionalFormatting sqref="E37:E38">
    <cfRule type="cellIs" dxfId="74" priority="20" operator="equal">
      <formula>"not ok"</formula>
    </cfRule>
    <cfRule type="cellIs" dxfId="73" priority="21" operator="equal">
      <formula>"ok"</formula>
    </cfRule>
  </conditionalFormatting>
  <conditionalFormatting sqref="E51">
    <cfRule type="cellIs" dxfId="72" priority="18" operator="equal">
      <formula>"not ok"</formula>
    </cfRule>
    <cfRule type="cellIs" dxfId="71" priority="19" operator="equal">
      <formula>"ok"</formula>
    </cfRule>
  </conditionalFormatting>
  <conditionalFormatting sqref="E49:E50">
    <cfRule type="cellIs" dxfId="70" priority="16" operator="equal">
      <formula>"not ok"</formula>
    </cfRule>
    <cfRule type="cellIs" dxfId="69" priority="17" operator="equal">
      <formula>"ok"</formula>
    </cfRule>
  </conditionalFormatting>
  <conditionalFormatting sqref="E60">
    <cfRule type="cellIs" dxfId="68" priority="14" operator="equal">
      <formula>"not ok"</formula>
    </cfRule>
    <cfRule type="cellIs" dxfId="67" priority="15" operator="equal">
      <formula>"ok"</formula>
    </cfRule>
  </conditionalFormatting>
  <conditionalFormatting sqref="E29">
    <cfRule type="cellIs" dxfId="66" priority="7" operator="equal">
      <formula>"not ok"</formula>
    </cfRule>
    <cfRule type="cellIs" dxfId="65" priority="8" operator="equal">
      <formula>"ok"</formula>
    </cfRule>
  </conditionalFormatting>
  <conditionalFormatting sqref="A8">
    <cfRule type="cellIs" dxfId="64" priority="1" operator="equal">
      <formula>"ok"</formula>
    </cfRule>
    <cfRule type="cellIs" dxfId="63" priority="2" operator="equal">
      <formula>"KO"</formula>
    </cfRule>
  </conditionalFormatting>
  <dataValidations disablePrompts="1" count="2">
    <dataValidation type="decimal" errorStyle="information" operator="greaterThanOrEqual" allowBlank="1" showInputMessage="1" showErrorMessage="1" error="ATENÇÃO: MBR de travamento da vértebra é menor que o MBR de instalação da linha!_x000a_" sqref="C27" xr:uid="{08789806-7549-48C2-9157-2260463B8B24}">
      <formula1>C13</formula1>
    </dataValidation>
    <dataValidation errorStyle="information" operator="greaterThanOrEqual" allowBlank="1" showInputMessage="1" showErrorMessage="1" error="ATENÇÃO: MBR de travamento da vértebra é menor que o MBR de instalação da linha!_x000a_" sqref="C28:C29" xr:uid="{97F3323E-F838-4965-8AFC-551F575C9FD1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19" r:id="rId4" name="Button 227">
              <controlPr defaultSize="0" print="0" autoFill="0" autoPict="0" macro="[0]!Plan3.import">
                <anchor moveWithCells="1">
                  <from>
                    <xdr:col>0</xdr:col>
                    <xdr:colOff>85725</xdr:colOff>
                    <xdr:row>0</xdr:row>
                    <xdr:rowOff>66675</xdr:rowOff>
                  </from>
                  <to>
                    <xdr:col>0</xdr:col>
                    <xdr:colOff>2724150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XFC30"/>
  <sheetViews>
    <sheetView zoomScale="70" zoomScaleNormal="70" workbookViewId="0">
      <selection activeCell="O22" sqref="O22:O24"/>
    </sheetView>
  </sheetViews>
  <sheetFormatPr defaultColWidth="9.140625" defaultRowHeight="20.100000000000001" customHeight="1" x14ac:dyDescent="0.25"/>
  <cols>
    <col min="1" max="1" width="19.140625" style="285" customWidth="1"/>
    <col min="2" max="2" width="44.5703125" style="285" bestFit="1" customWidth="1"/>
    <col min="3" max="3" width="14.5703125" style="285" customWidth="1"/>
    <col min="4" max="4" width="16.28515625" style="285" customWidth="1"/>
    <col min="5" max="5" width="16.42578125" style="285" customWidth="1"/>
    <col min="6" max="13" width="9.140625" style="4" customWidth="1"/>
    <col min="14" max="14" width="21.28515625" style="285" customWidth="1"/>
    <col min="15" max="15" width="17.28515625" style="285" customWidth="1"/>
    <col min="16" max="16" width="18.28515625" style="285" customWidth="1"/>
    <col min="17" max="17" width="14" style="285" bestFit="1" customWidth="1"/>
    <col min="18" max="18" width="14.85546875" style="285" bestFit="1" customWidth="1"/>
    <col min="19" max="19" width="9.140625" style="4" customWidth="1"/>
    <col min="20" max="16383" width="9.140625" style="4" hidden="1" customWidth="1"/>
    <col min="16384" max="16384" width="0.42578125" style="4" customWidth="1"/>
  </cols>
  <sheetData>
    <row r="1" spans="1:16" ht="20.100000000000001" customHeight="1" thickBot="1" x14ac:dyDescent="0.3"/>
    <row r="2" spans="1:16" ht="20.100000000000001" customHeight="1" thickBot="1" x14ac:dyDescent="0.3">
      <c r="A2" s="516" t="s">
        <v>279</v>
      </c>
      <c r="B2" s="518"/>
      <c r="C2" s="286" t="s">
        <v>67</v>
      </c>
      <c r="D2" s="287" t="s">
        <v>280</v>
      </c>
      <c r="N2" s="516" t="s">
        <v>281</v>
      </c>
      <c r="O2" s="517"/>
      <c r="P2" s="518"/>
    </row>
    <row r="3" spans="1:16" ht="20.100000000000001" customHeight="1" x14ac:dyDescent="0.25">
      <c r="A3" s="443" t="s">
        <v>282</v>
      </c>
      <c r="B3" s="345" t="s">
        <v>283</v>
      </c>
      <c r="C3" s="302"/>
      <c r="D3" s="288"/>
      <c r="N3" s="290">
        <v>0.25</v>
      </c>
      <c r="O3" s="290">
        <v>0.25</v>
      </c>
      <c r="P3" s="290">
        <v>1.2</v>
      </c>
    </row>
    <row r="4" spans="1:16" ht="20.100000000000001" customHeight="1" x14ac:dyDescent="0.25">
      <c r="A4" s="444" t="s">
        <v>121</v>
      </c>
      <c r="B4" s="348" t="s">
        <v>74</v>
      </c>
      <c r="C4" s="473"/>
      <c r="D4" s="306"/>
      <c r="N4" s="290">
        <v>-0.25</v>
      </c>
      <c r="O4" s="290">
        <v>0.25</v>
      </c>
      <c r="P4" s="290">
        <v>1.2</v>
      </c>
    </row>
    <row r="5" spans="1:16" ht="20.100000000000001" customHeight="1" x14ac:dyDescent="0.25">
      <c r="A5" s="294" t="s">
        <v>284</v>
      </c>
      <c r="B5" s="347" t="s">
        <v>285</v>
      </c>
      <c r="C5" s="473"/>
      <c r="D5" s="306"/>
      <c r="N5" s="290">
        <v>-0.25</v>
      </c>
      <c r="O5" s="290">
        <v>-0.25</v>
      </c>
      <c r="P5" s="290">
        <v>1.2</v>
      </c>
    </row>
    <row r="6" spans="1:16" ht="20.100000000000001" customHeight="1" x14ac:dyDescent="0.25">
      <c r="A6" s="294" t="s">
        <v>286</v>
      </c>
      <c r="B6" s="346" t="s">
        <v>287</v>
      </c>
      <c r="C6" s="473"/>
      <c r="D6" s="306"/>
      <c r="N6" s="290">
        <v>0.25</v>
      </c>
      <c r="O6" s="290">
        <v>-0.25</v>
      </c>
      <c r="P6" s="290">
        <v>1.2</v>
      </c>
    </row>
    <row r="7" spans="1:16" ht="20.100000000000001" customHeight="1" x14ac:dyDescent="0.25">
      <c r="A7" s="444" t="s">
        <v>288</v>
      </c>
      <c r="B7" s="307" t="s">
        <v>289</v>
      </c>
      <c r="C7" s="445"/>
      <c r="D7" s="289"/>
      <c r="N7" s="290">
        <v>0.5</v>
      </c>
      <c r="O7" s="290">
        <v>0.5</v>
      </c>
      <c r="P7" s="290">
        <v>0</v>
      </c>
    </row>
    <row r="8" spans="1:16" ht="20.100000000000001" customHeight="1" x14ac:dyDescent="0.25">
      <c r="A8" s="290" t="s">
        <v>290</v>
      </c>
      <c r="B8" s="348">
        <v>3810</v>
      </c>
      <c r="C8" s="445"/>
      <c r="D8" s="289"/>
      <c r="N8" s="290">
        <v>-0.5</v>
      </c>
      <c r="O8" s="290">
        <v>0.5</v>
      </c>
      <c r="P8" s="290">
        <v>0</v>
      </c>
    </row>
    <row r="9" spans="1:16" ht="20.100000000000001" customHeight="1" x14ac:dyDescent="0.25">
      <c r="A9" s="290" t="s">
        <v>291</v>
      </c>
      <c r="B9" s="385">
        <v>502</v>
      </c>
      <c r="C9" s="445"/>
      <c r="D9" s="289"/>
      <c r="N9" s="290">
        <v>-0.5</v>
      </c>
      <c r="O9" s="290">
        <v>-0.5</v>
      </c>
      <c r="P9" s="290">
        <v>0</v>
      </c>
    </row>
    <row r="10" spans="1:16" ht="20.100000000000001" customHeight="1" thickBot="1" x14ac:dyDescent="0.3">
      <c r="A10" s="290" t="s">
        <v>292</v>
      </c>
      <c r="B10" s="385">
        <v>907</v>
      </c>
      <c r="C10" s="445"/>
      <c r="D10" s="289"/>
      <c r="N10" s="290">
        <v>0.5</v>
      </c>
      <c r="O10" s="290">
        <v>-0.5</v>
      </c>
      <c r="P10" s="290">
        <v>0</v>
      </c>
    </row>
    <row r="11" spans="1:16" ht="20.100000000000001" customHeight="1" x14ac:dyDescent="0.25">
      <c r="A11" s="444" t="s">
        <v>293</v>
      </c>
      <c r="B11" s="385">
        <v>681</v>
      </c>
      <c r="C11" s="445"/>
      <c r="D11" s="289"/>
      <c r="N11" s="296"/>
      <c r="O11" s="296"/>
      <c r="P11" s="296"/>
    </row>
    <row r="12" spans="1:16" ht="20.100000000000001" customHeight="1" x14ac:dyDescent="0.25">
      <c r="A12" s="444" t="s">
        <v>294</v>
      </c>
      <c r="B12" s="385">
        <v>864</v>
      </c>
      <c r="C12" s="445"/>
      <c r="D12" s="289"/>
    </row>
    <row r="13" spans="1:16" ht="20.100000000000001" customHeight="1" x14ac:dyDescent="0.25">
      <c r="A13" s="444" t="s">
        <v>295</v>
      </c>
      <c r="B13" s="385">
        <v>2037</v>
      </c>
      <c r="C13" s="445"/>
      <c r="D13" s="289"/>
      <c r="O13" s="297"/>
    </row>
    <row r="14" spans="1:16" ht="20.100000000000001" customHeight="1" thickBot="1" x14ac:dyDescent="0.3">
      <c r="A14" s="446" t="s">
        <v>296</v>
      </c>
      <c r="B14" s="386">
        <v>839</v>
      </c>
      <c r="C14" s="447"/>
      <c r="D14" s="291"/>
    </row>
    <row r="15" spans="1:16" ht="20.100000000000001" customHeight="1" thickBot="1" x14ac:dyDescent="0.3">
      <c r="B15" s="448"/>
    </row>
    <row r="16" spans="1:16" ht="20.100000000000001" customHeight="1" thickBot="1" x14ac:dyDescent="0.3">
      <c r="N16" s="519" t="s">
        <v>297</v>
      </c>
      <c r="O16" s="520"/>
      <c r="P16" s="298"/>
    </row>
    <row r="17" spans="1:18" ht="20.100000000000001" customHeight="1" thickBot="1" x14ac:dyDescent="0.3">
      <c r="A17" s="519" t="s">
        <v>298</v>
      </c>
      <c r="B17" s="521"/>
      <c r="C17" s="521"/>
      <c r="D17" s="292" t="s">
        <v>67</v>
      </c>
      <c r="E17" s="293" t="s">
        <v>280</v>
      </c>
      <c r="N17" s="299" t="s">
        <v>103</v>
      </c>
      <c r="O17" s="393">
        <f>Values!C3</f>
        <v>2240</v>
      </c>
      <c r="P17" s="297"/>
      <c r="Q17" s="297"/>
    </row>
    <row r="18" spans="1:18" ht="20.100000000000001" customHeight="1" thickBot="1" x14ac:dyDescent="0.3">
      <c r="A18" s="522" t="s">
        <v>299</v>
      </c>
      <c r="B18" s="449" t="s">
        <v>300</v>
      </c>
      <c r="C18" s="407">
        <f>C19</f>
        <v>5043</v>
      </c>
      <c r="D18" s="308"/>
      <c r="E18" s="294"/>
      <c r="N18" s="300" t="s">
        <v>301</v>
      </c>
      <c r="O18" s="394">
        <f>+O17-(B8/1000)-(B9/1000)</f>
        <v>2235.6880000000001</v>
      </c>
    </row>
    <row r="19" spans="1:18" ht="20.100000000000001" customHeight="1" thickBot="1" x14ac:dyDescent="0.3">
      <c r="A19" s="522"/>
      <c r="B19" s="450" t="s">
        <v>302</v>
      </c>
      <c r="C19" s="408">
        <v>5043</v>
      </c>
      <c r="D19" s="309"/>
      <c r="E19" s="295"/>
      <c r="N19" s="301"/>
      <c r="O19" s="301"/>
    </row>
    <row r="20" spans="1:18" ht="20.100000000000001" customHeight="1" thickBot="1" x14ac:dyDescent="0.3">
      <c r="A20" s="522"/>
      <c r="B20" s="451" t="s">
        <v>303</v>
      </c>
      <c r="C20" s="452">
        <v>9.9999999999999995E-7</v>
      </c>
      <c r="D20" s="309"/>
      <c r="E20" s="295"/>
      <c r="N20" s="516" t="s">
        <v>304</v>
      </c>
      <c r="O20" s="517"/>
      <c r="P20" s="518"/>
      <c r="Q20" s="286" t="s">
        <v>67</v>
      </c>
      <c r="R20" s="287" t="s">
        <v>280</v>
      </c>
    </row>
    <row r="21" spans="1:18" ht="20.100000000000001" customHeight="1" x14ac:dyDescent="0.25">
      <c r="A21" s="513" t="s">
        <v>305</v>
      </c>
      <c r="B21" s="453" t="s">
        <v>306</v>
      </c>
      <c r="C21" s="454">
        <f>+(B13/1000)-(B11/1000)</f>
        <v>1.3559999999999999</v>
      </c>
      <c r="D21" s="309"/>
      <c r="E21" s="295"/>
      <c r="N21" s="302">
        <v>0</v>
      </c>
      <c r="O21" s="387">
        <f>B8</f>
        <v>3810</v>
      </c>
      <c r="P21" s="390">
        <f>O17</f>
        <v>2240</v>
      </c>
      <c r="Q21" s="302"/>
      <c r="R21" s="288"/>
    </row>
    <row r="22" spans="1:18" ht="20.100000000000001" customHeight="1" x14ac:dyDescent="0.25">
      <c r="A22" s="514"/>
      <c r="B22" s="450" t="s">
        <v>307</v>
      </c>
      <c r="C22" s="455">
        <f>+(B14/1000)-(B12/1000)</f>
        <v>-2.5000000000000022E-2</v>
      </c>
      <c r="D22" s="309"/>
      <c r="E22" s="295"/>
      <c r="N22" s="303">
        <v>5</v>
      </c>
      <c r="O22" s="388">
        <v>3810</v>
      </c>
      <c r="P22" s="391">
        <f>IF(OR(O22=0,O22=""),$P21,$P$21+((O22/1000)-($O$21/1000)))</f>
        <v>2240</v>
      </c>
      <c r="Q22" s="311"/>
      <c r="R22" s="289"/>
    </row>
    <row r="23" spans="1:18" ht="20.100000000000001" customHeight="1" x14ac:dyDescent="0.25">
      <c r="A23" s="513" t="s">
        <v>308</v>
      </c>
      <c r="B23" s="453" t="s">
        <v>309</v>
      </c>
      <c r="C23" s="454">
        <f>+(B13/1000)+(B9/1000)</f>
        <v>2.5389999999999997</v>
      </c>
      <c r="D23" s="309"/>
      <c r="E23" s="295"/>
      <c r="N23" s="303">
        <v>10</v>
      </c>
      <c r="O23" s="388">
        <v>3810</v>
      </c>
      <c r="P23" s="391">
        <f>IF(OR(O23=0,O23=""),$P22,$P$21+((O23/1000)-($O$21/1000)))</f>
        <v>2240</v>
      </c>
      <c r="Q23" s="311"/>
      <c r="R23" s="289"/>
    </row>
    <row r="24" spans="1:18" ht="20.100000000000001" customHeight="1" thickBot="1" x14ac:dyDescent="0.3">
      <c r="A24" s="515"/>
      <c r="B24" s="450" t="s">
        <v>310</v>
      </c>
      <c r="C24" s="455">
        <f>+(B14/1000)-(B10/1000)</f>
        <v>-6.800000000000006E-2</v>
      </c>
      <c r="D24" s="309"/>
      <c r="E24" s="295"/>
      <c r="N24" s="304">
        <v>15</v>
      </c>
      <c r="O24" s="389">
        <v>3810</v>
      </c>
      <c r="P24" s="392">
        <f>IF(OR(O24=0,O24=""),$P23,$P$21+((O24/1000)-($O$21/1000)))</f>
        <v>2240</v>
      </c>
      <c r="Q24" s="312"/>
      <c r="R24" s="305"/>
    </row>
    <row r="25" spans="1:18" ht="20.100000000000001" customHeight="1" x14ac:dyDescent="0.25">
      <c r="A25" s="513" t="s">
        <v>311</v>
      </c>
      <c r="B25" s="453" t="s">
        <v>312</v>
      </c>
      <c r="C25" s="454">
        <f>+(B13/1000)</f>
        <v>2.0369999999999999</v>
      </c>
      <c r="D25" s="309"/>
      <c r="E25" s="295"/>
      <c r="Q25" s="296"/>
    </row>
    <row r="26" spans="1:18" ht="20.100000000000001" customHeight="1" x14ac:dyDescent="0.25">
      <c r="A26" s="515"/>
      <c r="B26" s="456" t="s">
        <v>313</v>
      </c>
      <c r="C26" s="457">
        <f>+(B14/1000)</f>
        <v>0.83899999999999997</v>
      </c>
      <c r="D26" s="309"/>
      <c r="E26" s="295"/>
    </row>
    <row r="27" spans="1:18" ht="20.100000000000001" customHeight="1" x14ac:dyDescent="0.25">
      <c r="A27" s="458" t="s">
        <v>314</v>
      </c>
      <c r="B27" s="459" t="s">
        <v>315</v>
      </c>
      <c r="C27" s="460">
        <f>O17-((B8/1000)-(B13/1000))</f>
        <v>2238.2269999999999</v>
      </c>
      <c r="D27" s="309"/>
      <c r="E27" s="289"/>
    </row>
    <row r="28" spans="1:18" ht="20.100000000000001" customHeight="1" thickBot="1" x14ac:dyDescent="0.3">
      <c r="A28" s="461" t="s">
        <v>316</v>
      </c>
      <c r="B28" s="462" t="s">
        <v>317</v>
      </c>
      <c r="C28" s="384">
        <v>60</v>
      </c>
      <c r="D28" s="310"/>
      <c r="E28" s="291"/>
    </row>
    <row r="30" spans="1:18" ht="20.100000000000001" customHeight="1" x14ac:dyDescent="0.25">
      <c r="B30" s="285" t="s">
        <v>318</v>
      </c>
    </row>
  </sheetData>
  <mergeCells count="9">
    <mergeCell ref="A21:A22"/>
    <mergeCell ref="A23:A24"/>
    <mergeCell ref="A25:A26"/>
    <mergeCell ref="N20:P20"/>
    <mergeCell ref="A2:B2"/>
    <mergeCell ref="N2:P2"/>
    <mergeCell ref="N16:O16"/>
    <mergeCell ref="A17:C17"/>
    <mergeCell ref="A18:A20"/>
  </mergeCells>
  <conditionalFormatting sqref="P18">
    <cfRule type="cellIs" dxfId="62" priority="77" operator="equal">
      <formula>"ok"</formula>
    </cfRule>
    <cfRule type="cellIs" dxfId="61" priority="78" operator="equal">
      <formula>"KO"</formula>
    </cfRule>
  </conditionalFormatting>
  <conditionalFormatting sqref="P17:Q17">
    <cfRule type="cellIs" dxfId="60" priority="63" operator="equal">
      <formula>"ok"</formula>
    </cfRule>
    <cfRule type="cellIs" dxfId="59" priority="64" operator="equal">
      <formula>"KO"</formula>
    </cfRule>
  </conditionalFormatting>
  <conditionalFormatting sqref="D18:D28">
    <cfRule type="cellIs" dxfId="58" priority="38" operator="equal">
      <formula>"not ok"</formula>
    </cfRule>
    <cfRule type="cellIs" dxfId="57" priority="49" operator="equal">
      <formula>"ok"</formula>
    </cfRule>
    <cfRule type="cellIs" dxfId="56" priority="50" operator="equal">
      <formula>"KO"</formula>
    </cfRule>
  </conditionalFormatting>
  <conditionalFormatting sqref="Q21:Q24">
    <cfRule type="cellIs" dxfId="55" priority="37" operator="equal">
      <formula>"not ok"</formula>
    </cfRule>
    <cfRule type="cellIs" dxfId="54" priority="47" operator="equal">
      <formula>"ok"</formula>
    </cfRule>
    <cfRule type="cellIs" dxfId="53" priority="48" operator="equal">
      <formula>"KO"</formula>
    </cfRule>
  </conditionalFormatting>
  <conditionalFormatting sqref="C8">
    <cfRule type="cellIs" dxfId="52" priority="9" operator="equal">
      <formula>"ok"</formula>
    </cfRule>
    <cfRule type="cellIs" dxfId="51" priority="10" operator="equal">
      <formula>"KO"</formula>
    </cfRule>
  </conditionalFormatting>
  <conditionalFormatting sqref="C4">
    <cfRule type="cellIs" dxfId="50" priority="7" operator="equal">
      <formula>"ok"</formula>
    </cfRule>
    <cfRule type="cellIs" dxfId="49" priority="8" operator="equal">
      <formula>"KO"</formula>
    </cfRule>
  </conditionalFormatting>
  <conditionalFormatting sqref="C5">
    <cfRule type="cellIs" dxfId="48" priority="5" operator="equal">
      <formula>"ok"</formula>
    </cfRule>
    <cfRule type="cellIs" dxfId="47" priority="6" operator="equal">
      <formula>"KO"</formula>
    </cfRule>
  </conditionalFormatting>
  <conditionalFormatting sqref="C3 C7">
    <cfRule type="cellIs" dxfId="46" priority="17" operator="equal">
      <formula>"ok"</formula>
    </cfRule>
    <cfRule type="cellIs" dxfId="45" priority="18" operator="equal">
      <formula>"KO"</formula>
    </cfRule>
  </conditionalFormatting>
  <conditionalFormatting sqref="C15">
    <cfRule type="cellIs" dxfId="44" priority="15" operator="equal">
      <formula>"ok"</formula>
    </cfRule>
    <cfRule type="cellIs" dxfId="43" priority="16" operator="equal">
      <formula>"KO"</formula>
    </cfRule>
  </conditionalFormatting>
  <conditionalFormatting sqref="C10:C14">
    <cfRule type="cellIs" dxfId="42" priority="13" operator="equal">
      <formula>"ok"</formula>
    </cfRule>
    <cfRule type="cellIs" dxfId="41" priority="14" operator="equal">
      <formula>"KO"</formula>
    </cfRule>
  </conditionalFormatting>
  <conditionalFormatting sqref="C9">
    <cfRule type="cellIs" dxfId="40" priority="11" operator="equal">
      <formula>"ok"</formula>
    </cfRule>
    <cfRule type="cellIs" dxfId="39" priority="12" operator="equal">
      <formula>"KO"</formula>
    </cfRule>
  </conditionalFormatting>
  <conditionalFormatting sqref="C6">
    <cfRule type="cellIs" dxfId="38" priority="3" operator="equal">
      <formula>"ok"</formula>
    </cfRule>
    <cfRule type="cellIs" dxfId="37" priority="4" operator="equal">
      <formula>"KO"</formula>
    </cfRule>
  </conditionalFormatting>
  <conditionalFormatting sqref="C3">
    <cfRule type="cellIs" dxfId="36" priority="2" operator="equal">
      <formula>"not ok"</formula>
    </cfRule>
  </conditionalFormatting>
  <conditionalFormatting sqref="C3:C14">
    <cfRule type="cellIs" dxfId="35" priority="1" operator="equal">
      <formula>"not ok"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N52"/>
  <sheetViews>
    <sheetView tabSelected="1" zoomScale="70" zoomScaleNormal="70" workbookViewId="0">
      <selection activeCell="A5" sqref="A5:B29"/>
    </sheetView>
  </sheetViews>
  <sheetFormatPr defaultColWidth="9.140625" defaultRowHeight="20.100000000000001" customHeight="1" x14ac:dyDescent="0.25"/>
  <cols>
    <col min="1" max="1" width="23" style="4" customWidth="1"/>
    <col min="2" max="2" width="18.7109375" style="4" customWidth="1"/>
    <col min="3" max="3" width="22.7109375" style="4" customWidth="1"/>
    <col min="4" max="5" width="9.140625" style="4" customWidth="1"/>
    <col min="6" max="6" width="19.85546875" style="4" bestFit="1" customWidth="1"/>
    <col min="7" max="7" width="27.85546875" style="4" customWidth="1"/>
    <col min="8" max="8" width="9.140625" style="4" customWidth="1"/>
    <col min="9" max="9" width="9.140625" customWidth="1"/>
    <col min="10" max="10" width="19.85546875" bestFit="1" customWidth="1"/>
    <col min="11" max="11" width="23.28515625" customWidth="1"/>
    <col min="13" max="13" width="12.5703125" style="4" customWidth="1"/>
    <col min="14" max="14" width="16.42578125" style="4" customWidth="1"/>
    <col min="15" max="16384" width="9.140625" style="4"/>
  </cols>
  <sheetData>
    <row r="1" spans="1:14" ht="39.950000000000003" customHeight="1" thickBot="1" x14ac:dyDescent="0.3">
      <c r="A1" s="526" t="s">
        <v>319</v>
      </c>
      <c r="B1" s="527"/>
      <c r="C1" s="527"/>
      <c r="D1" s="528"/>
      <c r="E1" s="6"/>
      <c r="F1" s="529" t="s">
        <v>320</v>
      </c>
      <c r="G1" s="530"/>
    </row>
    <row r="2" spans="1:14" ht="20.100000000000001" customHeight="1" thickBot="1" x14ac:dyDescent="0.3">
      <c r="A2" s="531"/>
      <c r="B2" s="531"/>
      <c r="F2" s="531"/>
      <c r="G2" s="531"/>
    </row>
    <row r="3" spans="1:14" s="7" customFormat="1" ht="20.100000000000001" customHeight="1" thickBot="1" x14ac:dyDescent="0.3">
      <c r="A3" s="523" t="s">
        <v>321</v>
      </c>
      <c r="B3" s="524"/>
      <c r="C3" s="525"/>
      <c r="F3" s="523" t="s">
        <v>322</v>
      </c>
      <c r="G3" s="525"/>
      <c r="I3"/>
      <c r="J3"/>
      <c r="K3"/>
      <c r="L3"/>
    </row>
    <row r="4" spans="1:14" s="7" customFormat="1" ht="20.100000000000001" customHeight="1" thickBot="1" x14ac:dyDescent="0.3">
      <c r="A4" s="8" t="s">
        <v>323</v>
      </c>
      <c r="B4" s="8" t="s">
        <v>324</v>
      </c>
      <c r="C4" s="8" t="s">
        <v>325</v>
      </c>
      <c r="F4" s="8" t="s">
        <v>323</v>
      </c>
      <c r="G4" s="8" t="s">
        <v>325</v>
      </c>
      <c r="I4"/>
      <c r="J4"/>
      <c r="K4"/>
      <c r="L4"/>
    </row>
    <row r="5" spans="1:14" s="7" customFormat="1" ht="20.100000000000001" customHeight="1" x14ac:dyDescent="0.25">
      <c r="A5" s="108">
        <v>0</v>
      </c>
      <c r="B5" s="107">
        <v>0</v>
      </c>
      <c r="C5" s="395">
        <f>B5/1000</f>
        <v>0</v>
      </c>
      <c r="F5" s="117">
        <v>0</v>
      </c>
      <c r="G5" s="117">
        <v>0</v>
      </c>
      <c r="I5"/>
      <c r="J5"/>
      <c r="K5"/>
      <c r="L5"/>
      <c r="M5" s="4"/>
      <c r="N5" s="4"/>
    </row>
    <row r="6" spans="1:14" s="7" customFormat="1" ht="20.100000000000001" customHeight="1" x14ac:dyDescent="0.25">
      <c r="A6" s="109">
        <v>5.7000000000000002E-3</v>
      </c>
      <c r="B6" s="110">
        <v>1931</v>
      </c>
      <c r="C6" s="395">
        <f t="shared" ref="C6:C45" si="0">B6/1000</f>
        <v>1.931</v>
      </c>
      <c r="F6" s="9">
        <f>Values!C33</f>
        <v>0.24154589371980678</v>
      </c>
      <c r="G6" s="10">
        <v>0.01</v>
      </c>
      <c r="I6"/>
      <c r="J6"/>
      <c r="K6"/>
      <c r="L6"/>
    </row>
    <row r="7" spans="1:14" s="7" customFormat="1" ht="20.100000000000001" customHeight="1" thickBot="1" x14ac:dyDescent="0.3">
      <c r="A7" s="109">
        <v>1.26E-2</v>
      </c>
      <c r="B7" s="110">
        <v>2657</v>
      </c>
      <c r="C7" s="395">
        <f t="shared" si="0"/>
        <v>2.657</v>
      </c>
      <c r="F7" s="11">
        <f>F6+1</f>
        <v>1.2415458937198067</v>
      </c>
      <c r="G7" s="11">
        <f>Values!C36</f>
        <v>314995.18981069303</v>
      </c>
      <c r="H7" s="127"/>
      <c r="I7"/>
      <c r="J7"/>
      <c r="K7"/>
      <c r="L7"/>
    </row>
    <row r="8" spans="1:14" s="7" customFormat="1" ht="20.100000000000001" customHeight="1" x14ac:dyDescent="0.3">
      <c r="A8" s="109">
        <v>2.0799999999999999E-2</v>
      </c>
      <c r="B8" s="110">
        <v>3509</v>
      </c>
      <c r="C8" s="395">
        <f t="shared" si="0"/>
        <v>3.5089999999999999</v>
      </c>
      <c r="F8" s="122"/>
      <c r="G8" s="122"/>
      <c r="I8"/>
      <c r="J8"/>
      <c r="K8"/>
      <c r="L8"/>
    </row>
    <row r="9" spans="1:14" s="7" customFormat="1" ht="20.100000000000001" customHeight="1" thickBot="1" x14ac:dyDescent="0.35">
      <c r="A9" s="109">
        <v>3.0200000000000001E-2</v>
      </c>
      <c r="B9" s="110">
        <v>4489</v>
      </c>
      <c r="C9" s="395">
        <f t="shared" si="0"/>
        <v>4.4889999999999999</v>
      </c>
      <c r="F9" s="122"/>
      <c r="G9" s="122"/>
      <c r="I9"/>
      <c r="J9"/>
      <c r="K9"/>
      <c r="L9"/>
    </row>
    <row r="10" spans="1:14" s="7" customFormat="1" ht="20.100000000000001" customHeight="1" x14ac:dyDescent="0.25">
      <c r="A10" s="109">
        <v>4.0899999999999999E-2</v>
      </c>
      <c r="B10" s="110">
        <v>5599</v>
      </c>
      <c r="C10" s="395">
        <f t="shared" si="0"/>
        <v>5.5990000000000002</v>
      </c>
      <c r="F10" s="112" t="s">
        <v>67</v>
      </c>
      <c r="G10" s="113" t="s">
        <v>280</v>
      </c>
      <c r="I10"/>
      <c r="J10"/>
      <c r="K10"/>
      <c r="L10"/>
    </row>
    <row r="11" spans="1:14" s="7" customFormat="1" ht="20.100000000000001" customHeight="1" thickBot="1" x14ac:dyDescent="0.3">
      <c r="A11" s="109">
        <v>5.28E-2</v>
      </c>
      <c r="B11" s="110">
        <v>6838</v>
      </c>
      <c r="C11" s="395">
        <f t="shared" si="0"/>
        <v>6.8380000000000001</v>
      </c>
      <c r="F11" s="236"/>
      <c r="G11" s="237"/>
      <c r="I11"/>
      <c r="J11"/>
      <c r="K11"/>
      <c r="L11"/>
    </row>
    <row r="12" spans="1:14" s="7" customFormat="1" ht="20.100000000000001" customHeight="1" x14ac:dyDescent="0.3">
      <c r="A12" s="109">
        <v>6.59E-2</v>
      </c>
      <c r="B12" s="110">
        <v>8205</v>
      </c>
      <c r="C12" s="395">
        <f t="shared" si="0"/>
        <v>8.2050000000000001</v>
      </c>
      <c r="F12" s="122"/>
      <c r="G12" s="122"/>
      <c r="I12"/>
      <c r="J12"/>
      <c r="K12"/>
      <c r="L12"/>
    </row>
    <row r="13" spans="1:14" s="7" customFormat="1" ht="20.100000000000001" customHeight="1" x14ac:dyDescent="0.3">
      <c r="A13" s="109">
        <v>8.0199999999999994E-2</v>
      </c>
      <c r="B13" s="110">
        <v>9701</v>
      </c>
      <c r="C13" s="395">
        <f t="shared" si="0"/>
        <v>9.7010000000000005</v>
      </c>
      <c r="F13" s="122"/>
      <c r="G13" s="122"/>
      <c r="I13"/>
      <c r="J13"/>
      <c r="K13"/>
      <c r="L13"/>
    </row>
    <row r="14" spans="1:14" s="7" customFormat="1" ht="20.100000000000001" customHeight="1" x14ac:dyDescent="0.3">
      <c r="A14" s="109">
        <v>9.5799999999999996E-2</v>
      </c>
      <c r="B14" s="110">
        <v>11327</v>
      </c>
      <c r="C14" s="395">
        <f t="shared" si="0"/>
        <v>11.327</v>
      </c>
      <c r="F14" s="122"/>
      <c r="G14" s="122"/>
      <c r="I14"/>
      <c r="J14"/>
      <c r="K14"/>
      <c r="L14"/>
    </row>
    <row r="15" spans="1:14" s="7" customFormat="1" ht="20.100000000000001" customHeight="1" x14ac:dyDescent="0.3">
      <c r="A15" s="109">
        <v>0.11269999999999999</v>
      </c>
      <c r="B15" s="110">
        <v>13081</v>
      </c>
      <c r="C15" s="395">
        <f t="shared" si="0"/>
        <v>13.081</v>
      </c>
      <c r="F15" s="122"/>
      <c r="G15" s="122"/>
      <c r="I15"/>
      <c r="J15"/>
      <c r="K15"/>
      <c r="L15"/>
    </row>
    <row r="16" spans="1:14" s="7" customFormat="1" ht="20.100000000000001" customHeight="1" x14ac:dyDescent="0.3">
      <c r="A16" s="109">
        <v>0.1308</v>
      </c>
      <c r="B16" s="110">
        <v>14964</v>
      </c>
      <c r="C16" s="395">
        <f t="shared" si="0"/>
        <v>14.964</v>
      </c>
      <c r="F16" s="122"/>
      <c r="G16" s="122"/>
      <c r="I16"/>
      <c r="J16"/>
      <c r="K16"/>
      <c r="L16"/>
    </row>
    <row r="17" spans="1:12" s="7" customFormat="1" ht="20.100000000000001" customHeight="1" x14ac:dyDescent="0.3">
      <c r="A17" s="109">
        <v>0.15010000000000001</v>
      </c>
      <c r="B17" s="110">
        <v>16977</v>
      </c>
      <c r="C17" s="395">
        <f t="shared" si="0"/>
        <v>16.977</v>
      </c>
      <c r="F17" s="122"/>
      <c r="G17" s="122"/>
      <c r="I17"/>
      <c r="J17"/>
      <c r="K17"/>
      <c r="L17"/>
    </row>
    <row r="18" spans="1:12" s="7" customFormat="1" ht="20.100000000000001" customHeight="1" x14ac:dyDescent="0.3">
      <c r="A18" s="109">
        <v>0.1706</v>
      </c>
      <c r="B18" s="110">
        <v>19118</v>
      </c>
      <c r="C18" s="395">
        <f t="shared" si="0"/>
        <v>19.117999999999999</v>
      </c>
      <c r="F18" s="122"/>
      <c r="G18" s="122"/>
      <c r="I18"/>
      <c r="J18"/>
      <c r="K18"/>
      <c r="L18"/>
    </row>
    <row r="19" spans="1:12" s="7" customFormat="1" ht="20.100000000000001" customHeight="1" x14ac:dyDescent="0.3">
      <c r="A19" s="109">
        <v>0.19239999999999999</v>
      </c>
      <c r="B19" s="110">
        <v>21388</v>
      </c>
      <c r="C19" s="395">
        <f t="shared" si="0"/>
        <v>21.388000000000002</v>
      </c>
      <c r="F19" s="122"/>
      <c r="G19" s="122"/>
      <c r="I19"/>
      <c r="J19"/>
      <c r="K19"/>
      <c r="L19"/>
    </row>
    <row r="20" spans="1:12" s="7" customFormat="1" ht="20.100000000000001" customHeight="1" x14ac:dyDescent="0.3">
      <c r="A20" s="109">
        <v>0.2155</v>
      </c>
      <c r="B20" s="110">
        <v>23787</v>
      </c>
      <c r="C20" s="395">
        <f t="shared" si="0"/>
        <v>23.786999999999999</v>
      </c>
      <c r="F20" s="122"/>
      <c r="G20" s="122"/>
      <c r="I20"/>
      <c r="J20"/>
      <c r="K20"/>
      <c r="L20"/>
    </row>
    <row r="21" spans="1:12" s="7" customFormat="1" ht="20.100000000000001" customHeight="1" x14ac:dyDescent="0.3">
      <c r="A21" s="109">
        <v>0.2397</v>
      </c>
      <c r="B21" s="110">
        <v>26316</v>
      </c>
      <c r="C21" s="395">
        <f t="shared" si="0"/>
        <v>26.315999999999999</v>
      </c>
      <c r="F21" s="122"/>
      <c r="G21" s="122"/>
      <c r="I21"/>
      <c r="J21"/>
      <c r="K21"/>
      <c r="L21"/>
    </row>
    <row r="22" spans="1:12" s="7" customFormat="1" ht="20.100000000000001" customHeight="1" x14ac:dyDescent="0.3">
      <c r="A22" s="109">
        <v>0.26519999999999999</v>
      </c>
      <c r="B22" s="110">
        <v>28973</v>
      </c>
      <c r="C22" s="395">
        <f t="shared" si="0"/>
        <v>28.972999999999999</v>
      </c>
      <c r="F22" s="122"/>
      <c r="G22" s="122"/>
      <c r="I22"/>
      <c r="J22"/>
      <c r="K22"/>
      <c r="L22"/>
    </row>
    <row r="23" spans="1:12" s="7" customFormat="1" ht="20.100000000000001" customHeight="1" x14ac:dyDescent="0.3">
      <c r="A23" s="109">
        <v>0.29199999999999998</v>
      </c>
      <c r="B23" s="110">
        <v>31759</v>
      </c>
      <c r="C23" s="395">
        <f t="shared" si="0"/>
        <v>31.759</v>
      </c>
      <c r="F23" s="122"/>
      <c r="G23" s="122"/>
      <c r="I23"/>
      <c r="J23"/>
      <c r="K23"/>
      <c r="L23"/>
    </row>
    <row r="24" spans="1:12" s="7" customFormat="1" ht="20.100000000000001" customHeight="1" x14ac:dyDescent="0.3">
      <c r="A24" s="109">
        <v>0.32</v>
      </c>
      <c r="B24" s="110">
        <v>34674</v>
      </c>
      <c r="C24" s="395">
        <f t="shared" si="0"/>
        <v>34.673999999999999</v>
      </c>
      <c r="F24" s="122"/>
      <c r="G24" s="122"/>
      <c r="I24"/>
      <c r="J24"/>
      <c r="K24"/>
      <c r="L24"/>
    </row>
    <row r="25" spans="1:12" s="7" customFormat="1" ht="20.100000000000001" customHeight="1" x14ac:dyDescent="0.3">
      <c r="A25" s="109">
        <v>0.34920000000000001</v>
      </c>
      <c r="B25" s="110">
        <v>37719</v>
      </c>
      <c r="C25" s="395">
        <f t="shared" si="0"/>
        <v>37.719000000000001</v>
      </c>
      <c r="F25" s="122"/>
      <c r="G25" s="122"/>
      <c r="I25"/>
      <c r="J25"/>
      <c r="K25"/>
      <c r="L25"/>
    </row>
    <row r="26" spans="1:12" s="7" customFormat="1" ht="20.100000000000001" customHeight="1" x14ac:dyDescent="0.3">
      <c r="A26" s="109">
        <v>0.37969999999999998</v>
      </c>
      <c r="B26" s="110">
        <v>40892</v>
      </c>
      <c r="C26" s="395">
        <f t="shared" si="0"/>
        <v>40.892000000000003</v>
      </c>
      <c r="F26" s="122"/>
      <c r="G26" s="122"/>
      <c r="I26"/>
      <c r="J26"/>
      <c r="K26"/>
      <c r="L26"/>
    </row>
    <row r="27" spans="1:12" s="7" customFormat="1" ht="20.100000000000001" customHeight="1" x14ac:dyDescent="0.3">
      <c r="A27" s="109">
        <v>0.41139999999999999</v>
      </c>
      <c r="B27" s="110">
        <v>44194</v>
      </c>
      <c r="C27" s="395">
        <f t="shared" si="0"/>
        <v>44.194000000000003</v>
      </c>
      <c r="F27" s="122"/>
      <c r="G27" s="122"/>
      <c r="I27"/>
      <c r="J27"/>
      <c r="K27"/>
      <c r="L27"/>
    </row>
    <row r="28" spans="1:12" s="7" customFormat="1" ht="20.100000000000001" customHeight="1" x14ac:dyDescent="0.3">
      <c r="A28" s="109">
        <v>0.44429999999999997</v>
      </c>
      <c r="B28" s="110">
        <v>47625</v>
      </c>
      <c r="C28" s="395">
        <f t="shared" si="0"/>
        <v>47.625</v>
      </c>
      <c r="F28" s="122"/>
      <c r="G28" s="122"/>
      <c r="I28"/>
      <c r="J28"/>
      <c r="K28"/>
      <c r="L28"/>
    </row>
    <row r="29" spans="1:12" s="7" customFormat="1" ht="20.100000000000001" customHeight="1" x14ac:dyDescent="0.3">
      <c r="A29" s="109">
        <v>0.47849999999999998</v>
      </c>
      <c r="B29" s="110">
        <v>51186</v>
      </c>
      <c r="C29" s="395">
        <f t="shared" si="0"/>
        <v>51.186</v>
      </c>
      <c r="F29" s="122"/>
      <c r="G29" s="122"/>
      <c r="I29"/>
      <c r="J29"/>
      <c r="K29"/>
      <c r="L29"/>
    </row>
    <row r="30" spans="1:12" s="7" customFormat="1" ht="20.100000000000001" customHeight="1" x14ac:dyDescent="0.3">
      <c r="A30" s="109"/>
      <c r="B30" s="110"/>
      <c r="C30" s="395">
        <f t="shared" si="0"/>
        <v>0</v>
      </c>
      <c r="F30" s="122"/>
      <c r="G30" s="122"/>
      <c r="I30"/>
      <c r="J30"/>
      <c r="K30"/>
      <c r="L30"/>
    </row>
    <row r="31" spans="1:12" s="7" customFormat="1" ht="20.100000000000001" customHeight="1" x14ac:dyDescent="0.3">
      <c r="A31" s="109"/>
      <c r="B31" s="110"/>
      <c r="C31" s="395">
        <f t="shared" si="0"/>
        <v>0</v>
      </c>
      <c r="F31" s="122"/>
      <c r="G31" s="122"/>
      <c r="I31"/>
      <c r="J31"/>
      <c r="K31"/>
      <c r="L31"/>
    </row>
    <row r="32" spans="1:12" s="7" customFormat="1" ht="20.100000000000001" customHeight="1" x14ac:dyDescent="0.3">
      <c r="A32" s="109"/>
      <c r="B32" s="110"/>
      <c r="C32" s="395">
        <f t="shared" si="0"/>
        <v>0</v>
      </c>
      <c r="F32" s="122"/>
      <c r="G32" s="122"/>
      <c r="I32"/>
      <c r="J32"/>
      <c r="K32"/>
      <c r="L32"/>
    </row>
    <row r="33" spans="1:12" s="7" customFormat="1" ht="20.100000000000001" customHeight="1" x14ac:dyDescent="0.3">
      <c r="A33" s="109"/>
      <c r="B33" s="110"/>
      <c r="C33" s="395">
        <f t="shared" si="0"/>
        <v>0</v>
      </c>
      <c r="F33" s="122"/>
      <c r="G33" s="122"/>
      <c r="I33"/>
      <c r="J33"/>
      <c r="K33"/>
      <c r="L33"/>
    </row>
    <row r="34" spans="1:12" s="7" customFormat="1" ht="20.100000000000001" customHeight="1" x14ac:dyDescent="0.3">
      <c r="A34" s="109"/>
      <c r="B34" s="110"/>
      <c r="C34" s="395">
        <f t="shared" si="0"/>
        <v>0</v>
      </c>
      <c r="F34" s="122"/>
      <c r="G34" s="122"/>
      <c r="I34"/>
      <c r="J34"/>
      <c r="K34"/>
      <c r="L34"/>
    </row>
    <row r="35" spans="1:12" s="7" customFormat="1" ht="20.100000000000001" customHeight="1" x14ac:dyDescent="0.3">
      <c r="A35" s="109"/>
      <c r="B35" s="110"/>
      <c r="C35" s="395">
        <f t="shared" si="0"/>
        <v>0</v>
      </c>
      <c r="F35" s="122"/>
      <c r="G35" s="122"/>
      <c r="I35"/>
      <c r="J35"/>
      <c r="K35"/>
      <c r="L35"/>
    </row>
    <row r="36" spans="1:12" s="7" customFormat="1" ht="20.100000000000001" customHeight="1" x14ac:dyDescent="0.3">
      <c r="A36" s="109"/>
      <c r="B36" s="110"/>
      <c r="C36" s="395">
        <f t="shared" si="0"/>
        <v>0</v>
      </c>
      <c r="F36" s="122"/>
      <c r="G36" s="122"/>
      <c r="I36"/>
      <c r="J36"/>
      <c r="K36"/>
      <c r="L36"/>
    </row>
    <row r="37" spans="1:12" s="7" customFormat="1" ht="20.100000000000001" customHeight="1" x14ac:dyDescent="0.3">
      <c r="A37" s="109"/>
      <c r="B37" s="110"/>
      <c r="C37" s="395">
        <f t="shared" si="0"/>
        <v>0</v>
      </c>
      <c r="F37" s="122"/>
      <c r="G37" s="122"/>
      <c r="I37"/>
      <c r="J37"/>
      <c r="K37"/>
      <c r="L37"/>
    </row>
    <row r="38" spans="1:12" s="7" customFormat="1" ht="20.100000000000001" customHeight="1" x14ac:dyDescent="0.3">
      <c r="A38" s="109"/>
      <c r="B38" s="110"/>
      <c r="C38" s="395">
        <f t="shared" si="0"/>
        <v>0</v>
      </c>
      <c r="F38" s="122"/>
      <c r="G38" s="122"/>
      <c r="I38"/>
      <c r="J38"/>
      <c r="K38"/>
      <c r="L38"/>
    </row>
    <row r="39" spans="1:12" s="7" customFormat="1" ht="20.100000000000001" customHeight="1" x14ac:dyDescent="0.3">
      <c r="A39" s="109"/>
      <c r="B39" s="110"/>
      <c r="C39" s="395">
        <f t="shared" si="0"/>
        <v>0</v>
      </c>
      <c r="F39" s="122"/>
      <c r="G39" s="122"/>
      <c r="I39"/>
      <c r="J39"/>
      <c r="K39"/>
      <c r="L39"/>
    </row>
    <row r="40" spans="1:12" s="7" customFormat="1" ht="20.100000000000001" customHeight="1" x14ac:dyDescent="0.3">
      <c r="A40" s="109"/>
      <c r="B40" s="110"/>
      <c r="C40" s="395">
        <f t="shared" si="0"/>
        <v>0</v>
      </c>
      <c r="F40" s="122"/>
      <c r="G40" s="122"/>
      <c r="I40"/>
      <c r="J40"/>
      <c r="K40"/>
      <c r="L40"/>
    </row>
    <row r="41" spans="1:12" s="7" customFormat="1" ht="20.100000000000001" customHeight="1" x14ac:dyDescent="0.3">
      <c r="A41" s="109"/>
      <c r="B41" s="110"/>
      <c r="C41" s="395">
        <f t="shared" si="0"/>
        <v>0</v>
      </c>
      <c r="F41" s="122"/>
      <c r="G41" s="122"/>
      <c r="I41"/>
      <c r="J41"/>
      <c r="K41"/>
      <c r="L41"/>
    </row>
    <row r="42" spans="1:12" s="7" customFormat="1" ht="20.100000000000001" customHeight="1" x14ac:dyDescent="0.3">
      <c r="A42" s="109"/>
      <c r="B42" s="110"/>
      <c r="C42" s="395">
        <f t="shared" si="0"/>
        <v>0</v>
      </c>
      <c r="F42" s="122"/>
      <c r="G42" s="122"/>
      <c r="I42"/>
      <c r="J42"/>
      <c r="K42"/>
      <c r="L42"/>
    </row>
    <row r="43" spans="1:12" s="7" customFormat="1" ht="20.100000000000001" customHeight="1" x14ac:dyDescent="0.3">
      <c r="A43" s="109"/>
      <c r="B43" s="110"/>
      <c r="C43" s="395">
        <f t="shared" si="0"/>
        <v>0</v>
      </c>
      <c r="F43" s="122"/>
      <c r="G43" s="122"/>
      <c r="I43"/>
      <c r="J43"/>
      <c r="K43"/>
      <c r="L43"/>
    </row>
    <row r="44" spans="1:12" s="7" customFormat="1" ht="20.100000000000001" customHeight="1" x14ac:dyDescent="0.25">
      <c r="A44" s="114"/>
      <c r="B44" s="110"/>
      <c r="C44" s="395">
        <f t="shared" si="0"/>
        <v>0</v>
      </c>
      <c r="F44" s="123"/>
      <c r="G44" s="124"/>
      <c r="I44"/>
      <c r="J44"/>
      <c r="K44"/>
      <c r="L44"/>
    </row>
    <row r="45" spans="1:12" s="7" customFormat="1" ht="20.100000000000001" customHeight="1" thickBot="1" x14ac:dyDescent="0.3">
      <c r="A45" s="115"/>
      <c r="B45" s="116"/>
      <c r="C45" s="396">
        <f t="shared" si="0"/>
        <v>0</v>
      </c>
      <c r="F45" s="125"/>
      <c r="G45" s="126"/>
      <c r="I45"/>
      <c r="J45"/>
      <c r="K45"/>
      <c r="L45"/>
    </row>
    <row r="46" spans="1:12" s="6" customFormat="1" ht="20.100000000000001" customHeight="1" x14ac:dyDescent="0.2">
      <c r="A46" s="12"/>
      <c r="B46" s="13"/>
      <c r="C46" s="14"/>
      <c r="I46"/>
      <c r="J46"/>
      <c r="K46"/>
      <c r="L46"/>
    </row>
    <row r="47" spans="1:12" s="6" customFormat="1" ht="20.100000000000001" customHeight="1" x14ac:dyDescent="0.2">
      <c r="A47" s="12"/>
      <c r="B47" s="13"/>
      <c r="C47" s="14"/>
      <c r="I47"/>
      <c r="J47"/>
      <c r="K47"/>
      <c r="L47"/>
    </row>
    <row r="48" spans="1:12" s="6" customFormat="1" ht="20.100000000000001" customHeight="1" x14ac:dyDescent="0.2">
      <c r="A48" s="12"/>
      <c r="B48" s="13"/>
      <c r="C48" s="14"/>
      <c r="I48"/>
      <c r="J48"/>
      <c r="K48"/>
      <c r="L48"/>
    </row>
    <row r="49" spans="1:3" ht="20.100000000000001" customHeight="1" x14ac:dyDescent="0.25">
      <c r="A49" s="15"/>
      <c r="B49" s="16"/>
      <c r="C49" s="17"/>
    </row>
    <row r="50" spans="1:3" ht="20.100000000000001" customHeight="1" x14ac:dyDescent="0.25">
      <c r="A50" s="5"/>
      <c r="B50" s="5"/>
    </row>
    <row r="51" spans="1:3" ht="20.100000000000001" customHeight="1" x14ac:dyDescent="0.25">
      <c r="A51" s="5"/>
      <c r="B51" s="5"/>
    </row>
    <row r="52" spans="1:3" ht="20.100000000000001" customHeight="1" x14ac:dyDescent="0.25">
      <c r="A52" s="5"/>
      <c r="B52" s="5"/>
    </row>
  </sheetData>
  <mergeCells count="6">
    <mergeCell ref="A3:C3"/>
    <mergeCell ref="F3:G3"/>
    <mergeCell ref="A1:D1"/>
    <mergeCell ref="F1:G1"/>
    <mergeCell ref="A2:B2"/>
    <mergeCell ref="F2:G2"/>
  </mergeCells>
  <conditionalFormatting sqref="D6:D9 D16:D43">
    <cfRule type="cellIs" dxfId="34" priority="12" operator="equal">
      <formula>"ok"</formula>
    </cfRule>
    <cfRule type="cellIs" dxfId="33" priority="13" operator="equal">
      <formula>"KO"</formula>
    </cfRule>
  </conditionalFormatting>
  <conditionalFormatting sqref="D10">
    <cfRule type="cellIs" dxfId="32" priority="10" operator="equal">
      <formula>"ok"</formula>
    </cfRule>
    <cfRule type="cellIs" dxfId="31" priority="11" operator="equal">
      <formula>"KO"</formula>
    </cfRule>
  </conditionalFormatting>
  <conditionalFormatting sqref="D13:D15">
    <cfRule type="cellIs" dxfId="30" priority="4" operator="equal">
      <formula>"ok"</formula>
    </cfRule>
    <cfRule type="cellIs" dxfId="29" priority="5" operator="equal">
      <formula>"KO"</formula>
    </cfRule>
  </conditionalFormatting>
  <conditionalFormatting sqref="D11">
    <cfRule type="cellIs" dxfId="28" priority="8" operator="equal">
      <formula>"ok"</formula>
    </cfRule>
    <cfRule type="cellIs" dxfId="27" priority="9" operator="equal">
      <formula>"KO"</formula>
    </cfRule>
  </conditionalFormatting>
  <conditionalFormatting sqref="D12">
    <cfRule type="cellIs" dxfId="26" priority="6" operator="equal">
      <formula>"ok"</formula>
    </cfRule>
    <cfRule type="cellIs" dxfId="25" priority="7" operator="equal">
      <formula>"KO"</formula>
    </cfRule>
  </conditionalFormatting>
  <conditionalFormatting sqref="F11:G11">
    <cfRule type="cellIs" dxfId="24" priority="2" operator="equal">
      <formula>"ok"</formula>
    </cfRule>
    <cfRule type="cellIs" dxfId="23" priority="3" operator="equal">
      <formula>"KO"</formula>
    </cfRule>
  </conditionalFormatting>
  <conditionalFormatting sqref="F11">
    <cfRule type="cellIs" dxfId="22" priority="1" operator="equal">
      <formula>"not ok"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N114"/>
  <sheetViews>
    <sheetView topLeftCell="A10" workbookViewId="0">
      <selection activeCell="C28" sqref="C28"/>
    </sheetView>
  </sheetViews>
  <sheetFormatPr defaultColWidth="9.140625" defaultRowHeight="12" x14ac:dyDescent="0.2"/>
  <cols>
    <col min="1" max="1" width="16" style="22" bestFit="1" customWidth="1"/>
    <col min="2" max="2" width="5.5703125" style="22" customWidth="1"/>
    <col min="3" max="3" width="44.85546875" style="22" customWidth="1"/>
    <col min="4" max="4" width="6.28515625" style="22" customWidth="1"/>
    <col min="5" max="5" width="23.140625" style="22" customWidth="1"/>
    <col min="6" max="6" width="10.85546875" style="22" bestFit="1" customWidth="1"/>
    <col min="7" max="7" width="23.42578125" style="22" customWidth="1"/>
    <col min="8" max="8" width="14.7109375" style="22" customWidth="1"/>
    <col min="9" max="9" width="36.7109375" style="18" bestFit="1" customWidth="1"/>
    <col min="10" max="10" width="9.140625" style="169"/>
    <col min="11" max="11" width="7.28515625" style="18" customWidth="1"/>
    <col min="12" max="13" width="8" style="18" customWidth="1"/>
    <col min="14" max="16384" width="9.140625" style="18"/>
  </cols>
  <sheetData>
    <row r="2" spans="1:14" ht="12.75" thickBot="1" x14ac:dyDescent="0.25">
      <c r="A2" s="18"/>
      <c r="B2" s="18"/>
      <c r="C2" s="18"/>
      <c r="D2" s="18"/>
      <c r="E2" s="18"/>
      <c r="F2" s="18"/>
      <c r="G2" s="18"/>
      <c r="H2" s="18"/>
    </row>
    <row r="3" spans="1:14" x14ac:dyDescent="0.2">
      <c r="A3" s="19" t="s">
        <v>326</v>
      </c>
      <c r="B3" s="20" t="s">
        <v>327</v>
      </c>
      <c r="C3" s="19"/>
      <c r="D3" s="20" t="s">
        <v>328</v>
      </c>
      <c r="E3" s="21"/>
      <c r="F3" s="19" t="s">
        <v>329</v>
      </c>
      <c r="G3" s="19" t="s">
        <v>330</v>
      </c>
      <c r="H3" s="19" t="s">
        <v>331</v>
      </c>
      <c r="I3" s="20"/>
    </row>
    <row r="4" spans="1:14" x14ac:dyDescent="0.2">
      <c r="A4" s="91" t="s">
        <v>332</v>
      </c>
      <c r="B4" s="92" t="s">
        <v>333</v>
      </c>
      <c r="C4" s="91" t="s">
        <v>327</v>
      </c>
      <c r="D4" s="92" t="s">
        <v>333</v>
      </c>
      <c r="E4" s="91" t="s">
        <v>334</v>
      </c>
      <c r="F4" s="91" t="s">
        <v>332</v>
      </c>
      <c r="G4" s="91" t="s">
        <v>2</v>
      </c>
      <c r="H4" s="91" t="s">
        <v>335</v>
      </c>
      <c r="I4" s="92" t="s">
        <v>336</v>
      </c>
    </row>
    <row r="5" spans="1:14" x14ac:dyDescent="0.2">
      <c r="A5" s="93"/>
      <c r="B5" s="94"/>
      <c r="C5" s="94"/>
      <c r="D5" s="94"/>
      <c r="E5" s="95" t="str">
        <f>CONCATENATE("Load ",Results!H13,".sim")</f>
        <v>Load Estatico.sim</v>
      </c>
      <c r="F5" s="94"/>
      <c r="G5" s="94"/>
      <c r="H5" s="94"/>
      <c r="I5" s="96"/>
    </row>
    <row r="6" spans="1:14" ht="12.75" x14ac:dyDescent="0.2">
      <c r="A6" s="97" t="s">
        <v>108</v>
      </c>
      <c r="B6" s="22" t="s">
        <v>337</v>
      </c>
      <c r="C6" s="22" t="str">
        <f>CONCATENATE(I6," - ",F6)</f>
        <v>Bend Radius - Stiffener1</v>
      </c>
      <c r="D6" s="22" t="s">
        <v>338</v>
      </c>
      <c r="E6" s="22" t="s">
        <v>339</v>
      </c>
      <c r="F6" s="22" t="str">
        <f>Results!$H$10</f>
        <v>Stiffener1</v>
      </c>
      <c r="H6" s="22" t="s">
        <v>340</v>
      </c>
      <c r="I6" s="98" t="s">
        <v>341</v>
      </c>
      <c r="J6"/>
      <c r="K6"/>
      <c r="L6"/>
      <c r="M6"/>
      <c r="N6"/>
    </row>
    <row r="7" spans="1:14" ht="12.75" x14ac:dyDescent="0.2">
      <c r="A7" s="97" t="s">
        <v>108</v>
      </c>
      <c r="B7" s="22" t="s">
        <v>342</v>
      </c>
      <c r="C7" s="22" t="str">
        <f>CONCATENATE(I7," - ",F7)</f>
        <v>Bend Radius - Line</v>
      </c>
      <c r="D7" s="22" t="s">
        <v>343</v>
      </c>
      <c r="E7" s="22" t="s">
        <v>339</v>
      </c>
      <c r="F7" s="22" t="str">
        <f>Results!$H$9</f>
        <v>Line</v>
      </c>
      <c r="H7" s="22" t="s">
        <v>340</v>
      </c>
      <c r="I7" s="98" t="s">
        <v>341</v>
      </c>
      <c r="J7"/>
      <c r="K7"/>
      <c r="L7"/>
      <c r="M7"/>
      <c r="N7"/>
    </row>
    <row r="8" spans="1:14" ht="12.75" x14ac:dyDescent="0.2">
      <c r="A8" s="97" t="s">
        <v>108</v>
      </c>
      <c r="B8" s="22" t="s">
        <v>344</v>
      </c>
      <c r="C8" s="22" t="str">
        <f>CONCATENATE(I8," - ",F8)</f>
        <v>Vertical Seabed Clearance - Line</v>
      </c>
      <c r="D8" s="22" t="s">
        <v>345</v>
      </c>
      <c r="E8" s="22" t="s">
        <v>339</v>
      </c>
      <c r="F8" s="22" t="str">
        <f>Results!$H$9</f>
        <v>Line</v>
      </c>
      <c r="H8" s="22" t="s">
        <v>340</v>
      </c>
      <c r="I8" s="98" t="s">
        <v>346</v>
      </c>
      <c r="J8"/>
      <c r="K8"/>
      <c r="L8"/>
      <c r="M8"/>
      <c r="N8"/>
    </row>
    <row r="9" spans="1:14" ht="12.75" x14ac:dyDescent="0.2">
      <c r="A9" s="97" t="s">
        <v>108</v>
      </c>
      <c r="B9" s="22" t="s">
        <v>347</v>
      </c>
      <c r="C9" s="22" t="str">
        <f>CONCATENATE(I9," - ",F9)</f>
        <v>Vertical Seabed Clearance - Stiffener1</v>
      </c>
      <c r="D9" s="22" t="s">
        <v>348</v>
      </c>
      <c r="E9" s="22" t="s">
        <v>339</v>
      </c>
      <c r="F9" s="22" t="str">
        <f>Results!$H$10</f>
        <v>Stiffener1</v>
      </c>
      <c r="H9" s="22" t="s">
        <v>340</v>
      </c>
      <c r="I9" s="98" t="s">
        <v>346</v>
      </c>
      <c r="J9"/>
      <c r="K9"/>
      <c r="L9"/>
      <c r="M9"/>
      <c r="N9"/>
    </row>
    <row r="10" spans="1:14" ht="12.75" x14ac:dyDescent="0.2">
      <c r="A10" s="97" t="s">
        <v>108</v>
      </c>
      <c r="B10" s="22" t="s">
        <v>349</v>
      </c>
      <c r="C10" s="22" t="str">
        <f>CONCATENATE(I10," - ",F10)</f>
        <v>Depth - Environment</v>
      </c>
      <c r="D10" s="22" t="s">
        <v>350</v>
      </c>
      <c r="E10" s="22" t="s">
        <v>351</v>
      </c>
      <c r="F10" s="22" t="s">
        <v>352</v>
      </c>
      <c r="I10" s="98" t="s">
        <v>353</v>
      </c>
      <c r="J10"/>
      <c r="K10"/>
      <c r="L10"/>
      <c r="M10"/>
      <c r="N10"/>
    </row>
    <row r="11" spans="1:14" ht="12.75" x14ac:dyDescent="0.2">
      <c r="A11" s="97" t="s">
        <v>108</v>
      </c>
      <c r="B11" s="22" t="s">
        <v>354</v>
      </c>
      <c r="C11" s="22" t="str">
        <f>CONCATENATE(I11," - ",F11," - ",G11)</f>
        <v>Z - Line - End B</v>
      </c>
      <c r="D11" s="22" t="s">
        <v>355</v>
      </c>
      <c r="E11" s="22" t="s">
        <v>356</v>
      </c>
      <c r="F11" s="22" t="str">
        <f>Results!$H$9</f>
        <v>Line</v>
      </c>
      <c r="G11" s="22" t="s">
        <v>357</v>
      </c>
      <c r="I11" s="98" t="s">
        <v>358</v>
      </c>
      <c r="J11"/>
      <c r="K11"/>
      <c r="L11"/>
      <c r="M11"/>
      <c r="N11"/>
    </row>
    <row r="12" spans="1:14" ht="12.75" x14ac:dyDescent="0.2">
      <c r="A12" s="97" t="s">
        <v>108</v>
      </c>
      <c r="B12" s="22" t="s">
        <v>255</v>
      </c>
      <c r="C12" s="22" t="str">
        <f>CONCATENATE(I12," - ",F12)</f>
        <v>Rotation 2 - P7000048060</v>
      </c>
      <c r="D12" s="22" t="s">
        <v>359</v>
      </c>
      <c r="E12" s="22" t="s">
        <v>356</v>
      </c>
      <c r="F12" s="22" t="str">
        <f>Results!H11</f>
        <v>P7000048060</v>
      </c>
      <c r="I12" s="98" t="s">
        <v>360</v>
      </c>
      <c r="J12"/>
      <c r="K12"/>
      <c r="L12"/>
      <c r="M12"/>
      <c r="N12"/>
    </row>
    <row r="13" spans="1:14" ht="12.75" x14ac:dyDescent="0.2">
      <c r="A13" s="97" t="s">
        <v>108</v>
      </c>
      <c r="B13" s="22" t="s">
        <v>361</v>
      </c>
      <c r="C13" s="22" t="str">
        <f>CONCATENATE(I13," - ",F13," - ",G13)</f>
        <v>End Ex-Force - Line - End B</v>
      </c>
      <c r="D13" s="22" t="s">
        <v>362</v>
      </c>
      <c r="E13" s="22" t="s">
        <v>356</v>
      </c>
      <c r="F13" s="22" t="str">
        <f>Results!$H$9</f>
        <v>Line</v>
      </c>
      <c r="G13" s="22" t="s">
        <v>357</v>
      </c>
      <c r="I13" s="98" t="s">
        <v>363</v>
      </c>
      <c r="J13"/>
      <c r="K13"/>
      <c r="L13"/>
      <c r="M13"/>
      <c r="N13"/>
    </row>
    <row r="14" spans="1:14" ht="12.75" x14ac:dyDescent="0.2">
      <c r="A14" s="97" t="s">
        <v>108</v>
      </c>
      <c r="B14" s="22" t="s">
        <v>364</v>
      </c>
      <c r="C14" s="22" t="str">
        <f>CONCATENATE(I14," - ",F14," - ",G14)</f>
        <v>End Ez-Force - Line - End B</v>
      </c>
      <c r="D14" s="22" t="s">
        <v>365</v>
      </c>
      <c r="E14" s="22" t="s">
        <v>356</v>
      </c>
      <c r="F14" s="22" t="str">
        <f>Results!$H$9</f>
        <v>Line</v>
      </c>
      <c r="G14" s="22" t="s">
        <v>357</v>
      </c>
      <c r="I14" s="98" t="s">
        <v>366</v>
      </c>
      <c r="J14"/>
      <c r="K14"/>
      <c r="L14"/>
      <c r="M14"/>
      <c r="N14"/>
    </row>
    <row r="15" spans="1:14" ht="12.75" x14ac:dyDescent="0.2">
      <c r="A15" s="97" t="s">
        <v>108</v>
      </c>
      <c r="B15" s="22" t="s">
        <v>367</v>
      </c>
      <c r="C15" s="22" t="str">
        <f>CONCATENATE(I15," - ",F15," - ",G15)</f>
        <v>End Ey-Moment - Line - End B</v>
      </c>
      <c r="D15" s="22" t="s">
        <v>368</v>
      </c>
      <c r="E15" s="22" t="s">
        <v>356</v>
      </c>
      <c r="F15" s="22" t="str">
        <f>Results!$H$9</f>
        <v>Line</v>
      </c>
      <c r="G15" s="22" t="s">
        <v>357</v>
      </c>
      <c r="I15" s="98" t="s">
        <v>369</v>
      </c>
      <c r="J15"/>
      <c r="K15"/>
      <c r="L15"/>
      <c r="M15"/>
      <c r="N15"/>
    </row>
    <row r="16" spans="1:14" ht="12.75" x14ac:dyDescent="0.2">
      <c r="A16" s="97" t="s">
        <v>370</v>
      </c>
      <c r="B16" s="22" t="s">
        <v>371</v>
      </c>
      <c r="C16" s="22" t="str">
        <f t="shared" ref="C16:C21" si="0">_xlfn.CONCAT(I16," - ",F16)</f>
        <v>X - Line</v>
      </c>
      <c r="D16" s="22" t="s">
        <v>157</v>
      </c>
      <c r="E16" s="22" t="s">
        <v>372</v>
      </c>
      <c r="F16" s="22" t="str">
        <f>Results!$H$9</f>
        <v>Line</v>
      </c>
      <c r="H16" s="22" t="s">
        <v>340</v>
      </c>
      <c r="I16" s="98" t="s">
        <v>373</v>
      </c>
      <c r="J16"/>
      <c r="K16"/>
      <c r="L16"/>
      <c r="M16"/>
      <c r="N16"/>
    </row>
    <row r="17" spans="1:14" ht="12.75" x14ac:dyDescent="0.2">
      <c r="A17" s="97" t="s">
        <v>370</v>
      </c>
      <c r="B17" s="22" t="s">
        <v>374</v>
      </c>
      <c r="C17" s="22" t="str">
        <f t="shared" si="0"/>
        <v>Z - Line</v>
      </c>
      <c r="D17" s="22" t="s">
        <v>375</v>
      </c>
      <c r="E17" s="22" t="s">
        <v>372</v>
      </c>
      <c r="F17" s="22" t="str">
        <f>Results!$H$9</f>
        <v>Line</v>
      </c>
      <c r="H17" s="22" t="s">
        <v>340</v>
      </c>
      <c r="I17" s="98" t="s">
        <v>358</v>
      </c>
      <c r="J17"/>
      <c r="K17"/>
      <c r="L17"/>
      <c r="M17"/>
      <c r="N17"/>
    </row>
    <row r="18" spans="1:14" ht="12.75" x14ac:dyDescent="0.2">
      <c r="A18" s="97" t="s">
        <v>370</v>
      </c>
      <c r="B18" s="22" t="s">
        <v>376</v>
      </c>
      <c r="C18" s="22" t="str">
        <f t="shared" si="0"/>
        <v>Vertical Seabed Clearance - Line</v>
      </c>
      <c r="D18" s="22" t="s">
        <v>377</v>
      </c>
      <c r="E18" s="22" t="s">
        <v>372</v>
      </c>
      <c r="F18" s="22" t="str">
        <f>Results!$H$9</f>
        <v>Line</v>
      </c>
      <c r="H18" s="22" t="s">
        <v>340</v>
      </c>
      <c r="I18" s="98" t="s">
        <v>346</v>
      </c>
      <c r="J18"/>
      <c r="K18"/>
      <c r="L18"/>
      <c r="M18"/>
      <c r="N18"/>
    </row>
    <row r="19" spans="1:14" ht="12.75" x14ac:dyDescent="0.2">
      <c r="A19" s="97" t="s">
        <v>370</v>
      </c>
      <c r="B19" s="22" t="s">
        <v>378</v>
      </c>
      <c r="C19" s="22" t="str">
        <f t="shared" si="0"/>
        <v>Vertical Seabed Clearance - Stiffener1</v>
      </c>
      <c r="D19" s="22" t="s">
        <v>379</v>
      </c>
      <c r="E19" s="22" t="s">
        <v>372</v>
      </c>
      <c r="F19" s="22" t="str">
        <f>Results!$H$10</f>
        <v>Stiffener1</v>
      </c>
      <c r="H19" s="22" t="s">
        <v>340</v>
      </c>
      <c r="I19" s="98" t="s">
        <v>346</v>
      </c>
      <c r="J19"/>
      <c r="K19"/>
      <c r="L19"/>
      <c r="M19"/>
      <c r="N19"/>
    </row>
    <row r="20" spans="1:14" ht="12.75" x14ac:dyDescent="0.2">
      <c r="A20" s="97" t="s">
        <v>370</v>
      </c>
      <c r="B20" s="22" t="s">
        <v>380</v>
      </c>
      <c r="C20" s="22" t="str">
        <f t="shared" si="0"/>
        <v>Declination - Line</v>
      </c>
      <c r="D20" s="22" t="s">
        <v>381</v>
      </c>
      <c r="E20" s="22" t="s">
        <v>372</v>
      </c>
      <c r="F20" s="22" t="str">
        <f>Results!$H$9</f>
        <v>Line</v>
      </c>
      <c r="H20" s="22" t="s">
        <v>340</v>
      </c>
      <c r="I20" s="98" t="s">
        <v>382</v>
      </c>
      <c r="J20"/>
      <c r="K20"/>
      <c r="L20"/>
      <c r="M20"/>
      <c r="N20"/>
    </row>
    <row r="21" spans="1:14" ht="12.75" x14ac:dyDescent="0.2">
      <c r="A21" s="97" t="s">
        <v>108</v>
      </c>
      <c r="B21" s="22" t="s">
        <v>383</v>
      </c>
      <c r="C21" s="22" t="str">
        <f t="shared" si="0"/>
        <v>Bend Moment - Stiffener1</v>
      </c>
      <c r="D21" s="22" t="s">
        <v>384</v>
      </c>
      <c r="E21" s="22" t="s">
        <v>385</v>
      </c>
      <c r="F21" s="22" t="str">
        <f>Results!$H$10</f>
        <v>Stiffener1</v>
      </c>
      <c r="H21" s="22" t="s">
        <v>340</v>
      </c>
      <c r="I21" s="98" t="s">
        <v>386</v>
      </c>
      <c r="J21"/>
      <c r="K21"/>
      <c r="L21"/>
      <c r="M21"/>
      <c r="N21"/>
    </row>
    <row r="22" spans="1:14" ht="12.75" x14ac:dyDescent="0.2">
      <c r="A22" s="417" t="s">
        <v>108</v>
      </c>
      <c r="B22" s="417" t="s">
        <v>387</v>
      </c>
      <c r="C22" s="22" t="str">
        <f>_xlfn.CONCAT(I22," - ",F22)</f>
        <v>Shear Force - Stiffener1</v>
      </c>
      <c r="D22" s="417" t="s">
        <v>388</v>
      </c>
      <c r="E22" s="22" t="s">
        <v>385</v>
      </c>
      <c r="F22" s="22" t="str">
        <f>Results!$H$10</f>
        <v>Stiffener1</v>
      </c>
      <c r="G22" s="417"/>
      <c r="H22" s="22" t="s">
        <v>340</v>
      </c>
      <c r="I22" s="98" t="s">
        <v>389</v>
      </c>
      <c r="J22"/>
      <c r="K22"/>
      <c r="L22"/>
      <c r="M22"/>
      <c r="N22"/>
    </row>
    <row r="23" spans="1:14" ht="12.75" x14ac:dyDescent="0.2">
      <c r="A23" s="99"/>
      <c r="B23" s="100"/>
      <c r="C23" s="100"/>
      <c r="D23" s="100"/>
      <c r="E23" s="101" t="str">
        <f>CONCATENATE("Load ",Results!H14,".sim")</f>
        <v>Load Dinamico.sim</v>
      </c>
      <c r="F23" s="100"/>
      <c r="G23" s="100"/>
      <c r="H23" s="100"/>
      <c r="I23" s="102"/>
      <c r="J23"/>
      <c r="K23"/>
      <c r="L23"/>
      <c r="M23"/>
      <c r="N23"/>
    </row>
    <row r="24" spans="1:14" ht="12.75" x14ac:dyDescent="0.2">
      <c r="A24" s="97" t="s">
        <v>108</v>
      </c>
      <c r="B24" s="22" t="s">
        <v>390</v>
      </c>
      <c r="C24" s="22" t="str">
        <f>CONCATENATE(I24," - ",F24)</f>
        <v>StageValue[3] - A/R</v>
      </c>
      <c r="D24" s="22" t="s">
        <v>391</v>
      </c>
      <c r="E24" s="22" t="s">
        <v>351</v>
      </c>
      <c r="F24" s="22" t="str">
        <f>Results!$H$12</f>
        <v>A/R</v>
      </c>
      <c r="I24" s="98" t="s">
        <v>392</v>
      </c>
      <c r="J24"/>
      <c r="K24"/>
      <c r="L24"/>
      <c r="M24"/>
      <c r="N24"/>
    </row>
    <row r="25" spans="1:14" ht="12.75" x14ac:dyDescent="0.2">
      <c r="A25" s="97" t="s">
        <v>108</v>
      </c>
      <c r="B25" s="22" t="s">
        <v>393</v>
      </c>
      <c r="C25" s="22" t="str">
        <f>CONCATENATE(I25," - ",F25)</f>
        <v>Bend Radius - Stiffener1</v>
      </c>
      <c r="D25" s="22" t="s">
        <v>394</v>
      </c>
      <c r="E25" s="22" t="s">
        <v>339</v>
      </c>
      <c r="F25" s="22" t="str">
        <f>Results!$H$10</f>
        <v>Stiffener1</v>
      </c>
      <c r="H25" s="22" t="s">
        <v>395</v>
      </c>
      <c r="I25" s="98" t="s">
        <v>341</v>
      </c>
      <c r="J25"/>
      <c r="K25"/>
      <c r="L25"/>
      <c r="M25"/>
      <c r="N25"/>
    </row>
    <row r="26" spans="1:14" ht="12.75" x14ac:dyDescent="0.2">
      <c r="A26" s="97" t="s">
        <v>108</v>
      </c>
      <c r="B26" s="22" t="s">
        <v>396</v>
      </c>
      <c r="C26" s="22" t="str">
        <f>CONCATENATE(I26," - ",F26)</f>
        <v>Bend Radius - Line</v>
      </c>
      <c r="D26" s="22" t="s">
        <v>397</v>
      </c>
      <c r="E26" s="22" t="s">
        <v>339</v>
      </c>
      <c r="F26" s="22" t="str">
        <f>Results!$H$9</f>
        <v>Line</v>
      </c>
      <c r="H26" s="22" t="s">
        <v>395</v>
      </c>
      <c r="I26" s="98" t="s">
        <v>341</v>
      </c>
      <c r="J26"/>
      <c r="K26"/>
      <c r="L26"/>
      <c r="M26"/>
      <c r="N26"/>
    </row>
    <row r="27" spans="1:14" ht="12.75" x14ac:dyDescent="0.2">
      <c r="A27" s="97" t="s">
        <v>108</v>
      </c>
      <c r="B27" s="22" t="s">
        <v>398</v>
      </c>
      <c r="C27" s="22" t="str">
        <f>CONCATENATE(I27," - ",F27)</f>
        <v>NumberOfAttachments - Line</v>
      </c>
      <c r="D27" s="22" t="s">
        <v>399</v>
      </c>
      <c r="E27" s="22" t="s">
        <v>351</v>
      </c>
      <c r="F27" s="22" t="str">
        <f>Results!$H$9</f>
        <v>Line</v>
      </c>
      <c r="I27" s="98" t="s">
        <v>400</v>
      </c>
      <c r="J27" s="212">
        <f>Results!B30</f>
        <v>6</v>
      </c>
      <c r="K27"/>
      <c r="L27"/>
      <c r="M27"/>
      <c r="N27"/>
    </row>
    <row r="28" spans="1:14" ht="12.75" x14ac:dyDescent="0.2">
      <c r="A28" s="97" t="s">
        <v>401</v>
      </c>
      <c r="B28" s="22" t="s">
        <v>402</v>
      </c>
      <c r="C28" s="22" t="str">
        <f>CONCATENATE(E28," - ",F28," - ",G28," - ",H28," - ",I28)</f>
        <v>Linked Statistics - Line - End B - 0 to 32 - End Ex-Force,End Ez-Force,End Ey-Moment</v>
      </c>
      <c r="D28" s="22" t="s">
        <v>403</v>
      </c>
      <c r="E28" s="22" t="s">
        <v>404</v>
      </c>
      <c r="F28" s="22" t="str">
        <f>Results!$H$9</f>
        <v>Line</v>
      </c>
      <c r="G28" s="22" t="s">
        <v>357</v>
      </c>
      <c r="H28" s="22" t="s">
        <v>395</v>
      </c>
      <c r="I28" s="98" t="s">
        <v>405</v>
      </c>
      <c r="J28"/>
      <c r="K28"/>
      <c r="L28"/>
      <c r="M28"/>
      <c r="N28"/>
    </row>
    <row r="29" spans="1:14" ht="12.75" x14ac:dyDescent="0.2">
      <c r="A29" s="97" t="s">
        <v>406</v>
      </c>
      <c r="B29" s="22" t="s">
        <v>349</v>
      </c>
      <c r="C29" s="22" t="str">
        <f>CONCATENATE(E29," - ",F29," - ",G29," - ",H29," - ",I29)</f>
        <v>Time History - Line - Touchdown - Whole Simulation - Arc Length</v>
      </c>
      <c r="D29" s="22" t="s">
        <v>354</v>
      </c>
      <c r="E29" s="22" t="s">
        <v>407</v>
      </c>
      <c r="F29" s="22" t="str">
        <f>Results!$H$9</f>
        <v>Line</v>
      </c>
      <c r="G29" s="22" t="s">
        <v>408</v>
      </c>
      <c r="H29" s="22" t="s">
        <v>409</v>
      </c>
      <c r="I29" s="98" t="s">
        <v>410</v>
      </c>
      <c r="J29"/>
      <c r="K29"/>
      <c r="L29"/>
      <c r="M29"/>
      <c r="N29"/>
    </row>
    <row r="30" spans="1:14" ht="12.75" x14ac:dyDescent="0.2">
      <c r="A30" s="97" t="s">
        <v>406</v>
      </c>
      <c r="B30" s="22" t="s">
        <v>350</v>
      </c>
      <c r="C30" s="22" t="str">
        <f>CONCATENATE(E30," - ",F30," - ",G30," - ",H30," - ",I30)</f>
        <v>Time History - Stiffener1 - Touchdown - Whole Simulation - Arc Length</v>
      </c>
      <c r="D30" s="22" t="s">
        <v>355</v>
      </c>
      <c r="E30" s="22" t="s">
        <v>407</v>
      </c>
      <c r="F30" s="22" t="str">
        <f>Results!$H$10</f>
        <v>Stiffener1</v>
      </c>
      <c r="G30" s="22" t="s">
        <v>408</v>
      </c>
      <c r="H30" s="22" t="s">
        <v>409</v>
      </c>
      <c r="I30" s="98" t="s">
        <v>410</v>
      </c>
      <c r="J30"/>
      <c r="K30"/>
      <c r="L30"/>
      <c r="M30"/>
      <c r="N30"/>
    </row>
    <row r="31" spans="1:14" ht="12.75" x14ac:dyDescent="0.2">
      <c r="A31" s="97" t="s">
        <v>406</v>
      </c>
      <c r="B31" s="22" t="s">
        <v>411</v>
      </c>
      <c r="C31" s="22" t="str">
        <f>CONCATENATE(E31," - ",H31,)</f>
        <v>Sample Times - Whole Simulation</v>
      </c>
      <c r="D31" s="22" t="s">
        <v>183</v>
      </c>
      <c r="E31" s="22" t="s">
        <v>412</v>
      </c>
      <c r="H31" s="22" t="s">
        <v>409</v>
      </c>
      <c r="I31" s="98"/>
      <c r="J31"/>
      <c r="K31"/>
      <c r="L31"/>
      <c r="M31"/>
      <c r="N31"/>
    </row>
    <row r="32" spans="1:14" ht="12.75" x14ac:dyDescent="0.2">
      <c r="A32" s="97" t="s">
        <v>406</v>
      </c>
      <c r="B32" s="22" t="s">
        <v>413</v>
      </c>
      <c r="C32" s="22" t="str">
        <f>CONCATENATE(E32," - ",F32," - ",G32," - ",H32," - ",I32)</f>
        <v>Linked Statistics - Line - End B - 53,699 to 53,701 - End Ex-Force,End Ez-Force,End Ey-Moment</v>
      </c>
      <c r="D32" s="22" t="s">
        <v>414</v>
      </c>
      <c r="E32" s="22" t="s">
        <v>404</v>
      </c>
      <c r="F32" s="22" t="str">
        <f>Results!$H$9</f>
        <v>Line</v>
      </c>
      <c r="G32" s="22" t="s">
        <v>357</v>
      </c>
      <c r="H32" s="22" t="str">
        <f>_xlfn.CONCAT(Auxiliar!G19-0.001," to ",Auxiliar!G19+0.001)</f>
        <v>53,699 to 53,701</v>
      </c>
      <c r="I32" s="98" t="s">
        <v>405</v>
      </c>
      <c r="J32"/>
      <c r="K32"/>
      <c r="L32"/>
      <c r="M32"/>
      <c r="N32"/>
    </row>
    <row r="33" spans="1:14" ht="12.75" x14ac:dyDescent="0.2">
      <c r="A33" s="97" t="s">
        <v>108</v>
      </c>
      <c r="B33" s="22" t="s">
        <v>415</v>
      </c>
      <c r="C33" s="22" t="str">
        <f>_xlfn.CONCAT(I33," - ",F33)</f>
        <v>Bend Moment - Stiffener1</v>
      </c>
      <c r="D33" s="22" t="s">
        <v>416</v>
      </c>
      <c r="E33" s="22" t="s">
        <v>385</v>
      </c>
      <c r="F33" s="22" t="str">
        <f>Results!$H$10</f>
        <v>Stiffener1</v>
      </c>
      <c r="H33" s="22" t="s">
        <v>409</v>
      </c>
      <c r="I33" s="98" t="s">
        <v>386</v>
      </c>
      <c r="J33"/>
      <c r="K33"/>
      <c r="L33"/>
      <c r="M33"/>
      <c r="N33"/>
    </row>
    <row r="34" spans="1:14" ht="12.75" x14ac:dyDescent="0.2">
      <c r="A34" s="97" t="s">
        <v>108</v>
      </c>
      <c r="B34" s="22" t="s">
        <v>417</v>
      </c>
      <c r="C34" s="22" t="str">
        <f>_xlfn.CONCAT(I34," - ",F34)</f>
        <v>Shear Force - Stiffener1</v>
      </c>
      <c r="D34" s="22" t="s">
        <v>418</v>
      </c>
      <c r="E34" s="22" t="s">
        <v>385</v>
      </c>
      <c r="F34" s="22" t="str">
        <f>Results!$H$10</f>
        <v>Stiffener1</v>
      </c>
      <c r="H34" s="22" t="s">
        <v>409</v>
      </c>
      <c r="I34" s="98" t="s">
        <v>389</v>
      </c>
      <c r="J34"/>
      <c r="K34"/>
      <c r="L34"/>
      <c r="M34"/>
      <c r="N34"/>
    </row>
    <row r="35" spans="1:14" ht="12.75" x14ac:dyDescent="0.2">
      <c r="A35" s="99"/>
      <c r="B35" s="100"/>
      <c r="C35" s="100"/>
      <c r="D35" s="100"/>
      <c r="E35" s="101" t="str">
        <f>CONCATENATE("Load ",Results!H15,".sim")</f>
        <v>Load Cont1.sim</v>
      </c>
      <c r="F35" s="100"/>
      <c r="G35" s="100"/>
      <c r="H35" s="100"/>
      <c r="I35" s="102"/>
      <c r="J35"/>
      <c r="K35"/>
      <c r="L35"/>
      <c r="M35"/>
      <c r="N35"/>
    </row>
    <row r="36" spans="1:14" ht="12.75" x14ac:dyDescent="0.2">
      <c r="A36" s="97" t="s">
        <v>108</v>
      </c>
      <c r="B36" s="22" t="s">
        <v>419</v>
      </c>
      <c r="C36" s="22" t="str">
        <f>CONCATENATE(I36," - ",F36)</f>
        <v>Bend Radius - Stiffener1</v>
      </c>
      <c r="D36" s="22" t="s">
        <v>420</v>
      </c>
      <c r="E36" s="22" t="s">
        <v>339</v>
      </c>
      <c r="F36" s="22" t="str">
        <f>Results!$H$10</f>
        <v>Stiffener1</v>
      </c>
      <c r="I36" s="98" t="s">
        <v>341</v>
      </c>
      <c r="J36"/>
      <c r="K36"/>
      <c r="L36"/>
      <c r="M36"/>
      <c r="N36"/>
    </row>
    <row r="37" spans="1:14" ht="12.75" x14ac:dyDescent="0.2">
      <c r="A37" s="97" t="s">
        <v>108</v>
      </c>
      <c r="B37" s="22" t="s">
        <v>421</v>
      </c>
      <c r="C37" s="22" t="str">
        <f>CONCATENATE(I37," - ",F37)</f>
        <v>Bend Radius - Line</v>
      </c>
      <c r="D37" s="22" t="s">
        <v>422</v>
      </c>
      <c r="E37" s="22" t="s">
        <v>339</v>
      </c>
      <c r="F37" s="22" t="str">
        <f>Results!$H$9</f>
        <v>Line</v>
      </c>
      <c r="I37" s="98" t="s">
        <v>341</v>
      </c>
      <c r="J37"/>
      <c r="K37"/>
      <c r="L37"/>
      <c r="M37"/>
      <c r="N37"/>
    </row>
    <row r="38" spans="1:14" ht="12.75" x14ac:dyDescent="0.2">
      <c r="A38" s="97" t="s">
        <v>423</v>
      </c>
      <c r="B38" s="22" t="s">
        <v>371</v>
      </c>
      <c r="C38" s="22" t="str">
        <f t="shared" ref="C38:C46" si="1">CONCATENATE(I38," - ",F38)</f>
        <v>X - Line</v>
      </c>
      <c r="D38" s="22" t="s">
        <v>157</v>
      </c>
      <c r="E38" s="22" t="s">
        <v>372</v>
      </c>
      <c r="F38" s="22" t="str">
        <f>Results!$H$9</f>
        <v>Line</v>
      </c>
      <c r="H38" s="22" t="s">
        <v>340</v>
      </c>
      <c r="I38" s="98" t="s">
        <v>373</v>
      </c>
      <c r="J38"/>
      <c r="K38"/>
      <c r="L38"/>
      <c r="M38"/>
      <c r="N38"/>
    </row>
    <row r="39" spans="1:14" ht="12.75" x14ac:dyDescent="0.2">
      <c r="A39" s="97" t="s">
        <v>423</v>
      </c>
      <c r="B39" s="22" t="s">
        <v>374</v>
      </c>
      <c r="C39" s="22" t="str">
        <f t="shared" si="1"/>
        <v>Z - Line</v>
      </c>
      <c r="D39" s="22" t="s">
        <v>375</v>
      </c>
      <c r="E39" s="22" t="s">
        <v>372</v>
      </c>
      <c r="F39" s="22" t="str">
        <f>Results!$H$9</f>
        <v>Line</v>
      </c>
      <c r="H39" s="22" t="s">
        <v>340</v>
      </c>
      <c r="I39" s="98" t="s">
        <v>358</v>
      </c>
      <c r="J39"/>
      <c r="K39"/>
      <c r="L39"/>
      <c r="M39"/>
      <c r="N39"/>
    </row>
    <row r="40" spans="1:14" ht="15" customHeight="1" x14ac:dyDescent="0.2">
      <c r="A40" s="97" t="s">
        <v>423</v>
      </c>
      <c r="B40" s="22" t="s">
        <v>376</v>
      </c>
      <c r="C40" s="22" t="str">
        <f t="shared" si="1"/>
        <v>Vertical Seabed Clearance - Line</v>
      </c>
      <c r="D40" s="22" t="s">
        <v>377</v>
      </c>
      <c r="E40" s="22" t="s">
        <v>372</v>
      </c>
      <c r="F40" s="22" t="str">
        <f>Results!$H$9</f>
        <v>Line</v>
      </c>
      <c r="H40" s="22" t="s">
        <v>340</v>
      </c>
      <c r="I40" s="98" t="s">
        <v>346</v>
      </c>
      <c r="J40"/>
      <c r="K40"/>
      <c r="L40"/>
      <c r="M40"/>
      <c r="N40"/>
    </row>
    <row r="41" spans="1:14" ht="12.75" x14ac:dyDescent="0.2">
      <c r="A41" s="97" t="s">
        <v>423</v>
      </c>
      <c r="B41" s="22" t="s">
        <v>378</v>
      </c>
      <c r="C41" s="22" t="str">
        <f t="shared" si="1"/>
        <v>X - Stiffener1</v>
      </c>
      <c r="D41" s="22" t="s">
        <v>379</v>
      </c>
      <c r="E41" s="22" t="s">
        <v>372</v>
      </c>
      <c r="F41" s="22" t="str">
        <f>Results!$H$10</f>
        <v>Stiffener1</v>
      </c>
      <c r="H41" s="22" t="s">
        <v>340</v>
      </c>
      <c r="I41" s="98" t="s">
        <v>373</v>
      </c>
      <c r="J41"/>
      <c r="K41"/>
      <c r="L41"/>
      <c r="M41"/>
      <c r="N41"/>
    </row>
    <row r="42" spans="1:14" ht="12.75" x14ac:dyDescent="0.2">
      <c r="A42" s="97" t="s">
        <v>423</v>
      </c>
      <c r="B42" s="22" t="s">
        <v>424</v>
      </c>
      <c r="C42" s="22" t="str">
        <f t="shared" si="1"/>
        <v>Vertical Seabed Clearance - Stiffener1</v>
      </c>
      <c r="D42" s="22" t="s">
        <v>425</v>
      </c>
      <c r="E42" s="22" t="s">
        <v>372</v>
      </c>
      <c r="F42" s="22" t="str">
        <f>Results!$H$10</f>
        <v>Stiffener1</v>
      </c>
      <c r="H42" s="22" t="s">
        <v>340</v>
      </c>
      <c r="I42" s="98" t="s">
        <v>346</v>
      </c>
      <c r="J42"/>
      <c r="K42"/>
      <c r="L42"/>
      <c r="M42"/>
      <c r="N42"/>
    </row>
    <row r="43" spans="1:14" ht="12.75" x14ac:dyDescent="0.2">
      <c r="A43" s="97" t="s">
        <v>423</v>
      </c>
      <c r="B43" s="22" t="s">
        <v>426</v>
      </c>
      <c r="C43" s="22" t="str">
        <f t="shared" si="1"/>
        <v>Declination - Line</v>
      </c>
      <c r="D43" s="22" t="s">
        <v>427</v>
      </c>
      <c r="E43" s="22" t="s">
        <v>372</v>
      </c>
      <c r="F43" s="22" t="str">
        <f>Results!$H$9</f>
        <v>Line</v>
      </c>
      <c r="H43" s="22" t="s">
        <v>340</v>
      </c>
      <c r="I43" s="98" t="s">
        <v>382</v>
      </c>
      <c r="J43"/>
      <c r="K43"/>
      <c r="L43"/>
      <c r="M43"/>
      <c r="N43"/>
    </row>
    <row r="44" spans="1:14" ht="12.75" x14ac:dyDescent="0.2">
      <c r="A44" s="97" t="s">
        <v>108</v>
      </c>
      <c r="B44" s="22" t="s">
        <v>428</v>
      </c>
      <c r="C44" s="22" t="str">
        <f t="shared" si="1"/>
        <v>End Ey-Moment - Line</v>
      </c>
      <c r="D44" s="22" t="s">
        <v>429</v>
      </c>
      <c r="E44" s="22" t="s">
        <v>356</v>
      </c>
      <c r="F44" s="22" t="str">
        <f>Results!$H$9</f>
        <v>Line</v>
      </c>
      <c r="G44" s="22" t="s">
        <v>357</v>
      </c>
      <c r="I44" s="98" t="s">
        <v>369</v>
      </c>
      <c r="J44"/>
      <c r="K44"/>
      <c r="L44"/>
      <c r="M44"/>
      <c r="N44"/>
    </row>
    <row r="45" spans="1:14" ht="12.75" x14ac:dyDescent="0.2">
      <c r="A45" s="97" t="s">
        <v>423</v>
      </c>
      <c r="B45" s="22" t="s">
        <v>430</v>
      </c>
      <c r="C45" s="22" t="str">
        <f t="shared" si="1"/>
        <v>NumberOfAttachments - Line</v>
      </c>
      <c r="D45" s="22" t="s">
        <v>431</v>
      </c>
      <c r="E45" s="22" t="s">
        <v>351</v>
      </c>
      <c r="F45" s="22" t="str">
        <f>Results!$H$9</f>
        <v>Line</v>
      </c>
      <c r="G45" s="168"/>
      <c r="H45" s="168"/>
      <c r="I45" s="98" t="s">
        <v>400</v>
      </c>
      <c r="J45"/>
      <c r="K45"/>
      <c r="L45"/>
      <c r="M45"/>
      <c r="N45"/>
    </row>
    <row r="46" spans="1:14" ht="12.75" x14ac:dyDescent="0.2">
      <c r="A46" s="97" t="s">
        <v>423</v>
      </c>
      <c r="B46" s="22" t="s">
        <v>432</v>
      </c>
      <c r="C46" s="22" t="str">
        <f t="shared" si="1"/>
        <v>Attachmentz[7] - Line</v>
      </c>
      <c r="D46" s="22" t="s">
        <v>433</v>
      </c>
      <c r="E46" s="22" t="s">
        <v>351</v>
      </c>
      <c r="F46" s="22" t="str">
        <f>Results!$H$9</f>
        <v>Line</v>
      </c>
      <c r="I46" s="98" t="str">
        <f>CONCATENATE("Attachmentz[",Auxiliar3!P27,"]")</f>
        <v>Attachmentz[7]</v>
      </c>
      <c r="J46" s="212">
        <f>Auxiliar3!P27</f>
        <v>7</v>
      </c>
      <c r="K46"/>
      <c r="L46"/>
      <c r="M46"/>
      <c r="N46"/>
    </row>
    <row r="47" spans="1:14" ht="12.75" x14ac:dyDescent="0.2">
      <c r="A47" s="97" t="s">
        <v>108</v>
      </c>
      <c r="B47" s="22" t="s">
        <v>434</v>
      </c>
      <c r="C47" s="22" t="str">
        <f>_xlfn.CONCAT(I47," - ",F47)</f>
        <v>Bend Moment - Stiffener1</v>
      </c>
      <c r="D47" s="22" t="s">
        <v>435</v>
      </c>
      <c r="E47" s="22" t="s">
        <v>385</v>
      </c>
      <c r="F47" s="22" t="str">
        <f>Results!$H$10</f>
        <v>Stiffener1</v>
      </c>
      <c r="H47" s="22" t="s">
        <v>340</v>
      </c>
      <c r="I47" s="98" t="s">
        <v>386</v>
      </c>
      <c r="J47"/>
      <c r="K47"/>
      <c r="L47"/>
      <c r="M47"/>
      <c r="N47"/>
    </row>
    <row r="48" spans="1:14" ht="12.75" x14ac:dyDescent="0.2">
      <c r="A48" s="417" t="s">
        <v>108</v>
      </c>
      <c r="B48" s="417" t="s">
        <v>436</v>
      </c>
      <c r="C48" s="22" t="str">
        <f t="shared" ref="C48" si="2">CONCATENATE(I48," - ",F48)</f>
        <v>Shear Force - Stiffener1</v>
      </c>
      <c r="D48" s="417" t="s">
        <v>437</v>
      </c>
      <c r="E48" s="417" t="s">
        <v>385</v>
      </c>
      <c r="F48" s="22" t="str">
        <f>Results!$H$10</f>
        <v>Stiffener1</v>
      </c>
      <c r="G48" s="417"/>
      <c r="H48" s="22" t="s">
        <v>340</v>
      </c>
      <c r="I48" s="418" t="s">
        <v>389</v>
      </c>
      <c r="J48"/>
      <c r="K48"/>
      <c r="L48"/>
      <c r="M48"/>
      <c r="N48"/>
    </row>
    <row r="49" spans="1:14" ht="12.75" x14ac:dyDescent="0.2">
      <c r="A49" s="99"/>
      <c r="B49" s="100"/>
      <c r="C49" s="100"/>
      <c r="D49" s="100"/>
      <c r="E49" s="101" t="str">
        <f>CONCATENATE("Load ",Results!H16,".sim")</f>
        <v>Load Cont2.sim</v>
      </c>
      <c r="F49" s="100"/>
      <c r="G49" s="100"/>
      <c r="H49" s="100"/>
      <c r="I49" s="102"/>
      <c r="J49"/>
      <c r="K49"/>
      <c r="L49"/>
      <c r="M49"/>
      <c r="N49"/>
    </row>
    <row r="50" spans="1:14" ht="12.75" x14ac:dyDescent="0.2">
      <c r="A50" s="97" t="s">
        <v>108</v>
      </c>
      <c r="B50" s="22" t="s">
        <v>438</v>
      </c>
      <c r="C50" s="22" t="str">
        <f>CONCATENATE(I50," - ",F50)</f>
        <v>Bend Radius - Stiffener1</v>
      </c>
      <c r="D50" s="22" t="s">
        <v>439</v>
      </c>
      <c r="E50" s="22" t="s">
        <v>339</v>
      </c>
      <c r="F50" s="22" t="str">
        <f>Results!$H$10</f>
        <v>Stiffener1</v>
      </c>
      <c r="I50" s="98" t="s">
        <v>341</v>
      </c>
      <c r="J50"/>
      <c r="K50"/>
      <c r="L50"/>
      <c r="M50"/>
      <c r="N50"/>
    </row>
    <row r="51" spans="1:14" ht="12.75" x14ac:dyDescent="0.2">
      <c r="A51" s="22" t="s">
        <v>108</v>
      </c>
      <c r="B51" s="22" t="s">
        <v>440</v>
      </c>
      <c r="C51" s="22" t="str">
        <f t="shared" ref="C51:C62" si="3">CONCATENATE(I51," - ",F51)</f>
        <v>Bend Radius - Line</v>
      </c>
      <c r="D51" s="22" t="s">
        <v>441</v>
      </c>
      <c r="E51" s="22" t="s">
        <v>339</v>
      </c>
      <c r="F51" s="22" t="str">
        <f>Results!$H$9</f>
        <v>Line</v>
      </c>
      <c r="I51" s="98" t="s">
        <v>341</v>
      </c>
      <c r="J51"/>
      <c r="K51"/>
      <c r="L51"/>
      <c r="M51"/>
      <c r="N51"/>
    </row>
    <row r="52" spans="1:14" ht="12.75" x14ac:dyDescent="0.2">
      <c r="A52" s="97" t="s">
        <v>442</v>
      </c>
      <c r="B52" s="22" t="s">
        <v>371</v>
      </c>
      <c r="C52" s="22" t="str">
        <f t="shared" si="3"/>
        <v>X - Line</v>
      </c>
      <c r="D52" s="22" t="s">
        <v>157</v>
      </c>
      <c r="E52" s="22" t="s">
        <v>372</v>
      </c>
      <c r="F52" s="22" t="str">
        <f>Results!$H$9</f>
        <v>Line</v>
      </c>
      <c r="H52" s="22" t="s">
        <v>340</v>
      </c>
      <c r="I52" s="98" t="s">
        <v>373</v>
      </c>
      <c r="J52"/>
      <c r="K52"/>
      <c r="L52"/>
      <c r="M52"/>
      <c r="N52"/>
    </row>
    <row r="53" spans="1:14" ht="12.75" x14ac:dyDescent="0.2">
      <c r="A53" s="97" t="s">
        <v>442</v>
      </c>
      <c r="B53" s="22" t="s">
        <v>374</v>
      </c>
      <c r="C53" s="22" t="str">
        <f t="shared" si="3"/>
        <v>Z - Line</v>
      </c>
      <c r="D53" s="22" t="s">
        <v>375</v>
      </c>
      <c r="E53" s="22" t="s">
        <v>372</v>
      </c>
      <c r="F53" s="22" t="str">
        <f>Results!$H$9</f>
        <v>Line</v>
      </c>
      <c r="H53" s="22" t="s">
        <v>340</v>
      </c>
      <c r="I53" s="98" t="s">
        <v>358</v>
      </c>
      <c r="J53"/>
      <c r="K53"/>
      <c r="L53"/>
      <c r="M53"/>
      <c r="N53"/>
    </row>
    <row r="54" spans="1:14" ht="12.75" x14ac:dyDescent="0.2">
      <c r="A54" s="97" t="s">
        <v>442</v>
      </c>
      <c r="B54" s="22" t="s">
        <v>378</v>
      </c>
      <c r="C54" s="22" t="str">
        <f t="shared" si="3"/>
        <v>X - Stiffener1</v>
      </c>
      <c r="D54" s="22" t="s">
        <v>379</v>
      </c>
      <c r="E54" s="22" t="s">
        <v>372</v>
      </c>
      <c r="F54" s="22" t="str">
        <f>Results!$H$10</f>
        <v>Stiffener1</v>
      </c>
      <c r="H54" s="22" t="s">
        <v>340</v>
      </c>
      <c r="I54" s="98" t="s">
        <v>373</v>
      </c>
      <c r="J54"/>
      <c r="K54"/>
      <c r="L54"/>
      <c r="M54"/>
      <c r="N54"/>
    </row>
    <row r="55" spans="1:14" ht="12" customHeight="1" x14ac:dyDescent="0.2">
      <c r="A55" s="97" t="s">
        <v>442</v>
      </c>
      <c r="B55" s="22" t="s">
        <v>376</v>
      </c>
      <c r="C55" s="22" t="str">
        <f t="shared" si="3"/>
        <v>Vertical Seabed Clearance - Line</v>
      </c>
      <c r="D55" s="22" t="s">
        <v>377</v>
      </c>
      <c r="E55" s="22" t="s">
        <v>372</v>
      </c>
      <c r="F55" s="22" t="str">
        <f>Results!$H$9</f>
        <v>Line</v>
      </c>
      <c r="H55" s="22" t="s">
        <v>340</v>
      </c>
      <c r="I55" s="98" t="s">
        <v>346</v>
      </c>
      <c r="J55"/>
      <c r="K55"/>
      <c r="L55"/>
      <c r="M55"/>
      <c r="N55"/>
    </row>
    <row r="56" spans="1:14" ht="12.75" x14ac:dyDescent="0.2">
      <c r="A56" s="97" t="s">
        <v>442</v>
      </c>
      <c r="B56" s="22" t="s">
        <v>424</v>
      </c>
      <c r="C56" s="22" t="str">
        <f t="shared" si="3"/>
        <v>Vertical Seabed Clearance - Stiffener1</v>
      </c>
      <c r="D56" s="22" t="s">
        <v>425</v>
      </c>
      <c r="E56" s="22" t="s">
        <v>372</v>
      </c>
      <c r="F56" s="22" t="str">
        <f>Results!$H$10</f>
        <v>Stiffener1</v>
      </c>
      <c r="H56" s="22" t="s">
        <v>340</v>
      </c>
      <c r="I56" s="98" t="s">
        <v>346</v>
      </c>
      <c r="J56"/>
      <c r="K56"/>
      <c r="L56"/>
      <c r="M56"/>
      <c r="N56"/>
    </row>
    <row r="57" spans="1:14" ht="12.75" x14ac:dyDescent="0.2">
      <c r="A57" s="97" t="s">
        <v>442</v>
      </c>
      <c r="B57" s="22" t="s">
        <v>426</v>
      </c>
      <c r="C57" s="22" t="str">
        <f t="shared" si="3"/>
        <v>Declination - Line</v>
      </c>
      <c r="D57" s="22" t="s">
        <v>427</v>
      </c>
      <c r="E57" s="22" t="s">
        <v>372</v>
      </c>
      <c r="F57" s="22" t="str">
        <f>Results!$H$9</f>
        <v>Line</v>
      </c>
      <c r="H57" s="22" t="s">
        <v>340</v>
      </c>
      <c r="I57" s="98" t="s">
        <v>382</v>
      </c>
      <c r="J57"/>
      <c r="K57"/>
      <c r="L57"/>
      <c r="M57"/>
      <c r="N57"/>
    </row>
    <row r="58" spans="1:14" ht="12.75" x14ac:dyDescent="0.2">
      <c r="A58" s="97" t="s">
        <v>108</v>
      </c>
      <c r="B58" s="18" t="s">
        <v>443</v>
      </c>
      <c r="C58" s="22" t="str">
        <f t="shared" si="3"/>
        <v>End Ey-Moment - Line</v>
      </c>
      <c r="D58" s="18" t="s">
        <v>444</v>
      </c>
      <c r="E58" s="22" t="s">
        <v>356</v>
      </c>
      <c r="F58" s="22" t="str">
        <f>Results!$H$9</f>
        <v>Line</v>
      </c>
      <c r="G58" s="22" t="s">
        <v>357</v>
      </c>
      <c r="I58" s="98" t="s">
        <v>369</v>
      </c>
      <c r="J58"/>
      <c r="K58"/>
      <c r="L58"/>
      <c r="M58"/>
      <c r="N58"/>
    </row>
    <row r="59" spans="1:14" ht="12.75" x14ac:dyDescent="0.2">
      <c r="A59" s="97" t="s">
        <v>442</v>
      </c>
      <c r="B59" s="22" t="s">
        <v>430</v>
      </c>
      <c r="C59" s="22" t="str">
        <f>_xlfn.CONCAT(I59," - ",F59)</f>
        <v>NumberOfAttachments - Line</v>
      </c>
      <c r="D59" s="22" t="s">
        <v>431</v>
      </c>
      <c r="E59" s="22" t="s">
        <v>351</v>
      </c>
      <c r="F59" s="22" t="str">
        <f>Results!$H$9</f>
        <v>Line</v>
      </c>
      <c r="G59" s="168"/>
      <c r="H59" s="168"/>
      <c r="I59" s="98" t="s">
        <v>400</v>
      </c>
      <c r="J59" s="218">
        <f>Auxiliar4!P27</f>
        <v>7</v>
      </c>
      <c r="K59"/>
      <c r="L59"/>
      <c r="M59"/>
      <c r="N59"/>
    </row>
    <row r="60" spans="1:14" ht="12.75" x14ac:dyDescent="0.2">
      <c r="A60" s="97" t="s">
        <v>108</v>
      </c>
      <c r="B60" s="22" t="s">
        <v>445</v>
      </c>
      <c r="C60" s="22" t="str">
        <f>_xlfn.CONCAT(I60," - ",F60)</f>
        <v>Bend Moment - Stiffener1</v>
      </c>
      <c r="D60" s="22" t="s">
        <v>446</v>
      </c>
      <c r="E60" s="22" t="s">
        <v>385</v>
      </c>
      <c r="F60" s="22" t="str">
        <f>Results!$H$10</f>
        <v>Stiffener1</v>
      </c>
      <c r="H60" s="22" t="s">
        <v>340</v>
      </c>
      <c r="I60" s="98" t="s">
        <v>386</v>
      </c>
      <c r="J60" s="332"/>
      <c r="K60"/>
      <c r="L60"/>
      <c r="M60"/>
      <c r="N60"/>
    </row>
    <row r="61" spans="1:14" ht="12.75" x14ac:dyDescent="0.2">
      <c r="A61" s="417" t="s">
        <v>108</v>
      </c>
      <c r="B61" s="417" t="s">
        <v>447</v>
      </c>
      <c r="C61" s="22" t="str">
        <f t="shared" ref="C61" si="4">CONCATENATE(I61," - ",F61)</f>
        <v>Shear Force - Stiffener1</v>
      </c>
      <c r="D61" s="417" t="s">
        <v>448</v>
      </c>
      <c r="E61" s="417" t="s">
        <v>385</v>
      </c>
      <c r="F61" s="22" t="str">
        <f>Results!$H$10</f>
        <v>Stiffener1</v>
      </c>
      <c r="G61" s="417"/>
      <c r="H61" s="22" t="s">
        <v>340</v>
      </c>
      <c r="I61" s="418" t="s">
        <v>389</v>
      </c>
      <c r="J61" s="332"/>
      <c r="K61"/>
      <c r="L61"/>
      <c r="M61"/>
      <c r="N61"/>
    </row>
    <row r="62" spans="1:14" ht="12.75" x14ac:dyDescent="0.2">
      <c r="A62" s="97" t="s">
        <v>442</v>
      </c>
      <c r="B62" s="22" t="s">
        <v>432</v>
      </c>
      <c r="C62" s="22" t="str">
        <f t="shared" si="3"/>
        <v>Attachmentz[7] - Line</v>
      </c>
      <c r="D62" s="22" t="s">
        <v>433</v>
      </c>
      <c r="E62" s="22" t="s">
        <v>351</v>
      </c>
      <c r="F62" s="22" t="str">
        <f>Results!$H$9</f>
        <v>Line</v>
      </c>
      <c r="I62" s="22" t="str">
        <f>CONCATENATE("Attachmentz[",Auxiliar4!P27,"]")</f>
        <v>Attachmentz[7]</v>
      </c>
      <c r="J62" s="532"/>
      <c r="K62" s="533"/>
      <c r="L62" s="533"/>
      <c r="M62" s="533"/>
      <c r="N62" s="534"/>
    </row>
    <row r="63" spans="1:14" x14ac:dyDescent="0.2">
      <c r="A63" s="224" t="str">
        <f>IF(N63="","",IF(ISNUMBER(J63),"Auxiliar4",IF(ISNUMBER(K63),"Auxiliar3",IF(ISNUMBER(L63),"Auxiliar2",IF(ISNUMBER(M63),"Auxiliar2")))))</f>
        <v>Auxiliar4</v>
      </c>
      <c r="B63" s="224"/>
      <c r="D63" s="224" t="str">
        <f>IF(N63="z",CONCATENATE("AB",M63),IF(N63="","",CONCATENATE("AA",N63)))</f>
        <v>AA7</v>
      </c>
      <c r="E63" s="224" t="str">
        <f>IF(N63="",IF(J63="j","Load Cont1.sim",IF(K63="k","Load Estatico.sim","")),"Get Data")</f>
        <v>Get Data</v>
      </c>
      <c r="F63" s="224" t="str">
        <f>IF(N63="","",Results!$H$9)</f>
        <v>Line</v>
      </c>
      <c r="G63" s="224"/>
      <c r="H63" s="224"/>
      <c r="I63" s="224" t="str">
        <f>IF(N63="z",CONCATENATE("attachmentz[",M63,"]"),IF(N63="","",CONCATENATE("attachmenttype[",N63,"]")))</f>
        <v>attachmenttype[7]</v>
      </c>
      <c r="J63" s="225">
        <f t="shared" ref="J63:J94" si="5">IFERROR(IF(J62="",J$27+1,IF(J62=J$59,"j",J62+1)),"jj")</f>
        <v>7</v>
      </c>
      <c r="K63" s="226" t="str">
        <f t="shared" ref="K63:K94" si="6">IF((J63="jj"),IFERROR(IF(K62="",J$27+1,IF(K62=J$46,"k",K62+1)),"kk"),"")</f>
        <v/>
      </c>
      <c r="L63" s="226" t="str">
        <f>IF((K63="kk"),IFERROR(IF(L62="",2,IF(L62=J$27,"l",L62+1)),"ll"),"")</f>
        <v/>
      </c>
      <c r="M63" s="226" t="str">
        <f>IF(OR(L63="l",L63="ll"),IFERROR(IF(M62="",2,IF(M62=J$27,"m",M62+1)),"mm"),"")</f>
        <v/>
      </c>
      <c r="N63" s="227">
        <f>IF(ISNUMBER(M63),"z",IF(ISNUMBER(L63),L63,IF(ISNUMBER(K63),K63,IF(ISNUMBER(J63),J63,""))))</f>
        <v>7</v>
      </c>
    </row>
    <row r="64" spans="1:14" x14ac:dyDescent="0.2">
      <c r="A64" s="224" t="str">
        <f t="shared" ref="A64:A114" si="7">IF(N64="","",IF(ISNUMBER(J64),"Auxiliar4",IF(ISNUMBER(K64),"Auxiliar3",IF(ISNUMBER(L64),"Auxiliar2",IF(ISNUMBER(M64),"Auxiliar2")))))</f>
        <v/>
      </c>
      <c r="B64" s="224"/>
      <c r="C64" s="224"/>
      <c r="D64" s="224" t="str">
        <f t="shared" ref="D64:D114" si="8">IF(N64="z",CONCATENATE("AB",M64),IF(N64="","",CONCATENATE("AA",N64)))</f>
        <v/>
      </c>
      <c r="E64" s="224" t="str">
        <f t="shared" ref="E64:E114" si="9">IF(N64="",IF(J64="j","Load Cont1.sim",IF(K64="k","Load Estatico.sim","")),"Get Data")</f>
        <v>Load Cont1.sim</v>
      </c>
      <c r="F64" s="224" t="str">
        <f>IF(N64="","",Results!$H$9)</f>
        <v/>
      </c>
      <c r="G64" s="224"/>
      <c r="H64" s="224"/>
      <c r="I64" s="224" t="str">
        <f t="shared" ref="I64:I114" si="10">IF(N64="z",CONCATENATE("attachmentz[",M64,"]"),IF(N64="","",CONCATENATE("attachmenttype[",N64,"]")))</f>
        <v/>
      </c>
      <c r="J64" s="225" t="str">
        <f t="shared" si="5"/>
        <v>j</v>
      </c>
      <c r="K64" s="226" t="str">
        <f t="shared" si="6"/>
        <v/>
      </c>
      <c r="L64" s="226" t="str">
        <f t="shared" ref="L64:L114" si="11">IF((K64="kk"),IFERROR(IF(L63="",2,IF(L63=J$27,"l",L63+1)),"ll"),"")</f>
        <v/>
      </c>
      <c r="M64" s="226" t="str">
        <f t="shared" ref="M64:M114" si="12">IF(OR(L64="l",L64="ll"),IFERROR(IF(M63="",2,IF(M63=J$27,"m",M63+1)),"mm"),"")</f>
        <v/>
      </c>
      <c r="N64" s="227" t="str">
        <f t="shared" ref="N64:N114" si="13">IF(ISNUMBER(M64),"z",IF(ISNUMBER(L64),L64,IF(ISNUMBER(K64),K64,IF(ISNUMBER(J64),J64,""))))</f>
        <v/>
      </c>
    </row>
    <row r="65" spans="1:14" x14ac:dyDescent="0.2">
      <c r="A65" s="224" t="str">
        <f t="shared" si="7"/>
        <v>Auxiliar3</v>
      </c>
      <c r="B65" s="224"/>
      <c r="C65" s="224"/>
      <c r="D65" s="224" t="str">
        <f t="shared" si="8"/>
        <v>AA7</v>
      </c>
      <c r="E65" s="224" t="str">
        <f t="shared" si="9"/>
        <v>Get Data</v>
      </c>
      <c r="F65" s="224" t="str">
        <f>IF(N65="","",Results!$H$9)</f>
        <v>Line</v>
      </c>
      <c r="G65" s="224"/>
      <c r="H65" s="224"/>
      <c r="I65" s="224" t="str">
        <f t="shared" si="10"/>
        <v>attachmenttype[7]</v>
      </c>
      <c r="J65" s="225" t="str">
        <f t="shared" si="5"/>
        <v>jj</v>
      </c>
      <c r="K65" s="226">
        <f t="shared" si="6"/>
        <v>7</v>
      </c>
      <c r="L65" s="226" t="str">
        <f t="shared" si="11"/>
        <v/>
      </c>
      <c r="M65" s="226" t="str">
        <f t="shared" si="12"/>
        <v/>
      </c>
      <c r="N65" s="227">
        <f t="shared" si="13"/>
        <v>7</v>
      </c>
    </row>
    <row r="66" spans="1:14" x14ac:dyDescent="0.2">
      <c r="A66" s="224" t="str">
        <f t="shared" si="7"/>
        <v/>
      </c>
      <c r="B66" s="224"/>
      <c r="C66" s="224"/>
      <c r="D66" s="224" t="str">
        <f t="shared" si="8"/>
        <v/>
      </c>
      <c r="E66" s="224" t="str">
        <f t="shared" si="9"/>
        <v>Load Estatico.sim</v>
      </c>
      <c r="F66" s="224" t="str">
        <f>IF(N66="","",Results!$H$9)</f>
        <v/>
      </c>
      <c r="G66" s="224"/>
      <c r="H66" s="224"/>
      <c r="I66" s="224" t="str">
        <f t="shared" si="10"/>
        <v/>
      </c>
      <c r="J66" s="225" t="str">
        <f t="shared" si="5"/>
        <v>jj</v>
      </c>
      <c r="K66" s="226" t="str">
        <f t="shared" si="6"/>
        <v>k</v>
      </c>
      <c r="L66" s="226" t="str">
        <f t="shared" si="11"/>
        <v/>
      </c>
      <c r="M66" s="226" t="str">
        <f t="shared" si="12"/>
        <v/>
      </c>
      <c r="N66" s="227" t="str">
        <f t="shared" si="13"/>
        <v/>
      </c>
    </row>
    <row r="67" spans="1:14" x14ac:dyDescent="0.2">
      <c r="A67" s="224" t="str">
        <f t="shared" si="7"/>
        <v>Auxiliar2</v>
      </c>
      <c r="B67" s="224"/>
      <c r="C67" s="224"/>
      <c r="D67" s="224" t="str">
        <f t="shared" si="8"/>
        <v>AA2</v>
      </c>
      <c r="E67" s="224" t="str">
        <f t="shared" si="9"/>
        <v>Get Data</v>
      </c>
      <c r="F67" s="224" t="str">
        <f>IF(N67="","",Results!$H$9)</f>
        <v>Line</v>
      </c>
      <c r="G67" s="224"/>
      <c r="H67" s="224"/>
      <c r="I67" s="224" t="str">
        <f t="shared" si="10"/>
        <v>attachmenttype[2]</v>
      </c>
      <c r="J67" s="225" t="str">
        <f t="shared" si="5"/>
        <v>jj</v>
      </c>
      <c r="K67" s="226" t="str">
        <f t="shared" si="6"/>
        <v>kk</v>
      </c>
      <c r="L67" s="226">
        <f t="shared" si="11"/>
        <v>2</v>
      </c>
      <c r="M67" s="226" t="str">
        <f t="shared" si="12"/>
        <v/>
      </c>
      <c r="N67" s="227">
        <f t="shared" si="13"/>
        <v>2</v>
      </c>
    </row>
    <row r="68" spans="1:14" x14ac:dyDescent="0.2">
      <c r="A68" s="224" t="str">
        <f t="shared" si="7"/>
        <v>Auxiliar2</v>
      </c>
      <c r="B68" s="224"/>
      <c r="C68" s="224"/>
      <c r="D68" s="224" t="str">
        <f t="shared" si="8"/>
        <v>AA3</v>
      </c>
      <c r="E68" s="224" t="str">
        <f t="shared" si="9"/>
        <v>Get Data</v>
      </c>
      <c r="F68" s="224" t="str">
        <f>IF(N68="","",Results!$H$9)</f>
        <v>Line</v>
      </c>
      <c r="G68" s="224"/>
      <c r="H68" s="224"/>
      <c r="I68" s="224" t="str">
        <f t="shared" si="10"/>
        <v>attachmenttype[3]</v>
      </c>
      <c r="J68" s="225" t="str">
        <f t="shared" si="5"/>
        <v>jj</v>
      </c>
      <c r="K68" s="226" t="str">
        <f t="shared" si="6"/>
        <v>kk</v>
      </c>
      <c r="L68" s="226">
        <f t="shared" si="11"/>
        <v>3</v>
      </c>
      <c r="M68" s="226" t="str">
        <f t="shared" si="12"/>
        <v/>
      </c>
      <c r="N68" s="227">
        <f t="shared" si="13"/>
        <v>3</v>
      </c>
    </row>
    <row r="69" spans="1:14" x14ac:dyDescent="0.2">
      <c r="A69" s="224" t="str">
        <f t="shared" si="7"/>
        <v>Auxiliar2</v>
      </c>
      <c r="B69" s="224"/>
      <c r="C69" s="224"/>
      <c r="D69" s="224" t="str">
        <f t="shared" si="8"/>
        <v>AA4</v>
      </c>
      <c r="E69" s="224" t="str">
        <f>IF(N69="",IF(J69="j","Load Cont1.sim",IF(K69="k","Load Estatico.sim","")),"Get Data")</f>
        <v>Get Data</v>
      </c>
      <c r="F69" s="224" t="str">
        <f>IF(N69="","",Results!$H$9)</f>
        <v>Line</v>
      </c>
      <c r="G69" s="224"/>
      <c r="H69" s="224"/>
      <c r="I69" s="224" t="str">
        <f t="shared" si="10"/>
        <v>attachmenttype[4]</v>
      </c>
      <c r="J69" s="225" t="str">
        <f t="shared" si="5"/>
        <v>jj</v>
      </c>
      <c r="K69" s="226" t="str">
        <f t="shared" si="6"/>
        <v>kk</v>
      </c>
      <c r="L69" s="226">
        <f t="shared" si="11"/>
        <v>4</v>
      </c>
      <c r="M69" s="226" t="str">
        <f t="shared" si="12"/>
        <v/>
      </c>
      <c r="N69" s="227">
        <f t="shared" si="13"/>
        <v>4</v>
      </c>
    </row>
    <row r="70" spans="1:14" x14ac:dyDescent="0.2">
      <c r="A70" s="224" t="str">
        <f t="shared" si="7"/>
        <v>Auxiliar2</v>
      </c>
      <c r="B70" s="224"/>
      <c r="C70" s="224"/>
      <c r="D70" s="224" t="str">
        <f t="shared" si="8"/>
        <v>AA5</v>
      </c>
      <c r="E70" s="224" t="str">
        <f t="shared" si="9"/>
        <v>Get Data</v>
      </c>
      <c r="F70" s="224" t="str">
        <f>IF(N70="","",Results!$H$9)</f>
        <v>Line</v>
      </c>
      <c r="G70" s="224"/>
      <c r="H70" s="224"/>
      <c r="I70" s="224" t="str">
        <f t="shared" si="10"/>
        <v>attachmenttype[5]</v>
      </c>
      <c r="J70" s="225" t="str">
        <f t="shared" si="5"/>
        <v>jj</v>
      </c>
      <c r="K70" s="226" t="str">
        <f t="shared" si="6"/>
        <v>kk</v>
      </c>
      <c r="L70" s="226">
        <f t="shared" si="11"/>
        <v>5</v>
      </c>
      <c r="M70" s="226" t="str">
        <f t="shared" si="12"/>
        <v/>
      </c>
      <c r="N70" s="227">
        <f t="shared" si="13"/>
        <v>5</v>
      </c>
    </row>
    <row r="71" spans="1:14" x14ac:dyDescent="0.2">
      <c r="A71" s="224" t="str">
        <f t="shared" si="7"/>
        <v>Auxiliar2</v>
      </c>
      <c r="B71" s="224"/>
      <c r="C71" s="224"/>
      <c r="D71" s="224" t="str">
        <f t="shared" si="8"/>
        <v>AA6</v>
      </c>
      <c r="E71" s="224" t="str">
        <f t="shared" si="9"/>
        <v>Get Data</v>
      </c>
      <c r="F71" s="224" t="str">
        <f>IF(N71="","",Results!$H$9)</f>
        <v>Line</v>
      </c>
      <c r="G71" s="224"/>
      <c r="H71" s="224"/>
      <c r="I71" s="224" t="str">
        <f t="shared" si="10"/>
        <v>attachmenttype[6]</v>
      </c>
      <c r="J71" s="225" t="str">
        <f t="shared" si="5"/>
        <v>jj</v>
      </c>
      <c r="K71" s="226" t="str">
        <f t="shared" si="6"/>
        <v>kk</v>
      </c>
      <c r="L71" s="226">
        <f t="shared" si="11"/>
        <v>6</v>
      </c>
      <c r="M71" s="226" t="str">
        <f t="shared" si="12"/>
        <v/>
      </c>
      <c r="N71" s="227">
        <f t="shared" si="13"/>
        <v>6</v>
      </c>
    </row>
    <row r="72" spans="1:14" x14ac:dyDescent="0.2">
      <c r="A72" s="224" t="str">
        <f t="shared" si="7"/>
        <v>Auxiliar2</v>
      </c>
      <c r="B72" s="224"/>
      <c r="C72" s="224"/>
      <c r="D72" s="224" t="str">
        <f t="shared" si="8"/>
        <v>AB2</v>
      </c>
      <c r="E72" s="224" t="str">
        <f t="shared" si="9"/>
        <v>Get Data</v>
      </c>
      <c r="F72" s="224" t="str">
        <f>IF(N72="","",Results!$H$9)</f>
        <v>Line</v>
      </c>
      <c r="G72" s="224"/>
      <c r="H72" s="224"/>
      <c r="I72" s="224" t="str">
        <f t="shared" si="10"/>
        <v>attachmentz[2]</v>
      </c>
      <c r="J72" s="225" t="str">
        <f t="shared" si="5"/>
        <v>jj</v>
      </c>
      <c r="K72" s="226" t="str">
        <f t="shared" si="6"/>
        <v>kk</v>
      </c>
      <c r="L72" s="226" t="str">
        <f t="shared" si="11"/>
        <v>l</v>
      </c>
      <c r="M72" s="226">
        <f t="shared" si="12"/>
        <v>2</v>
      </c>
      <c r="N72" s="227" t="str">
        <f t="shared" si="13"/>
        <v>z</v>
      </c>
    </row>
    <row r="73" spans="1:14" x14ac:dyDescent="0.2">
      <c r="A73" s="224" t="str">
        <f t="shared" si="7"/>
        <v>Auxiliar2</v>
      </c>
      <c r="B73" s="224"/>
      <c r="C73" s="224"/>
      <c r="D73" s="224" t="str">
        <f t="shared" si="8"/>
        <v>AB3</v>
      </c>
      <c r="E73" s="224" t="str">
        <f t="shared" si="9"/>
        <v>Get Data</v>
      </c>
      <c r="F73" s="224" t="str">
        <f>IF(N73="","",Results!$H$9)</f>
        <v>Line</v>
      </c>
      <c r="G73" s="224"/>
      <c r="H73" s="224"/>
      <c r="I73" s="224" t="str">
        <f t="shared" si="10"/>
        <v>attachmentz[3]</v>
      </c>
      <c r="J73" s="225" t="str">
        <f t="shared" si="5"/>
        <v>jj</v>
      </c>
      <c r="K73" s="226" t="str">
        <f t="shared" si="6"/>
        <v>kk</v>
      </c>
      <c r="L73" s="226" t="str">
        <f t="shared" si="11"/>
        <v>ll</v>
      </c>
      <c r="M73" s="226">
        <f t="shared" si="12"/>
        <v>3</v>
      </c>
      <c r="N73" s="227" t="str">
        <f t="shared" si="13"/>
        <v>z</v>
      </c>
    </row>
    <row r="74" spans="1:14" x14ac:dyDescent="0.2">
      <c r="A74" s="224" t="str">
        <f t="shared" si="7"/>
        <v>Auxiliar2</v>
      </c>
      <c r="B74" s="224"/>
      <c r="C74" s="224"/>
      <c r="D74" s="224" t="str">
        <f t="shared" si="8"/>
        <v>AB4</v>
      </c>
      <c r="E74" s="224" t="str">
        <f t="shared" si="9"/>
        <v>Get Data</v>
      </c>
      <c r="F74" s="224" t="str">
        <f>IF(N74="","",Results!$H$9)</f>
        <v>Line</v>
      </c>
      <c r="G74" s="224"/>
      <c r="H74" s="224"/>
      <c r="I74" s="224" t="str">
        <f t="shared" si="10"/>
        <v>attachmentz[4]</v>
      </c>
      <c r="J74" s="225" t="str">
        <f t="shared" si="5"/>
        <v>jj</v>
      </c>
      <c r="K74" s="226" t="str">
        <f t="shared" si="6"/>
        <v>kk</v>
      </c>
      <c r="L74" s="226" t="str">
        <f t="shared" si="11"/>
        <v>ll</v>
      </c>
      <c r="M74" s="226">
        <f t="shared" si="12"/>
        <v>4</v>
      </c>
      <c r="N74" s="227" t="str">
        <f t="shared" si="13"/>
        <v>z</v>
      </c>
    </row>
    <row r="75" spans="1:14" x14ac:dyDescent="0.2">
      <c r="A75" s="224" t="str">
        <f t="shared" si="7"/>
        <v>Auxiliar2</v>
      </c>
      <c r="B75" s="224"/>
      <c r="C75" s="224"/>
      <c r="D75" s="224" t="str">
        <f t="shared" si="8"/>
        <v>AB5</v>
      </c>
      <c r="E75" s="224" t="str">
        <f t="shared" si="9"/>
        <v>Get Data</v>
      </c>
      <c r="F75" s="224" t="str">
        <f>IF(N75="","",Results!$H$9)</f>
        <v>Line</v>
      </c>
      <c r="G75" s="224"/>
      <c r="H75" s="224"/>
      <c r="I75" s="224" t="str">
        <f t="shared" si="10"/>
        <v>attachmentz[5]</v>
      </c>
      <c r="J75" s="225" t="str">
        <f t="shared" si="5"/>
        <v>jj</v>
      </c>
      <c r="K75" s="226" t="str">
        <f t="shared" si="6"/>
        <v>kk</v>
      </c>
      <c r="L75" s="226" t="str">
        <f t="shared" si="11"/>
        <v>ll</v>
      </c>
      <c r="M75" s="226">
        <f t="shared" si="12"/>
        <v>5</v>
      </c>
      <c r="N75" s="227" t="str">
        <f t="shared" si="13"/>
        <v>z</v>
      </c>
    </row>
    <row r="76" spans="1:14" x14ac:dyDescent="0.2">
      <c r="A76" s="224" t="str">
        <f t="shared" si="7"/>
        <v>Auxiliar2</v>
      </c>
      <c r="B76" s="224"/>
      <c r="C76" s="224"/>
      <c r="D76" s="224" t="str">
        <f t="shared" si="8"/>
        <v>AB6</v>
      </c>
      <c r="E76" s="224" t="str">
        <f t="shared" si="9"/>
        <v>Get Data</v>
      </c>
      <c r="F76" s="224" t="str">
        <f>IF(N76="","",Results!$H$9)</f>
        <v>Line</v>
      </c>
      <c r="G76" s="224"/>
      <c r="H76" s="224"/>
      <c r="I76" s="224" t="str">
        <f t="shared" si="10"/>
        <v>attachmentz[6]</v>
      </c>
      <c r="J76" s="225" t="str">
        <f t="shared" si="5"/>
        <v>jj</v>
      </c>
      <c r="K76" s="226" t="str">
        <f t="shared" si="6"/>
        <v>kk</v>
      </c>
      <c r="L76" s="226" t="str">
        <f t="shared" si="11"/>
        <v>ll</v>
      </c>
      <c r="M76" s="226">
        <f t="shared" si="12"/>
        <v>6</v>
      </c>
      <c r="N76" s="227" t="str">
        <f t="shared" si="13"/>
        <v>z</v>
      </c>
    </row>
    <row r="77" spans="1:14" x14ac:dyDescent="0.2">
      <c r="A77" s="224" t="str">
        <f t="shared" si="7"/>
        <v/>
      </c>
      <c r="B77" s="224"/>
      <c r="C77" s="224"/>
      <c r="D77" s="224" t="str">
        <f t="shared" si="8"/>
        <v/>
      </c>
      <c r="E77" s="224" t="str">
        <f t="shared" si="9"/>
        <v/>
      </c>
      <c r="F77" s="224" t="str">
        <f>IF(N77="","",Results!$H$9)</f>
        <v/>
      </c>
      <c r="G77" s="224"/>
      <c r="H77" s="224"/>
      <c r="I77" s="224" t="str">
        <f t="shared" si="10"/>
        <v/>
      </c>
      <c r="J77" s="225" t="str">
        <f t="shared" si="5"/>
        <v>jj</v>
      </c>
      <c r="K77" s="226" t="str">
        <f t="shared" si="6"/>
        <v>kk</v>
      </c>
      <c r="L77" s="226" t="str">
        <f t="shared" si="11"/>
        <v>ll</v>
      </c>
      <c r="M77" s="226" t="str">
        <f t="shared" si="12"/>
        <v>m</v>
      </c>
      <c r="N77" s="227" t="str">
        <f t="shared" si="13"/>
        <v/>
      </c>
    </row>
    <row r="78" spans="1:14" x14ac:dyDescent="0.2">
      <c r="A78" s="224" t="str">
        <f t="shared" si="7"/>
        <v/>
      </c>
      <c r="B78" s="224"/>
      <c r="C78" s="224"/>
      <c r="D78" s="224" t="str">
        <f t="shared" si="8"/>
        <v/>
      </c>
      <c r="E78" s="224" t="str">
        <f t="shared" si="9"/>
        <v/>
      </c>
      <c r="F78" s="224" t="str">
        <f>IF(N78="","",Results!$H$9)</f>
        <v/>
      </c>
      <c r="G78" s="224"/>
      <c r="H78" s="224"/>
      <c r="I78" s="224" t="str">
        <f t="shared" si="10"/>
        <v/>
      </c>
      <c r="J78" s="225" t="str">
        <f t="shared" si="5"/>
        <v>jj</v>
      </c>
      <c r="K78" s="226" t="str">
        <f t="shared" si="6"/>
        <v>kk</v>
      </c>
      <c r="L78" s="226" t="str">
        <f t="shared" si="11"/>
        <v>ll</v>
      </c>
      <c r="M78" s="226" t="str">
        <f t="shared" si="12"/>
        <v>mm</v>
      </c>
      <c r="N78" s="227" t="str">
        <f t="shared" si="13"/>
        <v/>
      </c>
    </row>
    <row r="79" spans="1:14" x14ac:dyDescent="0.2">
      <c r="A79" s="224" t="str">
        <f t="shared" si="7"/>
        <v/>
      </c>
      <c r="B79" s="224"/>
      <c r="C79" s="224"/>
      <c r="D79" s="224" t="str">
        <f t="shared" si="8"/>
        <v/>
      </c>
      <c r="E79" s="224" t="str">
        <f t="shared" si="9"/>
        <v/>
      </c>
      <c r="F79" s="224" t="str">
        <f>IF(N79="","",Results!$H$9)</f>
        <v/>
      </c>
      <c r="G79" s="224"/>
      <c r="H79" s="224"/>
      <c r="I79" s="224" t="str">
        <f t="shared" si="10"/>
        <v/>
      </c>
      <c r="J79" s="225" t="str">
        <f t="shared" si="5"/>
        <v>jj</v>
      </c>
      <c r="K79" s="226" t="str">
        <f t="shared" si="6"/>
        <v>kk</v>
      </c>
      <c r="L79" s="226" t="str">
        <f t="shared" si="11"/>
        <v>ll</v>
      </c>
      <c r="M79" s="226" t="str">
        <f t="shared" si="12"/>
        <v>mm</v>
      </c>
      <c r="N79" s="227" t="str">
        <f t="shared" si="13"/>
        <v/>
      </c>
    </row>
    <row r="80" spans="1:14" x14ac:dyDescent="0.2">
      <c r="A80" s="224" t="str">
        <f t="shared" si="7"/>
        <v/>
      </c>
      <c r="B80" s="224"/>
      <c r="C80" s="224"/>
      <c r="D80" s="224" t="str">
        <f t="shared" si="8"/>
        <v/>
      </c>
      <c r="E80" s="224" t="str">
        <f t="shared" si="9"/>
        <v/>
      </c>
      <c r="F80" s="224" t="str">
        <f>IF(N80="","",Results!$H$9)</f>
        <v/>
      </c>
      <c r="G80" s="224"/>
      <c r="H80" s="224"/>
      <c r="I80" s="224" t="str">
        <f t="shared" si="10"/>
        <v/>
      </c>
      <c r="J80" s="225" t="str">
        <f t="shared" si="5"/>
        <v>jj</v>
      </c>
      <c r="K80" s="226" t="str">
        <f t="shared" si="6"/>
        <v>kk</v>
      </c>
      <c r="L80" s="226" t="str">
        <f t="shared" si="11"/>
        <v>ll</v>
      </c>
      <c r="M80" s="226" t="str">
        <f t="shared" si="12"/>
        <v>mm</v>
      </c>
      <c r="N80" s="227" t="str">
        <f t="shared" si="13"/>
        <v/>
      </c>
    </row>
    <row r="81" spans="1:14" x14ac:dyDescent="0.2">
      <c r="A81" s="224" t="str">
        <f t="shared" si="7"/>
        <v/>
      </c>
      <c r="B81" s="224"/>
      <c r="C81" s="224"/>
      <c r="D81" s="224" t="str">
        <f t="shared" si="8"/>
        <v/>
      </c>
      <c r="E81" s="224" t="str">
        <f t="shared" si="9"/>
        <v/>
      </c>
      <c r="F81" s="224" t="str">
        <f>IF(N81="","",Results!$H$9)</f>
        <v/>
      </c>
      <c r="G81" s="224"/>
      <c r="H81" s="224"/>
      <c r="I81" s="224" t="str">
        <f t="shared" si="10"/>
        <v/>
      </c>
      <c r="J81" s="225" t="str">
        <f t="shared" si="5"/>
        <v>jj</v>
      </c>
      <c r="K81" s="226" t="str">
        <f t="shared" si="6"/>
        <v>kk</v>
      </c>
      <c r="L81" s="226" t="str">
        <f t="shared" si="11"/>
        <v>ll</v>
      </c>
      <c r="M81" s="226" t="str">
        <f t="shared" si="12"/>
        <v>mm</v>
      </c>
      <c r="N81" s="227" t="str">
        <f t="shared" si="13"/>
        <v/>
      </c>
    </row>
    <row r="82" spans="1:14" x14ac:dyDescent="0.2">
      <c r="A82" s="224" t="str">
        <f t="shared" si="7"/>
        <v/>
      </c>
      <c r="B82" s="224"/>
      <c r="C82" s="224"/>
      <c r="D82" s="224" t="str">
        <f t="shared" si="8"/>
        <v/>
      </c>
      <c r="E82" s="224" t="str">
        <f t="shared" si="9"/>
        <v/>
      </c>
      <c r="F82" s="224" t="str">
        <f>IF(N82="","",Results!$H$9)</f>
        <v/>
      </c>
      <c r="G82" s="224"/>
      <c r="H82" s="224"/>
      <c r="I82" s="224" t="str">
        <f t="shared" si="10"/>
        <v/>
      </c>
      <c r="J82" s="225" t="str">
        <f t="shared" si="5"/>
        <v>jj</v>
      </c>
      <c r="K82" s="226" t="str">
        <f t="shared" si="6"/>
        <v>kk</v>
      </c>
      <c r="L82" s="226" t="str">
        <f t="shared" si="11"/>
        <v>ll</v>
      </c>
      <c r="M82" s="226" t="str">
        <f t="shared" si="12"/>
        <v>mm</v>
      </c>
      <c r="N82" s="227" t="str">
        <f t="shared" si="13"/>
        <v/>
      </c>
    </row>
    <row r="83" spans="1:14" x14ac:dyDescent="0.2">
      <c r="A83" s="224" t="str">
        <f t="shared" si="7"/>
        <v/>
      </c>
      <c r="B83" s="224"/>
      <c r="C83" s="224"/>
      <c r="D83" s="224" t="str">
        <f t="shared" si="8"/>
        <v/>
      </c>
      <c r="E83" s="224" t="str">
        <f t="shared" si="9"/>
        <v/>
      </c>
      <c r="F83" s="224" t="str">
        <f>IF(N83="","",Results!$H$9)</f>
        <v/>
      </c>
      <c r="G83" s="224"/>
      <c r="H83" s="224"/>
      <c r="I83" s="224" t="str">
        <f t="shared" si="10"/>
        <v/>
      </c>
      <c r="J83" s="225" t="str">
        <f t="shared" si="5"/>
        <v>jj</v>
      </c>
      <c r="K83" s="226" t="str">
        <f t="shared" si="6"/>
        <v>kk</v>
      </c>
      <c r="L83" s="226" t="str">
        <f t="shared" si="11"/>
        <v>ll</v>
      </c>
      <c r="M83" s="226" t="str">
        <f t="shared" si="12"/>
        <v>mm</v>
      </c>
      <c r="N83" s="227" t="str">
        <f t="shared" si="13"/>
        <v/>
      </c>
    </row>
    <row r="84" spans="1:14" x14ac:dyDescent="0.2">
      <c r="A84" s="224" t="str">
        <f t="shared" si="7"/>
        <v/>
      </c>
      <c r="B84" s="224"/>
      <c r="C84" s="224"/>
      <c r="D84" s="224" t="str">
        <f t="shared" si="8"/>
        <v/>
      </c>
      <c r="E84" s="224" t="str">
        <f t="shared" si="9"/>
        <v/>
      </c>
      <c r="F84" s="224" t="str">
        <f>IF(N84="","",Results!$H$9)</f>
        <v/>
      </c>
      <c r="G84" s="224"/>
      <c r="H84" s="224"/>
      <c r="I84" s="224" t="str">
        <f t="shared" si="10"/>
        <v/>
      </c>
      <c r="J84" s="225" t="str">
        <f t="shared" si="5"/>
        <v>jj</v>
      </c>
      <c r="K84" s="226" t="str">
        <f t="shared" si="6"/>
        <v>kk</v>
      </c>
      <c r="L84" s="226" t="str">
        <f t="shared" si="11"/>
        <v>ll</v>
      </c>
      <c r="M84" s="226" t="str">
        <f t="shared" si="12"/>
        <v>mm</v>
      </c>
      <c r="N84" s="227" t="str">
        <f t="shared" si="13"/>
        <v/>
      </c>
    </row>
    <row r="85" spans="1:14" x14ac:dyDescent="0.2">
      <c r="A85" s="224" t="str">
        <f t="shared" si="7"/>
        <v/>
      </c>
      <c r="B85" s="224"/>
      <c r="C85" s="224"/>
      <c r="D85" s="224" t="str">
        <f t="shared" si="8"/>
        <v/>
      </c>
      <c r="E85" s="224" t="str">
        <f t="shared" si="9"/>
        <v/>
      </c>
      <c r="F85" s="224" t="str">
        <f>IF(N85="","",Results!$H$9)</f>
        <v/>
      </c>
      <c r="G85" s="224"/>
      <c r="H85" s="224"/>
      <c r="I85" s="224" t="str">
        <f t="shared" si="10"/>
        <v/>
      </c>
      <c r="J85" s="225" t="str">
        <f t="shared" si="5"/>
        <v>jj</v>
      </c>
      <c r="K85" s="226" t="str">
        <f t="shared" si="6"/>
        <v>kk</v>
      </c>
      <c r="L85" s="226" t="str">
        <f t="shared" si="11"/>
        <v>ll</v>
      </c>
      <c r="M85" s="226" t="str">
        <f t="shared" si="12"/>
        <v>mm</v>
      </c>
      <c r="N85" s="227" t="str">
        <f t="shared" si="13"/>
        <v/>
      </c>
    </row>
    <row r="86" spans="1:14" x14ac:dyDescent="0.2">
      <c r="A86" s="224" t="str">
        <f t="shared" si="7"/>
        <v/>
      </c>
      <c r="B86" s="224"/>
      <c r="C86" s="224"/>
      <c r="D86" s="224" t="str">
        <f t="shared" si="8"/>
        <v/>
      </c>
      <c r="E86" s="224" t="str">
        <f t="shared" si="9"/>
        <v/>
      </c>
      <c r="F86" s="224" t="str">
        <f>IF(N86="","",Results!$H$9)</f>
        <v/>
      </c>
      <c r="G86" s="224"/>
      <c r="H86" s="224"/>
      <c r="I86" s="224" t="str">
        <f t="shared" si="10"/>
        <v/>
      </c>
      <c r="J86" s="225" t="str">
        <f t="shared" si="5"/>
        <v>jj</v>
      </c>
      <c r="K86" s="226" t="str">
        <f t="shared" si="6"/>
        <v>kk</v>
      </c>
      <c r="L86" s="226" t="str">
        <f t="shared" si="11"/>
        <v>ll</v>
      </c>
      <c r="M86" s="226" t="str">
        <f t="shared" si="12"/>
        <v>mm</v>
      </c>
      <c r="N86" s="227" t="str">
        <f t="shared" si="13"/>
        <v/>
      </c>
    </row>
    <row r="87" spans="1:14" x14ac:dyDescent="0.2">
      <c r="A87" s="224" t="str">
        <f t="shared" si="7"/>
        <v/>
      </c>
      <c r="B87" s="224"/>
      <c r="C87" s="224"/>
      <c r="D87" s="224" t="str">
        <f t="shared" si="8"/>
        <v/>
      </c>
      <c r="E87" s="224" t="str">
        <f t="shared" si="9"/>
        <v/>
      </c>
      <c r="F87" s="224" t="str">
        <f>IF(N87="","",Results!$H$9)</f>
        <v/>
      </c>
      <c r="G87" s="224"/>
      <c r="H87" s="224"/>
      <c r="I87" s="224" t="str">
        <f t="shared" si="10"/>
        <v/>
      </c>
      <c r="J87" s="225" t="str">
        <f t="shared" si="5"/>
        <v>jj</v>
      </c>
      <c r="K87" s="226" t="str">
        <f t="shared" si="6"/>
        <v>kk</v>
      </c>
      <c r="L87" s="226" t="str">
        <f t="shared" si="11"/>
        <v>ll</v>
      </c>
      <c r="M87" s="226" t="str">
        <f t="shared" si="12"/>
        <v>mm</v>
      </c>
      <c r="N87" s="227" t="str">
        <f t="shared" si="13"/>
        <v/>
      </c>
    </row>
    <row r="88" spans="1:14" x14ac:dyDescent="0.2">
      <c r="A88" s="224" t="str">
        <f t="shared" si="7"/>
        <v/>
      </c>
      <c r="B88" s="224"/>
      <c r="C88" s="224"/>
      <c r="D88" s="224" t="str">
        <f t="shared" si="8"/>
        <v/>
      </c>
      <c r="E88" s="224" t="str">
        <f t="shared" si="9"/>
        <v/>
      </c>
      <c r="F88" s="224" t="str">
        <f>IF(N88="","",Results!$H$9)</f>
        <v/>
      </c>
      <c r="G88" s="224"/>
      <c r="H88" s="224"/>
      <c r="I88" s="224" t="str">
        <f t="shared" si="10"/>
        <v/>
      </c>
      <c r="J88" s="225" t="str">
        <f t="shared" si="5"/>
        <v>jj</v>
      </c>
      <c r="K88" s="226" t="str">
        <f t="shared" si="6"/>
        <v>kk</v>
      </c>
      <c r="L88" s="226" t="str">
        <f t="shared" si="11"/>
        <v>ll</v>
      </c>
      <c r="M88" s="226" t="str">
        <f t="shared" si="12"/>
        <v>mm</v>
      </c>
      <c r="N88" s="227" t="str">
        <f t="shared" si="13"/>
        <v/>
      </c>
    </row>
    <row r="89" spans="1:14" x14ac:dyDescent="0.2">
      <c r="A89" s="224" t="str">
        <f t="shared" si="7"/>
        <v/>
      </c>
      <c r="B89" s="224"/>
      <c r="C89" s="224"/>
      <c r="D89" s="224" t="str">
        <f t="shared" si="8"/>
        <v/>
      </c>
      <c r="E89" s="224" t="str">
        <f t="shared" si="9"/>
        <v/>
      </c>
      <c r="F89" s="224" t="str">
        <f>IF(N89="","",Results!$H$9)</f>
        <v/>
      </c>
      <c r="G89" s="224"/>
      <c r="H89" s="224"/>
      <c r="I89" s="224" t="str">
        <f t="shared" si="10"/>
        <v/>
      </c>
      <c r="J89" s="225" t="str">
        <f t="shared" si="5"/>
        <v>jj</v>
      </c>
      <c r="K89" s="226" t="str">
        <f t="shared" si="6"/>
        <v>kk</v>
      </c>
      <c r="L89" s="226" t="str">
        <f t="shared" si="11"/>
        <v>ll</v>
      </c>
      <c r="M89" s="226" t="str">
        <f t="shared" si="12"/>
        <v>mm</v>
      </c>
      <c r="N89" s="227" t="str">
        <f t="shared" si="13"/>
        <v/>
      </c>
    </row>
    <row r="90" spans="1:14" x14ac:dyDescent="0.2">
      <c r="A90" s="224" t="str">
        <f t="shared" si="7"/>
        <v/>
      </c>
      <c r="B90" s="224"/>
      <c r="C90" s="224"/>
      <c r="D90" s="224" t="str">
        <f t="shared" si="8"/>
        <v/>
      </c>
      <c r="E90" s="224" t="str">
        <f t="shared" si="9"/>
        <v/>
      </c>
      <c r="F90" s="224" t="str">
        <f>IF(N90="","",Results!$H$9)</f>
        <v/>
      </c>
      <c r="G90" s="224"/>
      <c r="H90" s="224"/>
      <c r="I90" s="224" t="str">
        <f t="shared" si="10"/>
        <v/>
      </c>
      <c r="J90" s="225" t="str">
        <f t="shared" si="5"/>
        <v>jj</v>
      </c>
      <c r="K90" s="226" t="str">
        <f t="shared" si="6"/>
        <v>kk</v>
      </c>
      <c r="L90" s="226" t="str">
        <f t="shared" si="11"/>
        <v>ll</v>
      </c>
      <c r="M90" s="226" t="str">
        <f t="shared" si="12"/>
        <v>mm</v>
      </c>
      <c r="N90" s="227" t="str">
        <f t="shared" si="13"/>
        <v/>
      </c>
    </row>
    <row r="91" spans="1:14" x14ac:dyDescent="0.2">
      <c r="A91" s="224" t="str">
        <f t="shared" si="7"/>
        <v/>
      </c>
      <c r="B91" s="224"/>
      <c r="C91" s="224"/>
      <c r="D91" s="224" t="str">
        <f t="shared" si="8"/>
        <v/>
      </c>
      <c r="E91" s="224" t="str">
        <f t="shared" si="9"/>
        <v/>
      </c>
      <c r="F91" s="224" t="str">
        <f>IF(N91="","",Results!$H$9)</f>
        <v/>
      </c>
      <c r="G91" s="224"/>
      <c r="H91" s="224"/>
      <c r="I91" s="224" t="str">
        <f t="shared" si="10"/>
        <v/>
      </c>
      <c r="J91" s="225" t="str">
        <f t="shared" si="5"/>
        <v>jj</v>
      </c>
      <c r="K91" s="226" t="str">
        <f t="shared" si="6"/>
        <v>kk</v>
      </c>
      <c r="L91" s="226" t="str">
        <f t="shared" si="11"/>
        <v>ll</v>
      </c>
      <c r="M91" s="226" t="str">
        <f t="shared" si="12"/>
        <v>mm</v>
      </c>
      <c r="N91" s="227" t="str">
        <f t="shared" si="13"/>
        <v/>
      </c>
    </row>
    <row r="92" spans="1:14" x14ac:dyDescent="0.2">
      <c r="A92" s="224" t="str">
        <f t="shared" si="7"/>
        <v/>
      </c>
      <c r="B92" s="224"/>
      <c r="C92" s="224"/>
      <c r="D92" s="224" t="str">
        <f t="shared" si="8"/>
        <v/>
      </c>
      <c r="E92" s="224" t="str">
        <f t="shared" si="9"/>
        <v/>
      </c>
      <c r="F92" s="224" t="str">
        <f>IF(N92="","",Results!$H$9)</f>
        <v/>
      </c>
      <c r="G92" s="224"/>
      <c r="H92" s="224"/>
      <c r="I92" s="224" t="str">
        <f t="shared" si="10"/>
        <v/>
      </c>
      <c r="J92" s="225" t="str">
        <f t="shared" si="5"/>
        <v>jj</v>
      </c>
      <c r="K92" s="226" t="str">
        <f t="shared" si="6"/>
        <v>kk</v>
      </c>
      <c r="L92" s="226" t="str">
        <f t="shared" si="11"/>
        <v>ll</v>
      </c>
      <c r="M92" s="226" t="str">
        <f t="shared" si="12"/>
        <v>mm</v>
      </c>
      <c r="N92" s="227" t="str">
        <f t="shared" si="13"/>
        <v/>
      </c>
    </row>
    <row r="93" spans="1:14" x14ac:dyDescent="0.2">
      <c r="A93" s="224" t="str">
        <f t="shared" si="7"/>
        <v/>
      </c>
      <c r="B93" s="224"/>
      <c r="C93" s="224"/>
      <c r="D93" s="224" t="str">
        <f t="shared" si="8"/>
        <v/>
      </c>
      <c r="E93" s="224" t="str">
        <f t="shared" si="9"/>
        <v/>
      </c>
      <c r="F93" s="224" t="str">
        <f>IF(N93="","",Results!$H$9)</f>
        <v/>
      </c>
      <c r="G93" s="224"/>
      <c r="H93" s="224"/>
      <c r="I93" s="224" t="str">
        <f t="shared" si="10"/>
        <v/>
      </c>
      <c r="J93" s="225" t="str">
        <f t="shared" si="5"/>
        <v>jj</v>
      </c>
      <c r="K93" s="226" t="str">
        <f t="shared" si="6"/>
        <v>kk</v>
      </c>
      <c r="L93" s="226" t="str">
        <f t="shared" si="11"/>
        <v>ll</v>
      </c>
      <c r="M93" s="226" t="str">
        <f t="shared" si="12"/>
        <v>mm</v>
      </c>
      <c r="N93" s="227" t="str">
        <f t="shared" si="13"/>
        <v/>
      </c>
    </row>
    <row r="94" spans="1:14" x14ac:dyDescent="0.2">
      <c r="A94" s="224" t="str">
        <f t="shared" si="7"/>
        <v/>
      </c>
      <c r="B94" s="224"/>
      <c r="C94" s="224"/>
      <c r="D94" s="224" t="str">
        <f t="shared" si="8"/>
        <v/>
      </c>
      <c r="E94" s="224" t="str">
        <f t="shared" si="9"/>
        <v/>
      </c>
      <c r="F94" s="224" t="str">
        <f>IF(N94="","",Results!$H$9)</f>
        <v/>
      </c>
      <c r="G94" s="224"/>
      <c r="H94" s="224"/>
      <c r="I94" s="224" t="str">
        <f t="shared" si="10"/>
        <v/>
      </c>
      <c r="J94" s="225" t="str">
        <f t="shared" si="5"/>
        <v>jj</v>
      </c>
      <c r="K94" s="226" t="str">
        <f t="shared" si="6"/>
        <v>kk</v>
      </c>
      <c r="L94" s="226" t="str">
        <f t="shared" si="11"/>
        <v>ll</v>
      </c>
      <c r="M94" s="226" t="str">
        <f t="shared" si="12"/>
        <v>mm</v>
      </c>
      <c r="N94" s="227" t="str">
        <f t="shared" si="13"/>
        <v/>
      </c>
    </row>
    <row r="95" spans="1:14" x14ac:dyDescent="0.2">
      <c r="A95" s="224" t="str">
        <f t="shared" si="7"/>
        <v/>
      </c>
      <c r="B95" s="224"/>
      <c r="C95" s="224"/>
      <c r="D95" s="224" t="str">
        <f t="shared" si="8"/>
        <v/>
      </c>
      <c r="E95" s="224" t="str">
        <f t="shared" si="9"/>
        <v/>
      </c>
      <c r="F95" s="224" t="str">
        <f>IF(N95="","",Results!$H$9)</f>
        <v/>
      </c>
      <c r="G95" s="224"/>
      <c r="H95" s="224"/>
      <c r="I95" s="224" t="str">
        <f t="shared" si="10"/>
        <v/>
      </c>
      <c r="J95" s="225" t="str">
        <f t="shared" ref="J95:J114" si="14">IFERROR(IF(J94="",J$27+1,IF(J94=J$59,"j",J94+1)),"jj")</f>
        <v>jj</v>
      </c>
      <c r="K95" s="226" t="str">
        <f t="shared" ref="K95:K114" si="15">IF((J95="jj"),IFERROR(IF(K94="",J$27+1,IF(K94=J$46,"k",K94+1)),"kk"),"")</f>
        <v>kk</v>
      </c>
      <c r="L95" s="226" t="str">
        <f t="shared" si="11"/>
        <v>ll</v>
      </c>
      <c r="M95" s="226" t="str">
        <f t="shared" si="12"/>
        <v>mm</v>
      </c>
      <c r="N95" s="227" t="str">
        <f t="shared" si="13"/>
        <v/>
      </c>
    </row>
    <row r="96" spans="1:14" x14ac:dyDescent="0.2">
      <c r="A96" s="224" t="str">
        <f t="shared" si="7"/>
        <v/>
      </c>
      <c r="B96" s="224"/>
      <c r="C96" s="224"/>
      <c r="D96" s="224" t="str">
        <f t="shared" si="8"/>
        <v/>
      </c>
      <c r="E96" s="224" t="str">
        <f t="shared" si="9"/>
        <v/>
      </c>
      <c r="F96" s="224" t="str">
        <f>IF(N96="","",Results!$H$9)</f>
        <v/>
      </c>
      <c r="G96" s="224"/>
      <c r="H96" s="224"/>
      <c r="I96" s="224" t="str">
        <f t="shared" si="10"/>
        <v/>
      </c>
      <c r="J96" s="225" t="str">
        <f t="shared" si="14"/>
        <v>jj</v>
      </c>
      <c r="K96" s="226" t="str">
        <f t="shared" si="15"/>
        <v>kk</v>
      </c>
      <c r="L96" s="226" t="str">
        <f t="shared" si="11"/>
        <v>ll</v>
      </c>
      <c r="M96" s="226" t="str">
        <f t="shared" si="12"/>
        <v>mm</v>
      </c>
      <c r="N96" s="227" t="str">
        <f t="shared" si="13"/>
        <v/>
      </c>
    </row>
    <row r="97" spans="1:14" x14ac:dyDescent="0.2">
      <c r="A97" s="224" t="str">
        <f t="shared" si="7"/>
        <v/>
      </c>
      <c r="B97" s="224"/>
      <c r="C97" s="224"/>
      <c r="D97" s="224" t="str">
        <f t="shared" si="8"/>
        <v/>
      </c>
      <c r="E97" s="224" t="str">
        <f t="shared" si="9"/>
        <v/>
      </c>
      <c r="F97" s="224" t="str">
        <f>IF(N97="","",Results!$H$9)</f>
        <v/>
      </c>
      <c r="G97" s="224"/>
      <c r="H97" s="224"/>
      <c r="I97" s="224" t="str">
        <f t="shared" si="10"/>
        <v/>
      </c>
      <c r="J97" s="225" t="str">
        <f t="shared" si="14"/>
        <v>jj</v>
      </c>
      <c r="K97" s="226" t="str">
        <f t="shared" si="15"/>
        <v>kk</v>
      </c>
      <c r="L97" s="226" t="str">
        <f t="shared" si="11"/>
        <v>ll</v>
      </c>
      <c r="M97" s="226" t="str">
        <f t="shared" si="12"/>
        <v>mm</v>
      </c>
      <c r="N97" s="227" t="str">
        <f t="shared" si="13"/>
        <v/>
      </c>
    </row>
    <row r="98" spans="1:14" x14ac:dyDescent="0.2">
      <c r="A98" s="224" t="str">
        <f t="shared" si="7"/>
        <v/>
      </c>
      <c r="B98" s="224"/>
      <c r="C98" s="224"/>
      <c r="D98" s="224" t="str">
        <f t="shared" si="8"/>
        <v/>
      </c>
      <c r="E98" s="224" t="str">
        <f t="shared" si="9"/>
        <v/>
      </c>
      <c r="F98" s="224" t="str">
        <f>IF(N98="","",Results!$H$9)</f>
        <v/>
      </c>
      <c r="G98" s="224"/>
      <c r="H98" s="224"/>
      <c r="I98" s="224" t="str">
        <f t="shared" si="10"/>
        <v/>
      </c>
      <c r="J98" s="225" t="str">
        <f t="shared" si="14"/>
        <v>jj</v>
      </c>
      <c r="K98" s="226" t="str">
        <f t="shared" si="15"/>
        <v>kk</v>
      </c>
      <c r="L98" s="226" t="str">
        <f t="shared" si="11"/>
        <v>ll</v>
      </c>
      <c r="M98" s="226" t="str">
        <f t="shared" si="12"/>
        <v>mm</v>
      </c>
      <c r="N98" s="227" t="str">
        <f t="shared" si="13"/>
        <v/>
      </c>
    </row>
    <row r="99" spans="1:14" x14ac:dyDescent="0.2">
      <c r="A99" s="224" t="str">
        <f t="shared" si="7"/>
        <v/>
      </c>
      <c r="B99" s="224"/>
      <c r="C99" s="224"/>
      <c r="D99" s="224" t="str">
        <f t="shared" si="8"/>
        <v/>
      </c>
      <c r="E99" s="224" t="str">
        <f t="shared" si="9"/>
        <v/>
      </c>
      <c r="F99" s="224" t="str">
        <f>IF(N99="","",Results!$H$9)</f>
        <v/>
      </c>
      <c r="G99" s="224"/>
      <c r="H99" s="224"/>
      <c r="I99" s="224" t="str">
        <f t="shared" si="10"/>
        <v/>
      </c>
      <c r="J99" s="225" t="str">
        <f t="shared" si="14"/>
        <v>jj</v>
      </c>
      <c r="K99" s="226" t="str">
        <f t="shared" si="15"/>
        <v>kk</v>
      </c>
      <c r="L99" s="226" t="str">
        <f t="shared" si="11"/>
        <v>ll</v>
      </c>
      <c r="M99" s="226" t="str">
        <f t="shared" si="12"/>
        <v>mm</v>
      </c>
      <c r="N99" s="227" t="str">
        <f t="shared" si="13"/>
        <v/>
      </c>
    </row>
    <row r="100" spans="1:14" x14ac:dyDescent="0.2">
      <c r="A100" s="224" t="str">
        <f t="shared" si="7"/>
        <v/>
      </c>
      <c r="B100" s="224"/>
      <c r="C100" s="224"/>
      <c r="D100" s="224" t="str">
        <f t="shared" si="8"/>
        <v/>
      </c>
      <c r="E100" s="224" t="str">
        <f t="shared" si="9"/>
        <v/>
      </c>
      <c r="F100" s="224" t="str">
        <f>IF(N100="","",Results!$H$9)</f>
        <v/>
      </c>
      <c r="G100" s="224"/>
      <c r="H100" s="224"/>
      <c r="I100" s="224" t="str">
        <f t="shared" si="10"/>
        <v/>
      </c>
      <c r="J100" s="225" t="str">
        <f t="shared" si="14"/>
        <v>jj</v>
      </c>
      <c r="K100" s="226" t="str">
        <f t="shared" si="15"/>
        <v>kk</v>
      </c>
      <c r="L100" s="226" t="str">
        <f t="shared" si="11"/>
        <v>ll</v>
      </c>
      <c r="M100" s="226" t="str">
        <f t="shared" si="12"/>
        <v>mm</v>
      </c>
      <c r="N100" s="227" t="str">
        <f t="shared" si="13"/>
        <v/>
      </c>
    </row>
    <row r="101" spans="1:14" x14ac:dyDescent="0.2">
      <c r="A101" s="224" t="str">
        <f t="shared" si="7"/>
        <v/>
      </c>
      <c r="B101" s="224"/>
      <c r="C101" s="224"/>
      <c r="D101" s="224" t="str">
        <f t="shared" si="8"/>
        <v/>
      </c>
      <c r="E101" s="224" t="str">
        <f t="shared" si="9"/>
        <v/>
      </c>
      <c r="F101" s="224" t="str">
        <f>IF(N101="","",Results!$H$9)</f>
        <v/>
      </c>
      <c r="G101" s="224"/>
      <c r="H101" s="224"/>
      <c r="I101" s="224" t="str">
        <f t="shared" si="10"/>
        <v/>
      </c>
      <c r="J101" s="225" t="str">
        <f t="shared" si="14"/>
        <v>jj</v>
      </c>
      <c r="K101" s="226" t="str">
        <f t="shared" si="15"/>
        <v>kk</v>
      </c>
      <c r="L101" s="226" t="str">
        <f t="shared" si="11"/>
        <v>ll</v>
      </c>
      <c r="M101" s="226" t="str">
        <f t="shared" si="12"/>
        <v>mm</v>
      </c>
      <c r="N101" s="227" t="str">
        <f t="shared" si="13"/>
        <v/>
      </c>
    </row>
    <row r="102" spans="1:14" x14ac:dyDescent="0.2">
      <c r="A102" s="224" t="str">
        <f t="shared" si="7"/>
        <v/>
      </c>
      <c r="B102" s="224"/>
      <c r="C102" s="224"/>
      <c r="D102" s="224" t="str">
        <f t="shared" si="8"/>
        <v/>
      </c>
      <c r="E102" s="224" t="str">
        <f t="shared" si="9"/>
        <v/>
      </c>
      <c r="F102" s="224" t="str">
        <f>IF(N102="","",Results!$H$9)</f>
        <v/>
      </c>
      <c r="G102" s="224"/>
      <c r="H102" s="224"/>
      <c r="I102" s="224" t="str">
        <f t="shared" si="10"/>
        <v/>
      </c>
      <c r="J102" s="225" t="str">
        <f t="shared" si="14"/>
        <v>jj</v>
      </c>
      <c r="K102" s="226" t="str">
        <f t="shared" si="15"/>
        <v>kk</v>
      </c>
      <c r="L102" s="226" t="str">
        <f t="shared" si="11"/>
        <v>ll</v>
      </c>
      <c r="M102" s="226" t="str">
        <f t="shared" si="12"/>
        <v>mm</v>
      </c>
      <c r="N102" s="227" t="str">
        <f t="shared" si="13"/>
        <v/>
      </c>
    </row>
    <row r="103" spans="1:14" x14ac:dyDescent="0.2">
      <c r="A103" s="224" t="str">
        <f t="shared" si="7"/>
        <v/>
      </c>
      <c r="B103" s="224"/>
      <c r="C103" s="224"/>
      <c r="D103" s="224" t="str">
        <f t="shared" si="8"/>
        <v/>
      </c>
      <c r="E103" s="224" t="str">
        <f t="shared" si="9"/>
        <v/>
      </c>
      <c r="F103" s="224" t="str">
        <f>IF(N103="","",Results!$H$9)</f>
        <v/>
      </c>
      <c r="G103" s="224"/>
      <c r="H103" s="224"/>
      <c r="I103" s="224" t="str">
        <f t="shared" si="10"/>
        <v/>
      </c>
      <c r="J103" s="225" t="str">
        <f t="shared" si="14"/>
        <v>jj</v>
      </c>
      <c r="K103" s="226" t="str">
        <f t="shared" si="15"/>
        <v>kk</v>
      </c>
      <c r="L103" s="226" t="str">
        <f t="shared" si="11"/>
        <v>ll</v>
      </c>
      <c r="M103" s="226" t="str">
        <f t="shared" si="12"/>
        <v>mm</v>
      </c>
      <c r="N103" s="227" t="str">
        <f t="shared" si="13"/>
        <v/>
      </c>
    </row>
    <row r="104" spans="1:14" x14ac:dyDescent="0.2">
      <c r="A104" s="224" t="str">
        <f t="shared" si="7"/>
        <v/>
      </c>
      <c r="B104" s="224"/>
      <c r="C104" s="224"/>
      <c r="D104" s="224" t="str">
        <f t="shared" si="8"/>
        <v/>
      </c>
      <c r="E104" s="224" t="str">
        <f t="shared" si="9"/>
        <v/>
      </c>
      <c r="F104" s="224" t="str">
        <f>IF(N104="","",Results!$H$9)</f>
        <v/>
      </c>
      <c r="G104" s="224"/>
      <c r="H104" s="224"/>
      <c r="I104" s="224" t="str">
        <f t="shared" si="10"/>
        <v/>
      </c>
      <c r="J104" s="225" t="str">
        <f t="shared" si="14"/>
        <v>jj</v>
      </c>
      <c r="K104" s="226" t="str">
        <f t="shared" si="15"/>
        <v>kk</v>
      </c>
      <c r="L104" s="226" t="str">
        <f t="shared" si="11"/>
        <v>ll</v>
      </c>
      <c r="M104" s="226" t="str">
        <f t="shared" si="12"/>
        <v>mm</v>
      </c>
      <c r="N104" s="227" t="str">
        <f t="shared" si="13"/>
        <v/>
      </c>
    </row>
    <row r="105" spans="1:14" x14ac:dyDescent="0.2">
      <c r="A105" s="224" t="str">
        <f t="shared" si="7"/>
        <v/>
      </c>
      <c r="B105" s="224"/>
      <c r="C105" s="224"/>
      <c r="D105" s="224" t="str">
        <f t="shared" si="8"/>
        <v/>
      </c>
      <c r="E105" s="224" t="str">
        <f t="shared" si="9"/>
        <v/>
      </c>
      <c r="F105" s="224" t="str">
        <f>IF(N105="","",Results!$H$9)</f>
        <v/>
      </c>
      <c r="G105" s="224"/>
      <c r="H105" s="224"/>
      <c r="I105" s="224" t="str">
        <f t="shared" si="10"/>
        <v/>
      </c>
      <c r="J105" s="225" t="str">
        <f t="shared" si="14"/>
        <v>jj</v>
      </c>
      <c r="K105" s="226" t="str">
        <f t="shared" si="15"/>
        <v>kk</v>
      </c>
      <c r="L105" s="226" t="str">
        <f t="shared" si="11"/>
        <v>ll</v>
      </c>
      <c r="M105" s="226" t="str">
        <f t="shared" si="12"/>
        <v>mm</v>
      </c>
      <c r="N105" s="227" t="str">
        <f t="shared" si="13"/>
        <v/>
      </c>
    </row>
    <row r="106" spans="1:14" x14ac:dyDescent="0.2">
      <c r="A106" s="224" t="str">
        <f t="shared" si="7"/>
        <v/>
      </c>
      <c r="B106" s="224"/>
      <c r="C106" s="224"/>
      <c r="D106" s="224" t="str">
        <f t="shared" si="8"/>
        <v/>
      </c>
      <c r="E106" s="224" t="str">
        <f t="shared" si="9"/>
        <v/>
      </c>
      <c r="F106" s="224" t="str">
        <f>IF(N106="","",Results!$H$9)</f>
        <v/>
      </c>
      <c r="G106" s="224"/>
      <c r="H106" s="224"/>
      <c r="I106" s="224" t="str">
        <f t="shared" si="10"/>
        <v/>
      </c>
      <c r="J106" s="225" t="str">
        <f t="shared" si="14"/>
        <v>jj</v>
      </c>
      <c r="K106" s="226" t="str">
        <f t="shared" si="15"/>
        <v>kk</v>
      </c>
      <c r="L106" s="226" t="str">
        <f t="shared" si="11"/>
        <v>ll</v>
      </c>
      <c r="M106" s="226" t="str">
        <f t="shared" si="12"/>
        <v>mm</v>
      </c>
      <c r="N106" s="227" t="str">
        <f t="shared" si="13"/>
        <v/>
      </c>
    </row>
    <row r="107" spans="1:14" x14ac:dyDescent="0.2">
      <c r="A107" s="224" t="str">
        <f t="shared" si="7"/>
        <v/>
      </c>
      <c r="B107" s="224"/>
      <c r="C107" s="224"/>
      <c r="D107" s="224" t="str">
        <f t="shared" si="8"/>
        <v/>
      </c>
      <c r="E107" s="224" t="str">
        <f t="shared" si="9"/>
        <v/>
      </c>
      <c r="F107" s="224" t="str">
        <f>IF(N107="","",Results!$H$9)</f>
        <v/>
      </c>
      <c r="G107" s="224"/>
      <c r="H107" s="224"/>
      <c r="I107" s="224" t="str">
        <f t="shared" si="10"/>
        <v/>
      </c>
      <c r="J107" s="225" t="str">
        <f t="shared" si="14"/>
        <v>jj</v>
      </c>
      <c r="K107" s="226" t="str">
        <f t="shared" si="15"/>
        <v>kk</v>
      </c>
      <c r="L107" s="226" t="str">
        <f t="shared" si="11"/>
        <v>ll</v>
      </c>
      <c r="M107" s="226" t="str">
        <f t="shared" si="12"/>
        <v>mm</v>
      </c>
      <c r="N107" s="227" t="str">
        <f t="shared" si="13"/>
        <v/>
      </c>
    </row>
    <row r="108" spans="1:14" x14ac:dyDescent="0.2">
      <c r="A108" s="224" t="str">
        <f t="shared" si="7"/>
        <v/>
      </c>
      <c r="D108" s="224" t="str">
        <f t="shared" si="8"/>
        <v/>
      </c>
      <c r="E108" s="224" t="str">
        <f t="shared" si="9"/>
        <v/>
      </c>
      <c r="F108" s="224" t="str">
        <f>IF(N108="","",Results!$H$9)</f>
        <v/>
      </c>
      <c r="I108" s="224" t="str">
        <f t="shared" si="10"/>
        <v/>
      </c>
      <c r="J108" s="225" t="str">
        <f t="shared" si="14"/>
        <v>jj</v>
      </c>
      <c r="K108" s="226" t="str">
        <f t="shared" si="15"/>
        <v>kk</v>
      </c>
      <c r="L108" s="226" t="str">
        <f t="shared" si="11"/>
        <v>ll</v>
      </c>
      <c r="M108" s="226" t="str">
        <f t="shared" si="12"/>
        <v>mm</v>
      </c>
      <c r="N108" s="227" t="str">
        <f t="shared" si="13"/>
        <v/>
      </c>
    </row>
    <row r="109" spans="1:14" x14ac:dyDescent="0.2">
      <c r="A109" s="224" t="str">
        <f t="shared" si="7"/>
        <v/>
      </c>
      <c r="D109" s="224" t="str">
        <f t="shared" si="8"/>
        <v/>
      </c>
      <c r="E109" s="224" t="str">
        <f t="shared" si="9"/>
        <v/>
      </c>
      <c r="F109" s="224" t="str">
        <f>IF(N109="","",Results!$H$9)</f>
        <v/>
      </c>
      <c r="I109" s="224" t="str">
        <f t="shared" si="10"/>
        <v/>
      </c>
      <c r="J109" s="225" t="str">
        <f t="shared" si="14"/>
        <v>jj</v>
      </c>
      <c r="K109" s="226" t="str">
        <f t="shared" si="15"/>
        <v>kk</v>
      </c>
      <c r="L109" s="226" t="str">
        <f t="shared" si="11"/>
        <v>ll</v>
      </c>
      <c r="M109" s="226" t="str">
        <f t="shared" si="12"/>
        <v>mm</v>
      </c>
      <c r="N109" s="227" t="str">
        <f t="shared" si="13"/>
        <v/>
      </c>
    </row>
    <row r="110" spans="1:14" x14ac:dyDescent="0.2">
      <c r="A110" s="224" t="str">
        <f t="shared" si="7"/>
        <v/>
      </c>
      <c r="D110" s="224" t="str">
        <f t="shared" si="8"/>
        <v/>
      </c>
      <c r="E110" s="224" t="str">
        <f t="shared" si="9"/>
        <v/>
      </c>
      <c r="F110" s="224" t="str">
        <f>IF(N110="","",Results!$H$9)</f>
        <v/>
      </c>
      <c r="I110" s="224" t="str">
        <f t="shared" si="10"/>
        <v/>
      </c>
      <c r="J110" s="225" t="str">
        <f t="shared" si="14"/>
        <v>jj</v>
      </c>
      <c r="K110" s="226" t="str">
        <f t="shared" si="15"/>
        <v>kk</v>
      </c>
      <c r="L110" s="226" t="str">
        <f t="shared" si="11"/>
        <v>ll</v>
      </c>
      <c r="M110" s="226" t="str">
        <f t="shared" si="12"/>
        <v>mm</v>
      </c>
      <c r="N110" s="227" t="str">
        <f t="shared" si="13"/>
        <v/>
      </c>
    </row>
    <row r="111" spans="1:14" x14ac:dyDescent="0.2">
      <c r="A111" s="224" t="str">
        <f t="shared" si="7"/>
        <v/>
      </c>
      <c r="D111" s="224" t="str">
        <f t="shared" si="8"/>
        <v/>
      </c>
      <c r="E111" s="224" t="str">
        <f t="shared" si="9"/>
        <v/>
      </c>
      <c r="F111" s="224" t="str">
        <f>IF(N111="","",Results!$H$9)</f>
        <v/>
      </c>
      <c r="I111" s="224" t="str">
        <f t="shared" si="10"/>
        <v/>
      </c>
      <c r="J111" s="225" t="str">
        <f t="shared" si="14"/>
        <v>jj</v>
      </c>
      <c r="K111" s="226" t="str">
        <f t="shared" si="15"/>
        <v>kk</v>
      </c>
      <c r="L111" s="226" t="str">
        <f t="shared" si="11"/>
        <v>ll</v>
      </c>
      <c r="M111" s="226" t="str">
        <f t="shared" si="12"/>
        <v>mm</v>
      </c>
      <c r="N111" s="227" t="str">
        <f t="shared" si="13"/>
        <v/>
      </c>
    </row>
    <row r="112" spans="1:14" x14ac:dyDescent="0.2">
      <c r="A112" s="224" t="str">
        <f t="shared" si="7"/>
        <v/>
      </c>
      <c r="D112" s="224" t="str">
        <f t="shared" si="8"/>
        <v/>
      </c>
      <c r="E112" s="224" t="str">
        <f t="shared" si="9"/>
        <v/>
      </c>
      <c r="F112" s="224" t="str">
        <f>IF(N112="","",Results!$H$9)</f>
        <v/>
      </c>
      <c r="I112" s="224" t="str">
        <f t="shared" si="10"/>
        <v/>
      </c>
      <c r="J112" s="225" t="str">
        <f t="shared" si="14"/>
        <v>jj</v>
      </c>
      <c r="K112" s="226" t="str">
        <f t="shared" si="15"/>
        <v>kk</v>
      </c>
      <c r="L112" s="226" t="str">
        <f t="shared" si="11"/>
        <v>ll</v>
      </c>
      <c r="M112" s="226" t="str">
        <f t="shared" si="12"/>
        <v>mm</v>
      </c>
      <c r="N112" s="227" t="str">
        <f t="shared" si="13"/>
        <v/>
      </c>
    </row>
    <row r="113" spans="1:14" x14ac:dyDescent="0.2">
      <c r="A113" s="224" t="str">
        <f t="shared" si="7"/>
        <v/>
      </c>
      <c r="D113" s="224" t="str">
        <f t="shared" si="8"/>
        <v/>
      </c>
      <c r="E113" s="224" t="str">
        <f t="shared" si="9"/>
        <v/>
      </c>
      <c r="F113" s="224" t="str">
        <f>IF(N113="","",Results!$H$9)</f>
        <v/>
      </c>
      <c r="I113" s="224" t="str">
        <f t="shared" si="10"/>
        <v/>
      </c>
      <c r="J113" s="225" t="str">
        <f t="shared" si="14"/>
        <v>jj</v>
      </c>
      <c r="K113" s="226" t="str">
        <f t="shared" si="15"/>
        <v>kk</v>
      </c>
      <c r="L113" s="226" t="str">
        <f t="shared" si="11"/>
        <v>ll</v>
      </c>
      <c r="M113" s="226" t="str">
        <f t="shared" si="12"/>
        <v>mm</v>
      </c>
      <c r="N113" s="227" t="str">
        <f t="shared" si="13"/>
        <v/>
      </c>
    </row>
    <row r="114" spans="1:14" x14ac:dyDescent="0.2">
      <c r="A114" s="224" t="str">
        <f t="shared" si="7"/>
        <v/>
      </c>
      <c r="D114" s="224" t="str">
        <f t="shared" si="8"/>
        <v/>
      </c>
      <c r="E114" s="224" t="str">
        <f t="shared" si="9"/>
        <v/>
      </c>
      <c r="F114" s="224" t="str">
        <f>IF(N114="","",Results!$H$9)</f>
        <v/>
      </c>
      <c r="I114" s="224" t="str">
        <f t="shared" si="10"/>
        <v/>
      </c>
      <c r="J114" s="225" t="str">
        <f t="shared" si="14"/>
        <v>jj</v>
      </c>
      <c r="K114" s="226" t="str">
        <f t="shared" si="15"/>
        <v>kk</v>
      </c>
      <c r="L114" s="226" t="str">
        <f t="shared" si="11"/>
        <v>ll</v>
      </c>
      <c r="M114" s="226" t="str">
        <f t="shared" si="12"/>
        <v>mm</v>
      </c>
      <c r="N114" s="227" t="str">
        <f t="shared" si="13"/>
        <v/>
      </c>
    </row>
  </sheetData>
  <dataConsolidate link="1"/>
  <mergeCells count="1">
    <mergeCell ref="J62:N62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"/>
  <dimension ref="A1:L2000"/>
  <sheetViews>
    <sheetView workbookViewId="0">
      <selection activeCell="G24" sqref="G24"/>
    </sheetView>
  </sheetViews>
  <sheetFormatPr defaultRowHeight="12.75" x14ac:dyDescent="0.2"/>
  <cols>
    <col min="1" max="1" width="27.140625" bestFit="1" customWidth="1"/>
    <col min="2" max="2" width="5" bestFit="1" customWidth="1"/>
    <col min="3" max="3" width="12.5703125" bestFit="1" customWidth="1"/>
    <col min="4" max="4" width="12.42578125" bestFit="1" customWidth="1"/>
    <col min="5" max="5" width="14.5703125" bestFit="1" customWidth="1"/>
    <col min="7" max="7" width="27.140625" bestFit="1" customWidth="1"/>
    <col min="8" max="8" width="5" bestFit="1" customWidth="1"/>
    <col min="9" max="9" width="12.5703125" bestFit="1" customWidth="1"/>
    <col min="10" max="10" width="12.42578125" bestFit="1" customWidth="1"/>
    <col min="11" max="11" width="14.5703125" bestFit="1" customWidth="1"/>
    <col min="12" max="12" width="16" bestFit="1" customWidth="1"/>
  </cols>
  <sheetData>
    <row r="1" spans="1:11" ht="13.5" thickBot="1" x14ac:dyDescent="0.25">
      <c r="A1" s="535" t="s">
        <v>449</v>
      </c>
      <c r="B1" s="536"/>
      <c r="C1" s="536"/>
      <c r="D1" s="536"/>
      <c r="E1" s="537"/>
      <c r="G1" s="535" t="s">
        <v>1639</v>
      </c>
      <c r="H1" s="536"/>
      <c r="I1" s="536"/>
      <c r="J1" s="536"/>
      <c r="K1" s="537"/>
    </row>
    <row r="2" spans="1:11" x14ac:dyDescent="0.2">
      <c r="A2" s="207"/>
      <c r="B2" s="208" t="s">
        <v>450</v>
      </c>
      <c r="C2" s="208" t="s">
        <v>363</v>
      </c>
      <c r="D2" s="208" t="s">
        <v>366</v>
      </c>
      <c r="E2" s="209" t="s">
        <v>369</v>
      </c>
      <c r="G2" s="207"/>
      <c r="H2" s="208" t="s">
        <v>450</v>
      </c>
      <c r="I2" s="208" t="s">
        <v>363</v>
      </c>
      <c r="J2" s="208" t="s">
        <v>366</v>
      </c>
      <c r="K2" s="209" t="s">
        <v>369</v>
      </c>
    </row>
    <row r="3" spans="1:11" x14ac:dyDescent="0.2">
      <c r="A3" s="200"/>
      <c r="B3" s="198"/>
      <c r="C3" s="198"/>
      <c r="D3" s="198"/>
      <c r="E3" s="201"/>
      <c r="G3" s="200" t="s">
        <v>451</v>
      </c>
      <c r="H3" s="198"/>
      <c r="I3" s="198">
        <v>-5.9195070266723633</v>
      </c>
      <c r="J3" s="198">
        <v>3.5041992664337158</v>
      </c>
      <c r="K3" s="201">
        <v>4.4578204154968262</v>
      </c>
    </row>
    <row r="4" spans="1:11" x14ac:dyDescent="0.2">
      <c r="A4" s="200"/>
      <c r="B4" s="198"/>
      <c r="C4" s="198"/>
      <c r="D4" s="198"/>
      <c r="E4" s="201"/>
      <c r="G4" s="200" t="s">
        <v>452</v>
      </c>
      <c r="H4" s="198"/>
      <c r="I4" s="198">
        <v>0</v>
      </c>
      <c r="J4" s="198">
        <v>0</v>
      </c>
      <c r="K4" s="201">
        <v>0</v>
      </c>
    </row>
    <row r="5" spans="1:11" x14ac:dyDescent="0.2">
      <c r="A5" s="200"/>
      <c r="B5" s="198"/>
      <c r="C5" s="198"/>
      <c r="D5" s="198"/>
      <c r="E5" s="201"/>
      <c r="G5" s="200" t="s">
        <v>453</v>
      </c>
      <c r="H5" s="198"/>
      <c r="I5" s="198">
        <v>5.9195070266723633</v>
      </c>
      <c r="J5" s="198">
        <v>3.5041992664337158</v>
      </c>
      <c r="K5" s="201">
        <v>4.4578204154968262</v>
      </c>
    </row>
    <row r="6" spans="1:11" x14ac:dyDescent="0.2">
      <c r="A6" s="200"/>
      <c r="B6" s="198"/>
      <c r="C6" s="198"/>
      <c r="D6" s="198"/>
      <c r="E6" s="201"/>
      <c r="G6" s="200" t="s">
        <v>454</v>
      </c>
      <c r="H6" s="198"/>
      <c r="I6" s="198" t="s">
        <v>455</v>
      </c>
      <c r="J6" s="198" t="s">
        <v>455</v>
      </c>
      <c r="K6" s="201" t="s">
        <v>455</v>
      </c>
    </row>
    <row r="7" spans="1:11" x14ac:dyDescent="0.2">
      <c r="A7" s="200"/>
      <c r="B7" s="198"/>
      <c r="C7" s="198"/>
      <c r="D7" s="198"/>
      <c r="E7" s="201"/>
      <c r="G7" s="200" t="s">
        <v>456</v>
      </c>
      <c r="H7" s="198"/>
      <c r="I7" s="198" t="s">
        <v>455</v>
      </c>
      <c r="J7" s="198" t="s">
        <v>455</v>
      </c>
      <c r="K7" s="201" t="s">
        <v>455</v>
      </c>
    </row>
    <row r="8" spans="1:11" x14ac:dyDescent="0.2">
      <c r="A8" s="200"/>
      <c r="B8" s="198"/>
      <c r="C8" s="198"/>
      <c r="D8" s="198"/>
      <c r="E8" s="201"/>
      <c r="G8" s="200" t="s">
        <v>457</v>
      </c>
      <c r="H8" s="198"/>
      <c r="I8" s="198">
        <v>0</v>
      </c>
      <c r="J8" s="198">
        <v>0</v>
      </c>
      <c r="K8" s="201">
        <v>0</v>
      </c>
    </row>
    <row r="9" spans="1:11" x14ac:dyDescent="0.2">
      <c r="A9" s="200"/>
      <c r="B9" s="198"/>
      <c r="C9" s="198"/>
      <c r="D9" s="198"/>
      <c r="E9" s="201"/>
      <c r="G9" s="200" t="s">
        <v>458</v>
      </c>
      <c r="H9" s="198"/>
      <c r="I9" s="198" t="s">
        <v>455</v>
      </c>
      <c r="J9" s="198" t="s">
        <v>455</v>
      </c>
      <c r="K9" s="201" t="s">
        <v>455</v>
      </c>
    </row>
    <row r="10" spans="1:11" x14ac:dyDescent="0.2">
      <c r="A10" s="200"/>
      <c r="B10" s="198"/>
      <c r="C10" s="198"/>
      <c r="D10" s="198"/>
      <c r="E10" s="201"/>
      <c r="G10" s="200" t="s">
        <v>459</v>
      </c>
      <c r="H10" s="198"/>
      <c r="I10" s="198" t="s">
        <v>455</v>
      </c>
      <c r="J10" s="198" t="s">
        <v>455</v>
      </c>
      <c r="K10" s="201" t="s">
        <v>455</v>
      </c>
    </row>
    <row r="11" spans="1:11" x14ac:dyDescent="0.2">
      <c r="A11" s="202"/>
      <c r="B11" s="198"/>
      <c r="C11" s="199"/>
      <c r="D11" s="198"/>
      <c r="E11" s="201"/>
      <c r="G11" s="200" t="s">
        <v>460</v>
      </c>
      <c r="H11" s="198"/>
      <c r="I11" s="198" t="s">
        <v>455</v>
      </c>
      <c r="J11" s="198" t="s">
        <v>455</v>
      </c>
      <c r="K11" s="201" t="s">
        <v>455</v>
      </c>
    </row>
    <row r="12" spans="1:11" x14ac:dyDescent="0.2">
      <c r="A12" s="202"/>
      <c r="B12" s="198"/>
      <c r="C12" s="199"/>
      <c r="D12" s="198"/>
      <c r="E12" s="201"/>
      <c r="G12" s="202" t="s">
        <v>461</v>
      </c>
      <c r="H12" s="198">
        <v>53.7</v>
      </c>
      <c r="I12" s="199">
        <v>-5.9195070266723633</v>
      </c>
      <c r="J12" s="198">
        <v>3.5041992664337158</v>
      </c>
      <c r="K12" s="201">
        <v>4.4578204154968262</v>
      </c>
    </row>
    <row r="13" spans="1:11" x14ac:dyDescent="0.2">
      <c r="A13" s="202"/>
      <c r="B13" s="198"/>
      <c r="C13" s="198"/>
      <c r="D13" s="199"/>
      <c r="E13" s="201"/>
      <c r="G13" s="202" t="s">
        <v>462</v>
      </c>
      <c r="H13" s="198">
        <v>53.7</v>
      </c>
      <c r="I13" s="199">
        <v>-5.9195070266723633</v>
      </c>
      <c r="J13" s="198">
        <v>3.5041992664337158</v>
      </c>
      <c r="K13" s="201">
        <v>4.4578204154968262</v>
      </c>
    </row>
    <row r="14" spans="1:11" x14ac:dyDescent="0.2">
      <c r="A14" s="202"/>
      <c r="B14" s="198"/>
      <c r="C14" s="198"/>
      <c r="D14" s="199"/>
      <c r="E14" s="201"/>
      <c r="G14" s="202" t="s">
        <v>461</v>
      </c>
      <c r="H14" s="198">
        <v>53.7</v>
      </c>
      <c r="I14" s="198">
        <v>-5.9195070266723633</v>
      </c>
      <c r="J14" s="199">
        <v>3.5041992664337158</v>
      </c>
      <c r="K14" s="201">
        <v>4.4578204154968262</v>
      </c>
    </row>
    <row r="15" spans="1:11" x14ac:dyDescent="0.2">
      <c r="A15" s="202"/>
      <c r="B15" s="198"/>
      <c r="C15" s="198"/>
      <c r="D15" s="198"/>
      <c r="E15" s="203"/>
      <c r="G15" s="202" t="s">
        <v>462</v>
      </c>
      <c r="H15" s="198">
        <v>53.7</v>
      </c>
      <c r="I15" s="198">
        <v>-5.9195070266723633</v>
      </c>
      <c r="J15" s="199">
        <v>3.5041992664337158</v>
      </c>
      <c r="K15" s="201">
        <v>4.4578204154968262</v>
      </c>
    </row>
    <row r="16" spans="1:11" ht="13.5" thickBot="1" x14ac:dyDescent="0.25">
      <c r="A16" s="204"/>
      <c r="B16" s="205"/>
      <c r="C16" s="205"/>
      <c r="D16" s="205"/>
      <c r="E16" s="206"/>
      <c r="G16" s="204" t="s">
        <v>461</v>
      </c>
      <c r="H16" s="205">
        <v>53.7</v>
      </c>
      <c r="I16" s="205">
        <v>-5.9195070266723633</v>
      </c>
      <c r="J16" s="205">
        <v>3.5041992664337158</v>
      </c>
      <c r="K16" s="206">
        <v>4.4578204154968262</v>
      </c>
    </row>
    <row r="17" spans="1:12" ht="13.5" thickBot="1" x14ac:dyDescent="0.25">
      <c r="A17" s="131"/>
      <c r="B17" s="2"/>
      <c r="C17" s="2"/>
      <c r="D17" s="131"/>
      <c r="E17" s="2"/>
      <c r="G17" s="131" t="s">
        <v>462</v>
      </c>
      <c r="H17" s="2">
        <v>53.7</v>
      </c>
      <c r="I17" s="2">
        <v>-5.9195070266723633</v>
      </c>
      <c r="J17" s="2">
        <v>3.5041992664337158</v>
      </c>
      <c r="K17" s="131">
        <v>4.4578204154968262</v>
      </c>
    </row>
    <row r="18" spans="1:12" ht="13.5" thickBot="1" x14ac:dyDescent="0.25">
      <c r="A18" s="147" t="s">
        <v>463</v>
      </c>
      <c r="B18" s="249" t="s">
        <v>464</v>
      </c>
      <c r="C18" s="250" t="s">
        <v>465</v>
      </c>
      <c r="D18" s="2"/>
      <c r="E18" s="131"/>
      <c r="G18" s="235" t="s">
        <v>466</v>
      </c>
      <c r="I18" s="214" t="s">
        <v>467</v>
      </c>
      <c r="J18" s="253" t="s">
        <v>253</v>
      </c>
      <c r="K18" s="253" t="s">
        <v>467</v>
      </c>
      <c r="L18" s="254" t="s">
        <v>253</v>
      </c>
    </row>
    <row r="19" spans="1:12" ht="13.5" thickBot="1" x14ac:dyDescent="0.25">
      <c r="A19" s="251" t="s">
        <v>455</v>
      </c>
      <c r="B19" s="2" t="s">
        <v>455</v>
      </c>
      <c r="C19" s="252">
        <v>-8</v>
      </c>
      <c r="D19" s="2"/>
      <c r="E19" s="131"/>
      <c r="G19" s="156">
        <f>MIN(K19:L19)</f>
        <v>53.7</v>
      </c>
      <c r="I19" s="204">
        <f t="array" ref="I19">MIN(IF(ISNUMBER(A19:A2000),C19:C2000))</f>
        <v>53.7</v>
      </c>
      <c r="J19" s="255">
        <f t="array" ref="J19">MIN(IF(ISNUMBER(B19:B2000),C19:C2000))</f>
        <v>0</v>
      </c>
      <c r="K19" s="255">
        <f>IF(I19=0,"",I19)</f>
        <v>53.7</v>
      </c>
      <c r="L19" s="206" t="str">
        <f>IF(J19=0,"",J19)</f>
        <v/>
      </c>
    </row>
    <row r="20" spans="1:12" x14ac:dyDescent="0.2">
      <c r="A20" s="130" t="s">
        <v>455</v>
      </c>
      <c r="B20" t="s">
        <v>455</v>
      </c>
      <c r="C20" s="222">
        <v>-7.9</v>
      </c>
      <c r="I20" s="2"/>
      <c r="J20" s="2"/>
    </row>
    <row r="21" spans="1:12" x14ac:dyDescent="0.2">
      <c r="A21" s="130" t="s">
        <v>455</v>
      </c>
      <c r="B21" t="s">
        <v>455</v>
      </c>
      <c r="C21" s="222">
        <v>-7.8</v>
      </c>
      <c r="I21" s="538"/>
      <c r="J21" s="538"/>
      <c r="K21" s="538"/>
      <c r="L21" s="538"/>
    </row>
    <row r="22" spans="1:12" x14ac:dyDescent="0.2">
      <c r="A22" s="130" t="s">
        <v>455</v>
      </c>
      <c r="B22" t="s">
        <v>455</v>
      </c>
      <c r="C22" s="222">
        <v>-7.7</v>
      </c>
      <c r="I22" s="433"/>
      <c r="J22" s="433"/>
      <c r="K22" s="433"/>
      <c r="L22" s="433"/>
    </row>
    <row r="23" spans="1:12" x14ac:dyDescent="0.2">
      <c r="A23" s="130" t="s">
        <v>455</v>
      </c>
      <c r="B23" t="s">
        <v>455</v>
      </c>
      <c r="C23" s="222">
        <v>-7.6</v>
      </c>
      <c r="I23" s="433"/>
      <c r="J23" s="433"/>
      <c r="K23" s="433"/>
      <c r="L23" s="433"/>
    </row>
    <row r="24" spans="1:12" x14ac:dyDescent="0.2">
      <c r="A24" s="130" t="s">
        <v>455</v>
      </c>
      <c r="B24" t="s">
        <v>455</v>
      </c>
      <c r="C24" s="222">
        <v>-7.5</v>
      </c>
      <c r="I24" s="433"/>
      <c r="J24" s="433"/>
      <c r="K24" s="433"/>
      <c r="L24" s="433"/>
    </row>
    <row r="25" spans="1:12" x14ac:dyDescent="0.2">
      <c r="A25" s="130" t="s">
        <v>455</v>
      </c>
      <c r="B25" t="s">
        <v>455</v>
      </c>
      <c r="C25" s="222">
        <v>-7.4</v>
      </c>
      <c r="I25" s="433"/>
      <c r="J25" s="433"/>
      <c r="K25" s="433"/>
      <c r="L25" s="433"/>
    </row>
    <row r="26" spans="1:12" x14ac:dyDescent="0.2">
      <c r="A26" s="130" t="s">
        <v>455</v>
      </c>
      <c r="B26" t="s">
        <v>455</v>
      </c>
      <c r="C26" s="222">
        <v>-7.3</v>
      </c>
      <c r="I26" s="433"/>
      <c r="J26" s="433"/>
      <c r="K26" s="433"/>
      <c r="L26" s="433"/>
    </row>
    <row r="27" spans="1:12" x14ac:dyDescent="0.2">
      <c r="A27" s="130" t="s">
        <v>455</v>
      </c>
      <c r="B27" t="s">
        <v>455</v>
      </c>
      <c r="C27" s="222">
        <v>-7.2</v>
      </c>
      <c r="I27" s="2"/>
      <c r="J27" s="2"/>
    </row>
    <row r="28" spans="1:12" x14ac:dyDescent="0.2">
      <c r="A28" s="130" t="s">
        <v>455</v>
      </c>
      <c r="B28" t="s">
        <v>455</v>
      </c>
      <c r="C28" s="222">
        <v>-7.1</v>
      </c>
      <c r="I28" s="2"/>
      <c r="J28" s="2"/>
    </row>
    <row r="29" spans="1:12" x14ac:dyDescent="0.2">
      <c r="A29" s="130" t="s">
        <v>455</v>
      </c>
      <c r="B29" t="s">
        <v>455</v>
      </c>
      <c r="C29" s="222">
        <v>-7</v>
      </c>
      <c r="I29" s="2"/>
      <c r="J29" s="2"/>
    </row>
    <row r="30" spans="1:12" x14ac:dyDescent="0.2">
      <c r="A30" s="130" t="s">
        <v>455</v>
      </c>
      <c r="B30" t="s">
        <v>455</v>
      </c>
      <c r="C30" s="222">
        <v>-6.9</v>
      </c>
      <c r="I30" s="2"/>
      <c r="J30" s="2"/>
    </row>
    <row r="31" spans="1:12" x14ac:dyDescent="0.2">
      <c r="A31" s="130" t="s">
        <v>455</v>
      </c>
      <c r="B31" t="s">
        <v>455</v>
      </c>
      <c r="C31" s="222">
        <v>-6.8</v>
      </c>
      <c r="I31" s="2"/>
      <c r="J31" s="2"/>
    </row>
    <row r="32" spans="1:12" x14ac:dyDescent="0.2">
      <c r="A32" s="130" t="s">
        <v>455</v>
      </c>
      <c r="B32" t="s">
        <v>455</v>
      </c>
      <c r="C32" s="222">
        <v>-6.7</v>
      </c>
      <c r="I32" s="2"/>
      <c r="J32" s="2"/>
    </row>
    <row r="33" spans="1:10" x14ac:dyDescent="0.2">
      <c r="A33" s="130" t="s">
        <v>455</v>
      </c>
      <c r="B33" t="s">
        <v>455</v>
      </c>
      <c r="C33" s="222">
        <v>-6.6</v>
      </c>
      <c r="I33" s="2"/>
      <c r="J33" s="2"/>
    </row>
    <row r="34" spans="1:10" x14ac:dyDescent="0.2">
      <c r="A34" s="130" t="s">
        <v>455</v>
      </c>
      <c r="B34" t="s">
        <v>455</v>
      </c>
      <c r="C34" s="222">
        <v>-6.5</v>
      </c>
      <c r="I34" s="2"/>
      <c r="J34" s="2"/>
    </row>
    <row r="35" spans="1:10" x14ac:dyDescent="0.2">
      <c r="A35" s="130" t="s">
        <v>455</v>
      </c>
      <c r="B35" t="s">
        <v>455</v>
      </c>
      <c r="C35" s="222">
        <v>-6.4</v>
      </c>
      <c r="I35" s="2"/>
      <c r="J35" s="2"/>
    </row>
    <row r="36" spans="1:10" x14ac:dyDescent="0.2">
      <c r="A36" s="130" t="s">
        <v>455</v>
      </c>
      <c r="B36" t="s">
        <v>455</v>
      </c>
      <c r="C36" s="222">
        <v>-6.3</v>
      </c>
      <c r="I36" s="2"/>
      <c r="J36" s="2"/>
    </row>
    <row r="37" spans="1:10" x14ac:dyDescent="0.2">
      <c r="A37" s="130" t="s">
        <v>455</v>
      </c>
      <c r="B37" t="s">
        <v>455</v>
      </c>
      <c r="C37" s="222">
        <v>-6.2</v>
      </c>
      <c r="I37" s="2"/>
      <c r="J37" s="2"/>
    </row>
    <row r="38" spans="1:10" x14ac:dyDescent="0.2">
      <c r="A38" s="130" t="s">
        <v>455</v>
      </c>
      <c r="B38" t="s">
        <v>455</v>
      </c>
      <c r="C38" s="222">
        <v>-6.1</v>
      </c>
      <c r="I38" s="2"/>
      <c r="J38" s="2"/>
    </row>
    <row r="39" spans="1:10" x14ac:dyDescent="0.2">
      <c r="A39" s="130" t="s">
        <v>455</v>
      </c>
      <c r="B39" t="s">
        <v>455</v>
      </c>
      <c r="C39" s="222">
        <v>-6</v>
      </c>
      <c r="I39" s="2"/>
      <c r="J39" s="2"/>
    </row>
    <row r="40" spans="1:10" x14ac:dyDescent="0.2">
      <c r="A40" s="130" t="s">
        <v>455</v>
      </c>
      <c r="B40" t="s">
        <v>455</v>
      </c>
      <c r="C40" s="222">
        <v>-5.9</v>
      </c>
      <c r="I40" s="2"/>
      <c r="J40" s="2"/>
    </row>
    <row r="41" spans="1:10" x14ac:dyDescent="0.2">
      <c r="A41" s="130" t="s">
        <v>455</v>
      </c>
      <c r="B41" t="s">
        <v>455</v>
      </c>
      <c r="C41" s="222">
        <v>-5.8</v>
      </c>
      <c r="I41" s="2"/>
      <c r="J41" s="2"/>
    </row>
    <row r="42" spans="1:10" x14ac:dyDescent="0.2">
      <c r="A42" s="130" t="s">
        <v>455</v>
      </c>
      <c r="B42" t="s">
        <v>455</v>
      </c>
      <c r="C42" s="222">
        <v>-5.6999999999999993</v>
      </c>
      <c r="I42" s="2"/>
      <c r="J42" s="2"/>
    </row>
    <row r="43" spans="1:10" x14ac:dyDescent="0.2">
      <c r="A43" s="130" t="s">
        <v>455</v>
      </c>
      <c r="B43" t="s">
        <v>455</v>
      </c>
      <c r="C43" s="222">
        <v>-5.6</v>
      </c>
      <c r="I43" s="2"/>
      <c r="J43" s="2"/>
    </row>
    <row r="44" spans="1:10" x14ac:dyDescent="0.2">
      <c r="A44" s="130" t="s">
        <v>455</v>
      </c>
      <c r="B44" t="s">
        <v>455</v>
      </c>
      <c r="C44" s="222">
        <v>-5.5</v>
      </c>
      <c r="I44" s="2"/>
      <c r="J44" s="2"/>
    </row>
    <row r="45" spans="1:10" x14ac:dyDescent="0.2">
      <c r="A45" s="130" t="s">
        <v>455</v>
      </c>
      <c r="B45" t="s">
        <v>455</v>
      </c>
      <c r="C45" s="222">
        <v>-5.4</v>
      </c>
      <c r="I45" s="2"/>
      <c r="J45" s="2"/>
    </row>
    <row r="46" spans="1:10" x14ac:dyDescent="0.2">
      <c r="A46" s="130" t="s">
        <v>455</v>
      </c>
      <c r="B46" t="s">
        <v>455</v>
      </c>
      <c r="C46" s="222">
        <v>-5.3</v>
      </c>
      <c r="I46" s="2"/>
      <c r="J46" s="2"/>
    </row>
    <row r="47" spans="1:10" x14ac:dyDescent="0.2">
      <c r="A47" s="130" t="s">
        <v>455</v>
      </c>
      <c r="B47" t="s">
        <v>455</v>
      </c>
      <c r="C47" s="222">
        <v>-5.1999999999999993</v>
      </c>
      <c r="I47" s="2"/>
      <c r="J47" s="2"/>
    </row>
    <row r="48" spans="1:10" x14ac:dyDescent="0.2">
      <c r="A48" s="130" t="s">
        <v>455</v>
      </c>
      <c r="B48" t="s">
        <v>455</v>
      </c>
      <c r="C48" s="222">
        <v>-5.0999999999999996</v>
      </c>
      <c r="I48" s="2"/>
      <c r="J48" s="2"/>
    </row>
    <row r="49" spans="1:10" x14ac:dyDescent="0.2">
      <c r="A49" s="130" t="s">
        <v>455</v>
      </c>
      <c r="B49" t="s">
        <v>455</v>
      </c>
      <c r="C49" s="222">
        <v>-5</v>
      </c>
      <c r="I49" s="2"/>
      <c r="J49" s="2"/>
    </row>
    <row r="50" spans="1:10" x14ac:dyDescent="0.2">
      <c r="A50" s="130" t="s">
        <v>455</v>
      </c>
      <c r="B50" t="s">
        <v>455</v>
      </c>
      <c r="C50" s="222">
        <v>-4.9000000000000004</v>
      </c>
      <c r="I50" s="2"/>
      <c r="J50" s="2"/>
    </row>
    <row r="51" spans="1:10" x14ac:dyDescent="0.2">
      <c r="A51" s="130" t="s">
        <v>455</v>
      </c>
      <c r="B51" t="s">
        <v>455</v>
      </c>
      <c r="C51" s="222">
        <v>-4.8</v>
      </c>
      <c r="I51" s="2"/>
      <c r="J51" s="2"/>
    </row>
    <row r="52" spans="1:10" x14ac:dyDescent="0.2">
      <c r="A52" s="130" t="s">
        <v>455</v>
      </c>
      <c r="B52" t="s">
        <v>455</v>
      </c>
      <c r="C52" s="222">
        <v>-4.6999999999999993</v>
      </c>
      <c r="I52" s="2"/>
      <c r="J52" s="2"/>
    </row>
    <row r="53" spans="1:10" x14ac:dyDescent="0.2">
      <c r="A53" s="130" t="s">
        <v>455</v>
      </c>
      <c r="B53" t="s">
        <v>455</v>
      </c>
      <c r="C53" s="222">
        <v>-4.5999999999999996</v>
      </c>
      <c r="I53" s="2"/>
      <c r="J53" s="2"/>
    </row>
    <row r="54" spans="1:10" x14ac:dyDescent="0.2">
      <c r="A54" s="130" t="s">
        <v>455</v>
      </c>
      <c r="B54" t="s">
        <v>455</v>
      </c>
      <c r="C54" s="222">
        <v>-4.5</v>
      </c>
      <c r="I54" s="2"/>
      <c r="J54" s="2"/>
    </row>
    <row r="55" spans="1:10" x14ac:dyDescent="0.2">
      <c r="A55" s="130" t="s">
        <v>455</v>
      </c>
      <c r="B55" t="s">
        <v>455</v>
      </c>
      <c r="C55" s="222">
        <v>-4.4000000000000004</v>
      </c>
      <c r="I55" s="2"/>
      <c r="J55" s="2"/>
    </row>
    <row r="56" spans="1:10" x14ac:dyDescent="0.2">
      <c r="A56" s="130" t="s">
        <v>455</v>
      </c>
      <c r="B56" t="s">
        <v>455</v>
      </c>
      <c r="C56" s="222">
        <v>-4.3</v>
      </c>
      <c r="I56" s="2"/>
      <c r="J56" s="2"/>
    </row>
    <row r="57" spans="1:10" x14ac:dyDescent="0.2">
      <c r="A57" s="130" t="s">
        <v>455</v>
      </c>
      <c r="B57" t="s">
        <v>455</v>
      </c>
      <c r="C57" s="222">
        <v>-4.1999999999999993</v>
      </c>
      <c r="I57" s="2"/>
      <c r="J57" s="2"/>
    </row>
    <row r="58" spans="1:10" x14ac:dyDescent="0.2">
      <c r="A58" s="130" t="s">
        <v>455</v>
      </c>
      <c r="B58" t="s">
        <v>455</v>
      </c>
      <c r="C58" s="222">
        <v>-4.0999999999999996</v>
      </c>
      <c r="I58" s="2"/>
      <c r="J58" s="2"/>
    </row>
    <row r="59" spans="1:10" x14ac:dyDescent="0.2">
      <c r="A59" s="130" t="s">
        <v>455</v>
      </c>
      <c r="B59" t="s">
        <v>455</v>
      </c>
      <c r="C59" s="222">
        <v>-4</v>
      </c>
      <c r="I59" s="2"/>
      <c r="J59" s="2"/>
    </row>
    <row r="60" spans="1:10" x14ac:dyDescent="0.2">
      <c r="A60" s="130" t="s">
        <v>455</v>
      </c>
      <c r="B60" t="s">
        <v>455</v>
      </c>
      <c r="C60" s="222">
        <v>-3.8999999999999995</v>
      </c>
      <c r="I60" s="2"/>
      <c r="J60" s="2"/>
    </row>
    <row r="61" spans="1:10" x14ac:dyDescent="0.2">
      <c r="A61" s="130" t="s">
        <v>455</v>
      </c>
      <c r="B61" t="s">
        <v>455</v>
      </c>
      <c r="C61" s="222">
        <v>-3.8</v>
      </c>
      <c r="I61" s="2"/>
      <c r="J61" s="2"/>
    </row>
    <row r="62" spans="1:10" x14ac:dyDescent="0.2">
      <c r="A62" s="130" t="s">
        <v>455</v>
      </c>
      <c r="B62" t="s">
        <v>455</v>
      </c>
      <c r="C62" s="222">
        <v>-3.7</v>
      </c>
      <c r="I62" s="2"/>
      <c r="J62" s="2"/>
    </row>
    <row r="63" spans="1:10" x14ac:dyDescent="0.2">
      <c r="A63" s="130" t="s">
        <v>455</v>
      </c>
      <c r="B63" t="s">
        <v>455</v>
      </c>
      <c r="C63" s="222">
        <v>-3.5999999999999996</v>
      </c>
      <c r="I63" s="2"/>
      <c r="J63" s="2"/>
    </row>
    <row r="64" spans="1:10" x14ac:dyDescent="0.2">
      <c r="A64" s="130" t="s">
        <v>455</v>
      </c>
      <c r="B64" t="s">
        <v>455</v>
      </c>
      <c r="C64" s="222">
        <v>-3.5</v>
      </c>
      <c r="I64" s="2"/>
      <c r="J64" s="2"/>
    </row>
    <row r="65" spans="1:10" x14ac:dyDescent="0.2">
      <c r="A65" s="130" t="s">
        <v>455</v>
      </c>
      <c r="B65" t="s">
        <v>455</v>
      </c>
      <c r="C65" s="222">
        <v>-3.3999999999999995</v>
      </c>
      <c r="I65" s="2"/>
      <c r="J65" s="2"/>
    </row>
    <row r="66" spans="1:10" x14ac:dyDescent="0.2">
      <c r="A66" s="130" t="s">
        <v>455</v>
      </c>
      <c r="B66" t="s">
        <v>455</v>
      </c>
      <c r="C66" s="222">
        <v>-3.3</v>
      </c>
      <c r="I66" s="2"/>
      <c r="J66" s="2"/>
    </row>
    <row r="67" spans="1:10" x14ac:dyDescent="0.2">
      <c r="A67" s="130" t="s">
        <v>455</v>
      </c>
      <c r="B67" t="s">
        <v>455</v>
      </c>
      <c r="C67" s="222">
        <v>-3.1999999999999993</v>
      </c>
      <c r="I67" s="2"/>
      <c r="J67" s="2"/>
    </row>
    <row r="68" spans="1:10" x14ac:dyDescent="0.2">
      <c r="A68" s="130" t="s">
        <v>455</v>
      </c>
      <c r="B68" t="s">
        <v>455</v>
      </c>
      <c r="C68" s="222">
        <v>-3.0999999999999996</v>
      </c>
      <c r="I68" s="2"/>
      <c r="J68" s="2"/>
    </row>
    <row r="69" spans="1:10" x14ac:dyDescent="0.2">
      <c r="A69" s="130" t="s">
        <v>455</v>
      </c>
      <c r="B69" t="s">
        <v>455</v>
      </c>
      <c r="C69" s="222">
        <v>-3</v>
      </c>
      <c r="I69" s="2"/>
      <c r="J69" s="2"/>
    </row>
    <row r="70" spans="1:10" x14ac:dyDescent="0.2">
      <c r="A70" s="130" t="s">
        <v>455</v>
      </c>
      <c r="B70" t="s">
        <v>455</v>
      </c>
      <c r="C70" s="222">
        <v>-2.8999999999999995</v>
      </c>
      <c r="I70" s="2"/>
      <c r="J70" s="2"/>
    </row>
    <row r="71" spans="1:10" x14ac:dyDescent="0.2">
      <c r="A71" s="130" t="s">
        <v>455</v>
      </c>
      <c r="B71" t="s">
        <v>455</v>
      </c>
      <c r="C71" s="222">
        <v>-2.8</v>
      </c>
      <c r="I71" s="2"/>
      <c r="J71" s="2"/>
    </row>
    <row r="72" spans="1:10" x14ac:dyDescent="0.2">
      <c r="A72" s="130" t="s">
        <v>455</v>
      </c>
      <c r="B72" t="s">
        <v>455</v>
      </c>
      <c r="C72" s="222">
        <v>-2.6999999999999993</v>
      </c>
      <c r="I72" s="2"/>
      <c r="J72" s="2"/>
    </row>
    <row r="73" spans="1:10" x14ac:dyDescent="0.2">
      <c r="A73" s="130" t="s">
        <v>455</v>
      </c>
      <c r="B73" t="s">
        <v>455</v>
      </c>
      <c r="C73" s="222">
        <v>-2.5999999999999996</v>
      </c>
      <c r="I73" s="2"/>
      <c r="J73" s="2"/>
    </row>
    <row r="74" spans="1:10" x14ac:dyDescent="0.2">
      <c r="A74" s="130" t="s">
        <v>455</v>
      </c>
      <c r="B74" t="s">
        <v>455</v>
      </c>
      <c r="C74" s="222">
        <v>-2.5</v>
      </c>
      <c r="I74" s="2"/>
      <c r="J74" s="2"/>
    </row>
    <row r="75" spans="1:10" x14ac:dyDescent="0.2">
      <c r="A75" s="130" t="s">
        <v>455</v>
      </c>
      <c r="B75" t="s">
        <v>455</v>
      </c>
      <c r="C75" s="222">
        <v>-2.3999999999999995</v>
      </c>
      <c r="I75" s="2"/>
      <c r="J75" s="2"/>
    </row>
    <row r="76" spans="1:10" x14ac:dyDescent="0.2">
      <c r="A76" s="130" t="s">
        <v>455</v>
      </c>
      <c r="B76" t="s">
        <v>455</v>
      </c>
      <c r="C76" s="222">
        <v>-2.2999999999999998</v>
      </c>
      <c r="I76" s="2"/>
      <c r="J76" s="2"/>
    </row>
    <row r="77" spans="1:10" x14ac:dyDescent="0.2">
      <c r="A77" s="130" t="s">
        <v>455</v>
      </c>
      <c r="B77" t="s">
        <v>455</v>
      </c>
      <c r="C77" s="222">
        <v>-2.1999999999999993</v>
      </c>
      <c r="I77" s="2"/>
      <c r="J77" s="2"/>
    </row>
    <row r="78" spans="1:10" x14ac:dyDescent="0.2">
      <c r="A78" s="130" t="s">
        <v>455</v>
      </c>
      <c r="B78" t="s">
        <v>455</v>
      </c>
      <c r="C78" s="222">
        <v>-2.0999999999999996</v>
      </c>
      <c r="I78" s="2"/>
      <c r="J78" s="2"/>
    </row>
    <row r="79" spans="1:10" x14ac:dyDescent="0.2">
      <c r="A79" s="130" t="s">
        <v>455</v>
      </c>
      <c r="B79" t="s">
        <v>455</v>
      </c>
      <c r="C79" s="222">
        <v>-2</v>
      </c>
      <c r="I79" s="2"/>
      <c r="J79" s="2"/>
    </row>
    <row r="80" spans="1:10" x14ac:dyDescent="0.2">
      <c r="A80" s="130" t="s">
        <v>455</v>
      </c>
      <c r="B80" t="s">
        <v>455</v>
      </c>
      <c r="C80" s="222">
        <v>-1.8999999999999995</v>
      </c>
      <c r="I80" s="2"/>
      <c r="J80" s="2"/>
    </row>
    <row r="81" spans="1:10" x14ac:dyDescent="0.2">
      <c r="A81" s="130" t="s">
        <v>455</v>
      </c>
      <c r="B81" t="s">
        <v>455</v>
      </c>
      <c r="C81" s="222">
        <v>-1.7999999999999998</v>
      </c>
      <c r="I81" s="2"/>
      <c r="J81" s="2"/>
    </row>
    <row r="82" spans="1:10" x14ac:dyDescent="0.2">
      <c r="A82" s="130" t="s">
        <v>455</v>
      </c>
      <c r="B82" t="s">
        <v>455</v>
      </c>
      <c r="C82" s="222">
        <v>-1.6999999999999993</v>
      </c>
      <c r="I82" s="2"/>
      <c r="J82" s="2"/>
    </row>
    <row r="83" spans="1:10" x14ac:dyDescent="0.2">
      <c r="A83" s="130" t="s">
        <v>455</v>
      </c>
      <c r="B83" t="s">
        <v>455</v>
      </c>
      <c r="C83" s="222">
        <v>-1.5999999999999996</v>
      </c>
      <c r="I83" s="2"/>
      <c r="J83" s="2"/>
    </row>
    <row r="84" spans="1:10" x14ac:dyDescent="0.2">
      <c r="A84" s="130" t="s">
        <v>455</v>
      </c>
      <c r="B84" t="s">
        <v>455</v>
      </c>
      <c r="C84" s="222">
        <v>-1.5</v>
      </c>
      <c r="I84" s="2"/>
      <c r="J84" s="2"/>
    </row>
    <row r="85" spans="1:10" x14ac:dyDescent="0.2">
      <c r="A85" s="130" t="s">
        <v>455</v>
      </c>
      <c r="B85" t="s">
        <v>455</v>
      </c>
      <c r="C85" s="222">
        <v>-1.3999999999999995</v>
      </c>
      <c r="I85" s="2"/>
      <c r="J85" s="2"/>
    </row>
    <row r="86" spans="1:10" x14ac:dyDescent="0.2">
      <c r="A86" s="130" t="s">
        <v>455</v>
      </c>
      <c r="B86" t="s">
        <v>455</v>
      </c>
      <c r="C86" s="222">
        <v>-1.2999999999999998</v>
      </c>
      <c r="I86" s="2"/>
      <c r="J86" s="2"/>
    </row>
    <row r="87" spans="1:10" x14ac:dyDescent="0.2">
      <c r="A87" s="130" t="s">
        <v>455</v>
      </c>
      <c r="B87" t="s">
        <v>455</v>
      </c>
      <c r="C87" s="222">
        <v>-1.1999999999999993</v>
      </c>
      <c r="I87" s="2"/>
      <c r="J87" s="2"/>
    </row>
    <row r="88" spans="1:10" x14ac:dyDescent="0.2">
      <c r="A88" s="130" t="s">
        <v>455</v>
      </c>
      <c r="B88" t="s">
        <v>455</v>
      </c>
      <c r="C88" s="222">
        <v>-1.0999999999999996</v>
      </c>
      <c r="I88" s="2"/>
      <c r="J88" s="2"/>
    </row>
    <row r="89" spans="1:10" x14ac:dyDescent="0.2">
      <c r="A89" s="130" t="s">
        <v>455</v>
      </c>
      <c r="B89" t="s">
        <v>455</v>
      </c>
      <c r="C89" s="222">
        <v>-1</v>
      </c>
      <c r="I89" s="2"/>
      <c r="J89" s="2"/>
    </row>
    <row r="90" spans="1:10" x14ac:dyDescent="0.2">
      <c r="A90" s="130" t="s">
        <v>455</v>
      </c>
      <c r="B90" t="s">
        <v>455</v>
      </c>
      <c r="C90" s="222">
        <v>-0.89999999999999947</v>
      </c>
      <c r="I90" s="2"/>
      <c r="J90" s="2"/>
    </row>
    <row r="91" spans="1:10" x14ac:dyDescent="0.2">
      <c r="A91" s="130" t="s">
        <v>455</v>
      </c>
      <c r="B91" t="s">
        <v>455</v>
      </c>
      <c r="C91" s="222">
        <v>-0.79999999999999982</v>
      </c>
      <c r="I91" s="2"/>
      <c r="J91" s="2"/>
    </row>
    <row r="92" spans="1:10" x14ac:dyDescent="0.2">
      <c r="A92" s="130" t="s">
        <v>455</v>
      </c>
      <c r="B92" t="s">
        <v>455</v>
      </c>
      <c r="C92" s="222">
        <v>-0.69999999999999929</v>
      </c>
      <c r="I92" s="2"/>
      <c r="J92" s="2"/>
    </row>
    <row r="93" spans="1:10" x14ac:dyDescent="0.2">
      <c r="A93" s="130" t="s">
        <v>455</v>
      </c>
      <c r="B93" t="s">
        <v>455</v>
      </c>
      <c r="C93" s="222">
        <v>-0.59999999999999964</v>
      </c>
      <c r="I93" s="2"/>
      <c r="J93" s="2"/>
    </row>
    <row r="94" spans="1:10" x14ac:dyDescent="0.2">
      <c r="A94" s="130" t="s">
        <v>455</v>
      </c>
      <c r="B94" t="s">
        <v>455</v>
      </c>
      <c r="C94" s="222">
        <v>-0.5</v>
      </c>
      <c r="I94" s="2"/>
      <c r="J94" s="2"/>
    </row>
    <row r="95" spans="1:10" x14ac:dyDescent="0.2">
      <c r="A95" s="130" t="s">
        <v>455</v>
      </c>
      <c r="B95" t="s">
        <v>455</v>
      </c>
      <c r="C95" s="222">
        <v>-0.39999999999999947</v>
      </c>
      <c r="I95" s="2"/>
      <c r="J95" s="2"/>
    </row>
    <row r="96" spans="1:10" x14ac:dyDescent="0.2">
      <c r="A96" s="130" t="s">
        <v>455</v>
      </c>
      <c r="B96" t="s">
        <v>455</v>
      </c>
      <c r="C96" s="222">
        <v>-0.29999999999999982</v>
      </c>
      <c r="I96" s="2"/>
      <c r="J96" s="2"/>
    </row>
    <row r="97" spans="1:10" x14ac:dyDescent="0.2">
      <c r="A97" s="130" t="s">
        <v>455</v>
      </c>
      <c r="B97" t="s">
        <v>455</v>
      </c>
      <c r="C97" s="222">
        <v>-0.19999999999999929</v>
      </c>
      <c r="I97" s="2"/>
      <c r="J97" s="2"/>
    </row>
    <row r="98" spans="1:10" x14ac:dyDescent="0.2">
      <c r="A98" s="130" t="s">
        <v>455</v>
      </c>
      <c r="B98" t="s">
        <v>455</v>
      </c>
      <c r="C98" s="222">
        <v>-9.9999999999999645E-2</v>
      </c>
      <c r="I98" s="2"/>
      <c r="J98" s="2"/>
    </row>
    <row r="99" spans="1:10" x14ac:dyDescent="0.2">
      <c r="A99" s="130" t="s">
        <v>455</v>
      </c>
      <c r="B99" t="s">
        <v>455</v>
      </c>
      <c r="C99" s="222">
        <v>0</v>
      </c>
      <c r="I99" s="2"/>
      <c r="J99" s="2"/>
    </row>
    <row r="100" spans="1:10" x14ac:dyDescent="0.2">
      <c r="A100" s="130" t="s">
        <v>455</v>
      </c>
      <c r="B100" t="s">
        <v>455</v>
      </c>
      <c r="C100" s="222">
        <v>9.9999999999999645E-2</v>
      </c>
      <c r="I100" s="2"/>
      <c r="J100" s="2"/>
    </row>
    <row r="101" spans="1:10" x14ac:dyDescent="0.2">
      <c r="A101" s="130" t="s">
        <v>455</v>
      </c>
      <c r="B101" t="s">
        <v>455</v>
      </c>
      <c r="C101" s="222">
        <v>0.20000000000000107</v>
      </c>
      <c r="I101" s="2"/>
      <c r="J101" s="2"/>
    </row>
    <row r="102" spans="1:10" x14ac:dyDescent="0.2">
      <c r="A102" s="130" t="s">
        <v>455</v>
      </c>
      <c r="B102" t="s">
        <v>455</v>
      </c>
      <c r="C102" s="222">
        <v>0.30000000000000071</v>
      </c>
      <c r="I102" s="2"/>
      <c r="J102" s="2"/>
    </row>
    <row r="103" spans="1:10" x14ac:dyDescent="0.2">
      <c r="A103" s="130" t="s">
        <v>455</v>
      </c>
      <c r="B103" t="s">
        <v>455</v>
      </c>
      <c r="C103" s="222">
        <v>0.40000000000000036</v>
      </c>
      <c r="I103" s="2"/>
      <c r="J103" s="2"/>
    </row>
    <row r="104" spans="1:10" x14ac:dyDescent="0.2">
      <c r="A104" s="130" t="s">
        <v>455</v>
      </c>
      <c r="B104" t="s">
        <v>455</v>
      </c>
      <c r="C104" s="222">
        <v>0.5</v>
      </c>
      <c r="I104" s="2"/>
      <c r="J104" s="2"/>
    </row>
    <row r="105" spans="1:10" x14ac:dyDescent="0.2">
      <c r="A105" s="130" t="s">
        <v>455</v>
      </c>
      <c r="B105" t="s">
        <v>455</v>
      </c>
      <c r="C105" s="222">
        <v>0.59999999999999964</v>
      </c>
      <c r="I105" s="2"/>
      <c r="J105" s="2"/>
    </row>
    <row r="106" spans="1:10" x14ac:dyDescent="0.2">
      <c r="A106" s="130" t="s">
        <v>455</v>
      </c>
      <c r="B106" t="s">
        <v>455</v>
      </c>
      <c r="C106" s="222">
        <v>0.70000000000000107</v>
      </c>
      <c r="I106" s="2"/>
      <c r="J106" s="2"/>
    </row>
    <row r="107" spans="1:10" x14ac:dyDescent="0.2">
      <c r="A107" s="130" t="s">
        <v>455</v>
      </c>
      <c r="B107" t="s">
        <v>455</v>
      </c>
      <c r="C107" s="222">
        <v>0.80000000000000071</v>
      </c>
      <c r="I107" s="2"/>
      <c r="J107" s="2"/>
    </row>
    <row r="108" spans="1:10" x14ac:dyDescent="0.2">
      <c r="A108" s="130" t="s">
        <v>455</v>
      </c>
      <c r="B108" t="s">
        <v>455</v>
      </c>
      <c r="C108" s="222">
        <v>0.90000000000000036</v>
      </c>
      <c r="I108" s="2"/>
      <c r="J108" s="2"/>
    </row>
    <row r="109" spans="1:10" x14ac:dyDescent="0.2">
      <c r="A109" s="130" t="s">
        <v>455</v>
      </c>
      <c r="B109" t="s">
        <v>455</v>
      </c>
      <c r="C109" s="222">
        <v>1</v>
      </c>
      <c r="I109" s="2"/>
      <c r="J109" s="2"/>
    </row>
    <row r="110" spans="1:10" x14ac:dyDescent="0.2">
      <c r="A110" s="130" t="s">
        <v>455</v>
      </c>
      <c r="B110" t="s">
        <v>455</v>
      </c>
      <c r="C110" s="222">
        <v>1.0999999999999996</v>
      </c>
      <c r="I110" s="2"/>
      <c r="J110" s="2"/>
    </row>
    <row r="111" spans="1:10" x14ac:dyDescent="0.2">
      <c r="A111" s="130" t="s">
        <v>455</v>
      </c>
      <c r="B111" t="s">
        <v>455</v>
      </c>
      <c r="C111" s="222">
        <v>1.2000000000000011</v>
      </c>
      <c r="I111" s="2"/>
      <c r="J111" s="2"/>
    </row>
    <row r="112" spans="1:10" x14ac:dyDescent="0.2">
      <c r="A112" s="130" t="s">
        <v>455</v>
      </c>
      <c r="B112" t="s">
        <v>455</v>
      </c>
      <c r="C112" s="222">
        <v>1.3000000000000007</v>
      </c>
      <c r="I112" s="2"/>
      <c r="J112" s="2"/>
    </row>
    <row r="113" spans="1:10" x14ac:dyDescent="0.2">
      <c r="A113" s="130" t="s">
        <v>455</v>
      </c>
      <c r="B113" t="s">
        <v>455</v>
      </c>
      <c r="C113" s="222">
        <v>1.4000000000000004</v>
      </c>
      <c r="I113" s="2"/>
      <c r="J113" s="2"/>
    </row>
    <row r="114" spans="1:10" x14ac:dyDescent="0.2">
      <c r="A114" s="130" t="s">
        <v>455</v>
      </c>
      <c r="B114" t="s">
        <v>455</v>
      </c>
      <c r="C114" s="222">
        <v>1.5</v>
      </c>
      <c r="I114" s="2"/>
      <c r="J114" s="2"/>
    </row>
    <row r="115" spans="1:10" x14ac:dyDescent="0.2">
      <c r="A115" s="130" t="s">
        <v>455</v>
      </c>
      <c r="B115" t="s">
        <v>455</v>
      </c>
      <c r="C115" s="222">
        <v>1.6000000000000014</v>
      </c>
      <c r="I115" s="2"/>
      <c r="J115" s="2"/>
    </row>
    <row r="116" spans="1:10" x14ac:dyDescent="0.2">
      <c r="A116" s="130" t="s">
        <v>455</v>
      </c>
      <c r="B116" t="s">
        <v>455</v>
      </c>
      <c r="C116" s="222">
        <v>1.7000000000000011</v>
      </c>
      <c r="I116" s="2"/>
      <c r="J116" s="2"/>
    </row>
    <row r="117" spans="1:10" x14ac:dyDescent="0.2">
      <c r="A117" s="130" t="s">
        <v>455</v>
      </c>
      <c r="B117" t="s">
        <v>455</v>
      </c>
      <c r="C117" s="222">
        <v>1.8000000000000007</v>
      </c>
      <c r="I117" s="2"/>
      <c r="J117" s="2"/>
    </row>
    <row r="118" spans="1:10" x14ac:dyDescent="0.2">
      <c r="A118" s="130" t="s">
        <v>455</v>
      </c>
      <c r="B118" t="s">
        <v>455</v>
      </c>
      <c r="C118" s="222">
        <v>1.9000000000000004</v>
      </c>
      <c r="I118" s="2"/>
      <c r="J118" s="2"/>
    </row>
    <row r="119" spans="1:10" x14ac:dyDescent="0.2">
      <c r="A119" s="130" t="s">
        <v>455</v>
      </c>
      <c r="B119" t="s">
        <v>455</v>
      </c>
      <c r="C119" s="222">
        <v>2</v>
      </c>
      <c r="I119" s="2"/>
      <c r="J119" s="2"/>
    </row>
    <row r="120" spans="1:10" x14ac:dyDescent="0.2">
      <c r="A120" s="130" t="s">
        <v>455</v>
      </c>
      <c r="B120" t="s">
        <v>455</v>
      </c>
      <c r="C120" s="222">
        <v>2.1000000000000014</v>
      </c>
      <c r="I120" s="2"/>
      <c r="J120" s="2"/>
    </row>
    <row r="121" spans="1:10" x14ac:dyDescent="0.2">
      <c r="A121" s="130" t="s">
        <v>455</v>
      </c>
      <c r="B121" t="s">
        <v>455</v>
      </c>
      <c r="C121" s="222">
        <v>2.2000000000000011</v>
      </c>
      <c r="I121" s="2"/>
      <c r="J121" s="2"/>
    </row>
    <row r="122" spans="1:10" x14ac:dyDescent="0.2">
      <c r="A122" s="130" t="s">
        <v>455</v>
      </c>
      <c r="B122" t="s">
        <v>455</v>
      </c>
      <c r="C122" s="222">
        <v>2.3000000000000007</v>
      </c>
      <c r="I122" s="2"/>
      <c r="J122" s="2"/>
    </row>
    <row r="123" spans="1:10" x14ac:dyDescent="0.2">
      <c r="A123" s="130" t="s">
        <v>455</v>
      </c>
      <c r="B123" t="s">
        <v>455</v>
      </c>
      <c r="C123" s="222">
        <v>2.4000000000000004</v>
      </c>
      <c r="I123" s="2"/>
      <c r="J123" s="2"/>
    </row>
    <row r="124" spans="1:10" x14ac:dyDescent="0.2">
      <c r="A124" s="130" t="s">
        <v>455</v>
      </c>
      <c r="B124" t="s">
        <v>455</v>
      </c>
      <c r="C124" s="222">
        <v>2.5</v>
      </c>
      <c r="I124" s="2"/>
      <c r="J124" s="2"/>
    </row>
    <row r="125" spans="1:10" x14ac:dyDescent="0.2">
      <c r="A125" s="130" t="s">
        <v>455</v>
      </c>
      <c r="B125" t="s">
        <v>455</v>
      </c>
      <c r="C125" s="222">
        <v>2.6000000000000014</v>
      </c>
      <c r="I125" s="2"/>
      <c r="J125" s="2"/>
    </row>
    <row r="126" spans="1:10" x14ac:dyDescent="0.2">
      <c r="A126" s="130" t="s">
        <v>455</v>
      </c>
      <c r="B126" t="s">
        <v>455</v>
      </c>
      <c r="C126" s="222">
        <v>2.7000000000000011</v>
      </c>
      <c r="I126" s="2"/>
      <c r="J126" s="2"/>
    </row>
    <row r="127" spans="1:10" x14ac:dyDescent="0.2">
      <c r="A127" s="130" t="s">
        <v>455</v>
      </c>
      <c r="B127" t="s">
        <v>455</v>
      </c>
      <c r="C127" s="222">
        <v>2.8000000000000007</v>
      </c>
      <c r="I127" s="2"/>
      <c r="J127" s="2"/>
    </row>
    <row r="128" spans="1:10" x14ac:dyDescent="0.2">
      <c r="A128" s="130" t="s">
        <v>455</v>
      </c>
      <c r="B128" t="s">
        <v>455</v>
      </c>
      <c r="C128" s="222">
        <v>2.9000000000000004</v>
      </c>
      <c r="I128" s="2"/>
      <c r="J128" s="2"/>
    </row>
    <row r="129" spans="1:10" x14ac:dyDescent="0.2">
      <c r="A129" s="130" t="s">
        <v>455</v>
      </c>
      <c r="B129" t="s">
        <v>455</v>
      </c>
      <c r="C129" s="222">
        <v>3</v>
      </c>
      <c r="I129" s="2"/>
      <c r="J129" s="2"/>
    </row>
    <row r="130" spans="1:10" x14ac:dyDescent="0.2">
      <c r="A130" s="130" t="s">
        <v>455</v>
      </c>
      <c r="B130" t="s">
        <v>455</v>
      </c>
      <c r="C130" s="222">
        <v>3.1000000000000014</v>
      </c>
      <c r="I130" s="2"/>
      <c r="J130" s="2"/>
    </row>
    <row r="131" spans="1:10" x14ac:dyDescent="0.2">
      <c r="A131" s="130" t="s">
        <v>455</v>
      </c>
      <c r="B131" t="s">
        <v>455</v>
      </c>
      <c r="C131" s="222">
        <v>3.2000000000000011</v>
      </c>
      <c r="I131" s="2"/>
      <c r="J131" s="2"/>
    </row>
    <row r="132" spans="1:10" x14ac:dyDescent="0.2">
      <c r="A132" s="130" t="s">
        <v>455</v>
      </c>
      <c r="B132" t="s">
        <v>455</v>
      </c>
      <c r="C132" s="222">
        <v>3.3000000000000007</v>
      </c>
      <c r="I132" s="2"/>
      <c r="J132" s="2"/>
    </row>
    <row r="133" spans="1:10" x14ac:dyDescent="0.2">
      <c r="A133" s="130" t="s">
        <v>455</v>
      </c>
      <c r="B133" t="s">
        <v>455</v>
      </c>
      <c r="C133" s="222">
        <v>3.4000000000000004</v>
      </c>
      <c r="I133" s="2"/>
      <c r="J133" s="2"/>
    </row>
    <row r="134" spans="1:10" x14ac:dyDescent="0.2">
      <c r="A134" s="130" t="s">
        <v>455</v>
      </c>
      <c r="B134" t="s">
        <v>455</v>
      </c>
      <c r="C134" s="222">
        <v>3.5</v>
      </c>
      <c r="I134" s="2"/>
      <c r="J134" s="2"/>
    </row>
    <row r="135" spans="1:10" x14ac:dyDescent="0.2">
      <c r="A135" s="130" t="s">
        <v>455</v>
      </c>
      <c r="B135" t="s">
        <v>455</v>
      </c>
      <c r="C135" s="222">
        <v>3.6000000000000014</v>
      </c>
      <c r="I135" s="2"/>
      <c r="J135" s="2"/>
    </row>
    <row r="136" spans="1:10" x14ac:dyDescent="0.2">
      <c r="A136" s="130" t="s">
        <v>455</v>
      </c>
      <c r="B136" t="s">
        <v>455</v>
      </c>
      <c r="C136" s="222">
        <v>3.7000000000000011</v>
      </c>
      <c r="I136" s="2"/>
      <c r="J136" s="2"/>
    </row>
    <row r="137" spans="1:10" x14ac:dyDescent="0.2">
      <c r="A137" s="130" t="s">
        <v>455</v>
      </c>
      <c r="B137" t="s">
        <v>455</v>
      </c>
      <c r="C137" s="222">
        <v>3.8000000000000007</v>
      </c>
      <c r="I137" s="2"/>
      <c r="J137" s="2"/>
    </row>
    <row r="138" spans="1:10" x14ac:dyDescent="0.2">
      <c r="A138" s="130" t="s">
        <v>455</v>
      </c>
      <c r="B138" t="s">
        <v>455</v>
      </c>
      <c r="C138" s="222">
        <v>3.9000000000000004</v>
      </c>
      <c r="I138" s="2"/>
      <c r="J138" s="2"/>
    </row>
    <row r="139" spans="1:10" x14ac:dyDescent="0.2">
      <c r="A139" s="130" t="s">
        <v>455</v>
      </c>
      <c r="B139" t="s">
        <v>455</v>
      </c>
      <c r="C139" s="222">
        <v>4</v>
      </c>
      <c r="I139" s="2"/>
      <c r="J139" s="2"/>
    </row>
    <row r="140" spans="1:10" x14ac:dyDescent="0.2">
      <c r="A140" s="130" t="s">
        <v>455</v>
      </c>
      <c r="B140" t="s">
        <v>455</v>
      </c>
      <c r="C140" s="222">
        <v>4.1000000000000014</v>
      </c>
      <c r="I140" s="2"/>
      <c r="J140" s="2"/>
    </row>
    <row r="141" spans="1:10" x14ac:dyDescent="0.2">
      <c r="A141" s="130" t="s">
        <v>455</v>
      </c>
      <c r="B141" t="s">
        <v>455</v>
      </c>
      <c r="C141" s="222">
        <v>4.2000000000000011</v>
      </c>
      <c r="I141" s="2"/>
      <c r="J141" s="2"/>
    </row>
    <row r="142" spans="1:10" x14ac:dyDescent="0.2">
      <c r="A142" s="130" t="s">
        <v>455</v>
      </c>
      <c r="B142" t="s">
        <v>455</v>
      </c>
      <c r="C142" s="222">
        <v>4.3000000000000007</v>
      </c>
      <c r="I142" s="2"/>
      <c r="J142" s="2"/>
    </row>
    <row r="143" spans="1:10" x14ac:dyDescent="0.2">
      <c r="A143" s="130" t="s">
        <v>455</v>
      </c>
      <c r="B143" t="s">
        <v>455</v>
      </c>
      <c r="C143" s="222">
        <v>4.4000000000000004</v>
      </c>
      <c r="I143" s="2"/>
      <c r="J143" s="2"/>
    </row>
    <row r="144" spans="1:10" x14ac:dyDescent="0.2">
      <c r="A144" s="130" t="s">
        <v>455</v>
      </c>
      <c r="B144" t="s">
        <v>455</v>
      </c>
      <c r="C144" s="222">
        <v>4.5</v>
      </c>
      <c r="I144" s="2"/>
      <c r="J144" s="2"/>
    </row>
    <row r="145" spans="1:10" x14ac:dyDescent="0.2">
      <c r="A145" s="130" t="s">
        <v>455</v>
      </c>
      <c r="B145" t="s">
        <v>455</v>
      </c>
      <c r="C145" s="222">
        <v>4.6000000000000014</v>
      </c>
      <c r="I145" s="2"/>
      <c r="J145" s="2"/>
    </row>
    <row r="146" spans="1:10" x14ac:dyDescent="0.2">
      <c r="A146" s="130" t="s">
        <v>455</v>
      </c>
      <c r="B146" t="s">
        <v>455</v>
      </c>
      <c r="C146" s="222">
        <v>4.7000000000000011</v>
      </c>
      <c r="I146" s="2"/>
      <c r="J146" s="2"/>
    </row>
    <row r="147" spans="1:10" x14ac:dyDescent="0.2">
      <c r="A147" s="130" t="s">
        <v>455</v>
      </c>
      <c r="B147" t="s">
        <v>455</v>
      </c>
      <c r="C147" s="222">
        <v>4.8000000000000007</v>
      </c>
      <c r="I147" s="2"/>
      <c r="J147" s="2"/>
    </row>
    <row r="148" spans="1:10" x14ac:dyDescent="0.2">
      <c r="A148" s="130" t="s">
        <v>455</v>
      </c>
      <c r="B148" t="s">
        <v>455</v>
      </c>
      <c r="C148" s="222">
        <v>4.9000000000000004</v>
      </c>
      <c r="I148" s="2"/>
      <c r="J148" s="2"/>
    </row>
    <row r="149" spans="1:10" x14ac:dyDescent="0.2">
      <c r="A149" s="130" t="s">
        <v>455</v>
      </c>
      <c r="B149" t="s">
        <v>455</v>
      </c>
      <c r="C149" s="222">
        <v>5</v>
      </c>
      <c r="I149" s="2"/>
      <c r="J149" s="2"/>
    </row>
    <row r="150" spans="1:10" x14ac:dyDescent="0.2">
      <c r="A150" s="130" t="s">
        <v>455</v>
      </c>
      <c r="B150" t="s">
        <v>455</v>
      </c>
      <c r="C150" s="222">
        <v>5.1000000000000014</v>
      </c>
      <c r="I150" s="2"/>
      <c r="J150" s="2"/>
    </row>
    <row r="151" spans="1:10" x14ac:dyDescent="0.2">
      <c r="A151" s="130" t="s">
        <v>455</v>
      </c>
      <c r="B151" t="s">
        <v>455</v>
      </c>
      <c r="C151" s="222">
        <v>5.2000000000000011</v>
      </c>
      <c r="I151" s="2"/>
      <c r="J151" s="2"/>
    </row>
    <row r="152" spans="1:10" x14ac:dyDescent="0.2">
      <c r="A152" s="130" t="s">
        <v>455</v>
      </c>
      <c r="B152" t="s">
        <v>455</v>
      </c>
      <c r="C152" s="222">
        <v>5.3000000000000007</v>
      </c>
      <c r="I152" s="2"/>
      <c r="J152" s="2"/>
    </row>
    <row r="153" spans="1:10" x14ac:dyDescent="0.2">
      <c r="A153" s="130" t="s">
        <v>455</v>
      </c>
      <c r="B153" t="s">
        <v>455</v>
      </c>
      <c r="C153" s="222">
        <v>5.4</v>
      </c>
      <c r="I153" s="2"/>
      <c r="J153" s="2"/>
    </row>
    <row r="154" spans="1:10" x14ac:dyDescent="0.2">
      <c r="A154" s="130" t="s">
        <v>455</v>
      </c>
      <c r="B154" t="s">
        <v>455</v>
      </c>
      <c r="C154" s="222">
        <v>5.5</v>
      </c>
      <c r="I154" s="2"/>
      <c r="J154" s="2"/>
    </row>
    <row r="155" spans="1:10" x14ac:dyDescent="0.2">
      <c r="A155" s="130" t="s">
        <v>455</v>
      </c>
      <c r="B155" t="s">
        <v>455</v>
      </c>
      <c r="C155" s="222">
        <v>5.6000000000000014</v>
      </c>
      <c r="I155" s="2"/>
      <c r="J155" s="2"/>
    </row>
    <row r="156" spans="1:10" x14ac:dyDescent="0.2">
      <c r="A156" s="130" t="s">
        <v>455</v>
      </c>
      <c r="B156" t="s">
        <v>455</v>
      </c>
      <c r="C156" s="222">
        <v>5.7000000000000011</v>
      </c>
      <c r="I156" s="2"/>
      <c r="J156" s="2"/>
    </row>
    <row r="157" spans="1:10" x14ac:dyDescent="0.2">
      <c r="A157" s="130" t="s">
        <v>455</v>
      </c>
      <c r="B157" t="s">
        <v>455</v>
      </c>
      <c r="C157" s="222">
        <v>5.8000000000000007</v>
      </c>
      <c r="I157" s="2"/>
      <c r="J157" s="2"/>
    </row>
    <row r="158" spans="1:10" x14ac:dyDescent="0.2">
      <c r="A158" s="130" t="s">
        <v>455</v>
      </c>
      <c r="B158" t="s">
        <v>455</v>
      </c>
      <c r="C158" s="222">
        <v>5.9</v>
      </c>
      <c r="I158" s="2"/>
      <c r="J158" s="2"/>
    </row>
    <row r="159" spans="1:10" x14ac:dyDescent="0.2">
      <c r="A159" s="130" t="s">
        <v>455</v>
      </c>
      <c r="B159" t="s">
        <v>455</v>
      </c>
      <c r="C159" s="222">
        <v>6</v>
      </c>
      <c r="I159" s="2"/>
      <c r="J159" s="2"/>
    </row>
    <row r="160" spans="1:10" x14ac:dyDescent="0.2">
      <c r="A160" s="130" t="s">
        <v>455</v>
      </c>
      <c r="B160" t="s">
        <v>455</v>
      </c>
      <c r="C160" s="222">
        <v>6.1000000000000014</v>
      </c>
      <c r="I160" s="2"/>
      <c r="J160" s="2"/>
    </row>
    <row r="161" spans="1:10" x14ac:dyDescent="0.2">
      <c r="A161" s="130" t="s">
        <v>455</v>
      </c>
      <c r="B161" t="s">
        <v>455</v>
      </c>
      <c r="C161" s="222">
        <v>6.2000000000000011</v>
      </c>
      <c r="I161" s="2"/>
      <c r="J161" s="2"/>
    </row>
    <row r="162" spans="1:10" x14ac:dyDescent="0.2">
      <c r="A162" s="130" t="s">
        <v>455</v>
      </c>
      <c r="B162" t="s">
        <v>455</v>
      </c>
      <c r="C162" s="222">
        <v>6.3000000000000007</v>
      </c>
      <c r="I162" s="2"/>
      <c r="J162" s="2"/>
    </row>
    <row r="163" spans="1:10" x14ac:dyDescent="0.2">
      <c r="A163" s="130" t="s">
        <v>455</v>
      </c>
      <c r="B163" t="s">
        <v>455</v>
      </c>
      <c r="C163" s="222">
        <v>6.4</v>
      </c>
      <c r="I163" s="2"/>
      <c r="J163" s="2"/>
    </row>
    <row r="164" spans="1:10" x14ac:dyDescent="0.2">
      <c r="A164" s="130" t="s">
        <v>455</v>
      </c>
      <c r="B164" t="s">
        <v>455</v>
      </c>
      <c r="C164" s="222">
        <v>6.5</v>
      </c>
      <c r="I164" s="2"/>
      <c r="J164" s="2"/>
    </row>
    <row r="165" spans="1:10" x14ac:dyDescent="0.2">
      <c r="A165" s="130" t="s">
        <v>455</v>
      </c>
      <c r="B165" t="s">
        <v>455</v>
      </c>
      <c r="C165" s="222">
        <v>6.6000000000000014</v>
      </c>
      <c r="I165" s="2"/>
      <c r="J165" s="2"/>
    </row>
    <row r="166" spans="1:10" x14ac:dyDescent="0.2">
      <c r="A166" s="130" t="s">
        <v>455</v>
      </c>
      <c r="B166" t="s">
        <v>455</v>
      </c>
      <c r="C166" s="222">
        <v>6.7000000000000011</v>
      </c>
      <c r="I166" s="2"/>
      <c r="J166" s="2"/>
    </row>
    <row r="167" spans="1:10" x14ac:dyDescent="0.2">
      <c r="A167" s="130" t="s">
        <v>455</v>
      </c>
      <c r="B167" t="s">
        <v>455</v>
      </c>
      <c r="C167" s="222">
        <v>6.8000000000000007</v>
      </c>
      <c r="I167" s="2"/>
      <c r="J167" s="2"/>
    </row>
    <row r="168" spans="1:10" x14ac:dyDescent="0.2">
      <c r="A168" s="130" t="s">
        <v>455</v>
      </c>
      <c r="B168" t="s">
        <v>455</v>
      </c>
      <c r="C168" s="222">
        <v>6.9</v>
      </c>
      <c r="I168" s="2"/>
      <c r="J168" s="2"/>
    </row>
    <row r="169" spans="1:10" x14ac:dyDescent="0.2">
      <c r="A169" s="130" t="s">
        <v>455</v>
      </c>
      <c r="B169" t="s">
        <v>455</v>
      </c>
      <c r="C169" s="222">
        <v>7</v>
      </c>
      <c r="I169" s="2"/>
      <c r="J169" s="2"/>
    </row>
    <row r="170" spans="1:10" x14ac:dyDescent="0.2">
      <c r="A170" s="130" t="s">
        <v>455</v>
      </c>
      <c r="B170" t="s">
        <v>455</v>
      </c>
      <c r="C170" s="222">
        <v>7.1000000000000014</v>
      </c>
      <c r="I170" s="2"/>
      <c r="J170" s="2"/>
    </row>
    <row r="171" spans="1:10" x14ac:dyDescent="0.2">
      <c r="A171" s="130" t="s">
        <v>455</v>
      </c>
      <c r="B171" t="s">
        <v>455</v>
      </c>
      <c r="C171" s="222">
        <v>7.2000000000000011</v>
      </c>
      <c r="I171" s="2"/>
      <c r="J171" s="2"/>
    </row>
    <row r="172" spans="1:10" x14ac:dyDescent="0.2">
      <c r="A172" s="130" t="s">
        <v>455</v>
      </c>
      <c r="B172" t="s">
        <v>455</v>
      </c>
      <c r="C172" s="222">
        <v>7.3000000000000007</v>
      </c>
      <c r="I172" s="2"/>
      <c r="J172" s="2"/>
    </row>
    <row r="173" spans="1:10" x14ac:dyDescent="0.2">
      <c r="A173" s="130" t="s">
        <v>455</v>
      </c>
      <c r="B173" t="s">
        <v>455</v>
      </c>
      <c r="C173" s="222">
        <v>7.4</v>
      </c>
      <c r="I173" s="2"/>
      <c r="J173" s="2"/>
    </row>
    <row r="174" spans="1:10" x14ac:dyDescent="0.2">
      <c r="A174" s="130" t="s">
        <v>455</v>
      </c>
      <c r="B174" t="s">
        <v>455</v>
      </c>
      <c r="C174" s="222">
        <v>7.5</v>
      </c>
      <c r="I174" s="2"/>
      <c r="J174" s="2"/>
    </row>
    <row r="175" spans="1:10" x14ac:dyDescent="0.2">
      <c r="A175" s="130" t="s">
        <v>455</v>
      </c>
      <c r="B175" t="s">
        <v>455</v>
      </c>
      <c r="C175" s="222">
        <v>7.6000000000000014</v>
      </c>
      <c r="I175" s="2"/>
      <c r="J175" s="2"/>
    </row>
    <row r="176" spans="1:10" x14ac:dyDescent="0.2">
      <c r="A176" s="130" t="s">
        <v>455</v>
      </c>
      <c r="B176" t="s">
        <v>455</v>
      </c>
      <c r="C176" s="222">
        <v>7.7000000000000011</v>
      </c>
      <c r="I176" s="2"/>
      <c r="J176" s="2"/>
    </row>
    <row r="177" spans="1:10" x14ac:dyDescent="0.2">
      <c r="A177" s="130" t="s">
        <v>455</v>
      </c>
      <c r="B177" t="s">
        <v>455</v>
      </c>
      <c r="C177" s="222">
        <v>7.8000000000000007</v>
      </c>
      <c r="I177" s="2"/>
      <c r="J177" s="2"/>
    </row>
    <row r="178" spans="1:10" x14ac:dyDescent="0.2">
      <c r="A178" s="130" t="s">
        <v>455</v>
      </c>
      <c r="B178" t="s">
        <v>455</v>
      </c>
      <c r="C178" s="222">
        <v>7.9</v>
      </c>
      <c r="I178" s="2"/>
      <c r="J178" s="2"/>
    </row>
    <row r="179" spans="1:10" x14ac:dyDescent="0.2">
      <c r="A179" s="130" t="s">
        <v>455</v>
      </c>
      <c r="B179" t="s">
        <v>455</v>
      </c>
      <c r="C179" s="222">
        <v>8</v>
      </c>
      <c r="I179" s="2"/>
      <c r="J179" s="2"/>
    </row>
    <row r="180" spans="1:10" x14ac:dyDescent="0.2">
      <c r="A180" s="130" t="s">
        <v>455</v>
      </c>
      <c r="B180" t="s">
        <v>455</v>
      </c>
      <c r="C180" s="222">
        <v>8.1000000000000014</v>
      </c>
      <c r="I180" s="2"/>
      <c r="J180" s="2"/>
    </row>
    <row r="181" spans="1:10" x14ac:dyDescent="0.2">
      <c r="A181" s="130" t="s">
        <v>455</v>
      </c>
      <c r="B181" t="s">
        <v>455</v>
      </c>
      <c r="C181" s="222">
        <v>8.1999999999999993</v>
      </c>
      <c r="I181" s="2"/>
      <c r="J181" s="2"/>
    </row>
    <row r="182" spans="1:10" x14ac:dyDescent="0.2">
      <c r="A182" s="130" t="s">
        <v>455</v>
      </c>
      <c r="B182" t="s">
        <v>455</v>
      </c>
      <c r="C182" s="222">
        <v>8.3000000000000007</v>
      </c>
      <c r="I182" s="2"/>
      <c r="J182" s="2"/>
    </row>
    <row r="183" spans="1:10" x14ac:dyDescent="0.2">
      <c r="A183" s="130" t="s">
        <v>455</v>
      </c>
      <c r="B183" t="s">
        <v>455</v>
      </c>
      <c r="C183" s="222">
        <v>8.4000000000000021</v>
      </c>
      <c r="I183" s="2"/>
      <c r="J183" s="2"/>
    </row>
    <row r="184" spans="1:10" x14ac:dyDescent="0.2">
      <c r="A184" s="130" t="s">
        <v>455</v>
      </c>
      <c r="B184" t="s">
        <v>455</v>
      </c>
      <c r="C184" s="222">
        <v>8.5</v>
      </c>
      <c r="I184" s="2"/>
      <c r="J184" s="2"/>
    </row>
    <row r="185" spans="1:10" x14ac:dyDescent="0.2">
      <c r="A185" s="130" t="s">
        <v>455</v>
      </c>
      <c r="B185" t="s">
        <v>455</v>
      </c>
      <c r="C185" s="222">
        <v>8.6000000000000014</v>
      </c>
      <c r="I185" s="2"/>
      <c r="J185" s="2"/>
    </row>
    <row r="186" spans="1:10" x14ac:dyDescent="0.2">
      <c r="A186" s="130" t="s">
        <v>455</v>
      </c>
      <c r="B186" t="s">
        <v>455</v>
      </c>
      <c r="C186" s="222">
        <v>8.6999999999999993</v>
      </c>
      <c r="I186" s="2"/>
      <c r="J186" s="2"/>
    </row>
    <row r="187" spans="1:10" x14ac:dyDescent="0.2">
      <c r="A187" s="130" t="s">
        <v>455</v>
      </c>
      <c r="B187" t="s">
        <v>455</v>
      </c>
      <c r="C187" s="222">
        <v>8.8000000000000007</v>
      </c>
      <c r="I187" s="2"/>
      <c r="J187" s="2"/>
    </row>
    <row r="188" spans="1:10" x14ac:dyDescent="0.2">
      <c r="A188" s="130" t="s">
        <v>455</v>
      </c>
      <c r="B188" t="s">
        <v>455</v>
      </c>
      <c r="C188" s="222">
        <v>8.9000000000000021</v>
      </c>
      <c r="I188" s="2"/>
      <c r="J188" s="2"/>
    </row>
    <row r="189" spans="1:10" x14ac:dyDescent="0.2">
      <c r="A189" s="130" t="s">
        <v>455</v>
      </c>
      <c r="B189" t="s">
        <v>455</v>
      </c>
      <c r="C189" s="222">
        <v>9</v>
      </c>
      <c r="I189" s="2"/>
      <c r="J189" s="2"/>
    </row>
    <row r="190" spans="1:10" x14ac:dyDescent="0.2">
      <c r="A190" s="130" t="s">
        <v>455</v>
      </c>
      <c r="B190" t="s">
        <v>455</v>
      </c>
      <c r="C190" s="222">
        <v>9.1000000000000014</v>
      </c>
      <c r="I190" s="2"/>
      <c r="J190" s="2"/>
    </row>
    <row r="191" spans="1:10" x14ac:dyDescent="0.2">
      <c r="A191" s="130" t="s">
        <v>455</v>
      </c>
      <c r="B191" t="s">
        <v>455</v>
      </c>
      <c r="C191" s="222">
        <v>9.1999999999999993</v>
      </c>
      <c r="I191" s="2"/>
      <c r="J191" s="2"/>
    </row>
    <row r="192" spans="1:10" x14ac:dyDescent="0.2">
      <c r="A192" s="130" t="s">
        <v>455</v>
      </c>
      <c r="B192" t="s">
        <v>455</v>
      </c>
      <c r="C192" s="222">
        <v>9.3000000000000007</v>
      </c>
      <c r="I192" s="2"/>
      <c r="J192" s="2"/>
    </row>
    <row r="193" spans="1:10" x14ac:dyDescent="0.2">
      <c r="A193" s="130" t="s">
        <v>455</v>
      </c>
      <c r="B193" t="s">
        <v>455</v>
      </c>
      <c r="C193" s="222">
        <v>9.4000000000000021</v>
      </c>
      <c r="I193" s="2"/>
      <c r="J193" s="2"/>
    </row>
    <row r="194" spans="1:10" x14ac:dyDescent="0.2">
      <c r="A194" s="130" t="s">
        <v>455</v>
      </c>
      <c r="B194" t="s">
        <v>455</v>
      </c>
      <c r="C194" s="222">
        <v>9.5</v>
      </c>
      <c r="I194" s="2"/>
      <c r="J194" s="2"/>
    </row>
    <row r="195" spans="1:10" x14ac:dyDescent="0.2">
      <c r="A195" s="130" t="s">
        <v>455</v>
      </c>
      <c r="B195" t="s">
        <v>455</v>
      </c>
      <c r="C195" s="222">
        <v>9.6000000000000014</v>
      </c>
      <c r="I195" s="2"/>
      <c r="J195" s="2"/>
    </row>
    <row r="196" spans="1:10" x14ac:dyDescent="0.2">
      <c r="A196" s="130" t="s">
        <v>455</v>
      </c>
      <c r="B196" t="s">
        <v>455</v>
      </c>
      <c r="C196" s="222">
        <v>9.6999999999999993</v>
      </c>
      <c r="I196" s="2"/>
      <c r="J196" s="2"/>
    </row>
    <row r="197" spans="1:10" x14ac:dyDescent="0.2">
      <c r="A197" s="130" t="s">
        <v>455</v>
      </c>
      <c r="B197" t="s">
        <v>455</v>
      </c>
      <c r="C197" s="222">
        <v>9.8000000000000007</v>
      </c>
      <c r="I197" s="2"/>
      <c r="J197" s="2"/>
    </row>
    <row r="198" spans="1:10" x14ac:dyDescent="0.2">
      <c r="A198" s="130" t="s">
        <v>455</v>
      </c>
      <c r="B198" t="s">
        <v>455</v>
      </c>
      <c r="C198" s="222">
        <v>9.9000000000000021</v>
      </c>
      <c r="I198" s="2"/>
      <c r="J198" s="2"/>
    </row>
    <row r="199" spans="1:10" x14ac:dyDescent="0.2">
      <c r="A199" s="130" t="s">
        <v>455</v>
      </c>
      <c r="B199" t="s">
        <v>455</v>
      </c>
      <c r="C199" s="222">
        <v>10</v>
      </c>
      <c r="I199" s="2"/>
      <c r="J199" s="2"/>
    </row>
    <row r="200" spans="1:10" x14ac:dyDescent="0.2">
      <c r="A200" s="130" t="s">
        <v>455</v>
      </c>
      <c r="B200" t="s">
        <v>455</v>
      </c>
      <c r="C200" s="222">
        <v>10.100000000000001</v>
      </c>
      <c r="I200" s="2"/>
      <c r="J200" s="2"/>
    </row>
    <row r="201" spans="1:10" x14ac:dyDescent="0.2">
      <c r="A201" s="130" t="s">
        <v>455</v>
      </c>
      <c r="B201" t="s">
        <v>455</v>
      </c>
      <c r="C201" s="222">
        <v>10.199999999999999</v>
      </c>
      <c r="I201" s="2"/>
      <c r="J201" s="2"/>
    </row>
    <row r="202" spans="1:10" x14ac:dyDescent="0.2">
      <c r="A202" s="130" t="s">
        <v>455</v>
      </c>
      <c r="B202" t="s">
        <v>455</v>
      </c>
      <c r="C202" s="222">
        <v>10.3</v>
      </c>
      <c r="I202" s="2"/>
      <c r="J202" s="2"/>
    </row>
    <row r="203" spans="1:10" x14ac:dyDescent="0.2">
      <c r="A203" s="130" t="s">
        <v>455</v>
      </c>
      <c r="B203" t="s">
        <v>455</v>
      </c>
      <c r="C203" s="222">
        <v>10.400000000000002</v>
      </c>
      <c r="I203" s="2"/>
      <c r="J203" s="2"/>
    </row>
    <row r="204" spans="1:10" x14ac:dyDescent="0.2">
      <c r="A204" s="130" t="s">
        <v>455</v>
      </c>
      <c r="B204" t="s">
        <v>455</v>
      </c>
      <c r="C204" s="222">
        <v>10.5</v>
      </c>
      <c r="I204" s="2"/>
      <c r="J204" s="2"/>
    </row>
    <row r="205" spans="1:10" x14ac:dyDescent="0.2">
      <c r="A205" s="130" t="s">
        <v>455</v>
      </c>
      <c r="B205" t="s">
        <v>455</v>
      </c>
      <c r="C205" s="222">
        <v>10.600000000000001</v>
      </c>
      <c r="I205" s="2"/>
      <c r="J205" s="2"/>
    </row>
    <row r="206" spans="1:10" x14ac:dyDescent="0.2">
      <c r="A206" s="130" t="s">
        <v>455</v>
      </c>
      <c r="B206" t="s">
        <v>455</v>
      </c>
      <c r="C206" s="222">
        <v>10.7</v>
      </c>
      <c r="I206" s="2"/>
      <c r="J206" s="2"/>
    </row>
    <row r="207" spans="1:10" x14ac:dyDescent="0.2">
      <c r="A207" s="130" t="s">
        <v>455</v>
      </c>
      <c r="B207" t="s">
        <v>455</v>
      </c>
      <c r="C207" s="222">
        <v>10.8</v>
      </c>
      <c r="I207" s="2"/>
      <c r="J207" s="2"/>
    </row>
    <row r="208" spans="1:10" x14ac:dyDescent="0.2">
      <c r="A208" s="130" t="s">
        <v>455</v>
      </c>
      <c r="B208" t="s">
        <v>455</v>
      </c>
      <c r="C208" s="222">
        <v>10.900000000000002</v>
      </c>
      <c r="I208" s="2"/>
      <c r="J208" s="2"/>
    </row>
    <row r="209" spans="1:10" x14ac:dyDescent="0.2">
      <c r="A209" s="130" t="s">
        <v>455</v>
      </c>
      <c r="B209" t="s">
        <v>455</v>
      </c>
      <c r="C209" s="222">
        <v>11</v>
      </c>
      <c r="I209" s="2"/>
      <c r="J209" s="2"/>
    </row>
    <row r="210" spans="1:10" x14ac:dyDescent="0.2">
      <c r="A210" s="130" t="s">
        <v>455</v>
      </c>
      <c r="B210" t="s">
        <v>455</v>
      </c>
      <c r="C210" s="222">
        <v>11.100000000000001</v>
      </c>
      <c r="I210" s="2"/>
      <c r="J210" s="2"/>
    </row>
    <row r="211" spans="1:10" x14ac:dyDescent="0.2">
      <c r="A211" s="130" t="s">
        <v>455</v>
      </c>
      <c r="B211" t="s">
        <v>455</v>
      </c>
      <c r="C211" s="222">
        <v>11.200000000000003</v>
      </c>
      <c r="I211" s="2"/>
      <c r="J211" s="2"/>
    </row>
    <row r="212" spans="1:10" x14ac:dyDescent="0.2">
      <c r="A212" s="130" t="s">
        <v>455</v>
      </c>
      <c r="B212" t="s">
        <v>455</v>
      </c>
      <c r="C212" s="222">
        <v>11.3</v>
      </c>
      <c r="I212" s="2"/>
      <c r="J212" s="2"/>
    </row>
    <row r="213" spans="1:10" x14ac:dyDescent="0.2">
      <c r="A213" s="130" t="s">
        <v>455</v>
      </c>
      <c r="B213" t="s">
        <v>455</v>
      </c>
      <c r="C213" s="222">
        <v>11.400000000000002</v>
      </c>
      <c r="I213" s="2"/>
      <c r="J213" s="2"/>
    </row>
    <row r="214" spans="1:10" x14ac:dyDescent="0.2">
      <c r="A214" s="130" t="s">
        <v>455</v>
      </c>
      <c r="B214" t="s">
        <v>455</v>
      </c>
      <c r="C214" s="222">
        <v>11.5</v>
      </c>
      <c r="I214" s="2"/>
      <c r="J214" s="2"/>
    </row>
    <row r="215" spans="1:10" x14ac:dyDescent="0.2">
      <c r="A215" s="130" t="s">
        <v>455</v>
      </c>
      <c r="B215" t="s">
        <v>455</v>
      </c>
      <c r="C215" s="222">
        <v>11.600000000000001</v>
      </c>
      <c r="I215" s="2"/>
      <c r="J215" s="2"/>
    </row>
    <row r="216" spans="1:10" x14ac:dyDescent="0.2">
      <c r="A216" s="130" t="s">
        <v>455</v>
      </c>
      <c r="B216" t="s">
        <v>455</v>
      </c>
      <c r="C216" s="222">
        <v>11.700000000000003</v>
      </c>
      <c r="I216" s="2"/>
      <c r="J216" s="2"/>
    </row>
    <row r="217" spans="1:10" x14ac:dyDescent="0.2">
      <c r="A217" s="130" t="s">
        <v>455</v>
      </c>
      <c r="B217" t="s">
        <v>455</v>
      </c>
      <c r="C217" s="222">
        <v>11.8</v>
      </c>
      <c r="I217" s="2"/>
      <c r="J217" s="2"/>
    </row>
    <row r="218" spans="1:10" x14ac:dyDescent="0.2">
      <c r="A218" s="130" t="s">
        <v>455</v>
      </c>
      <c r="B218" t="s">
        <v>455</v>
      </c>
      <c r="C218" s="222">
        <v>11.900000000000002</v>
      </c>
      <c r="I218" s="2"/>
      <c r="J218" s="2"/>
    </row>
    <row r="219" spans="1:10" x14ac:dyDescent="0.2">
      <c r="A219" s="130" t="s">
        <v>455</v>
      </c>
      <c r="B219" t="s">
        <v>455</v>
      </c>
      <c r="C219" s="222">
        <v>12</v>
      </c>
      <c r="I219" s="2"/>
      <c r="J219" s="2"/>
    </row>
    <row r="220" spans="1:10" x14ac:dyDescent="0.2">
      <c r="A220" s="130" t="s">
        <v>455</v>
      </c>
      <c r="B220" t="s">
        <v>455</v>
      </c>
      <c r="C220" s="222">
        <v>12.100000000000001</v>
      </c>
      <c r="I220" s="2"/>
      <c r="J220" s="2"/>
    </row>
    <row r="221" spans="1:10" x14ac:dyDescent="0.2">
      <c r="A221" s="130" t="s">
        <v>455</v>
      </c>
      <c r="B221" t="s">
        <v>455</v>
      </c>
      <c r="C221" s="222">
        <v>12.200000000000003</v>
      </c>
      <c r="I221" s="2"/>
      <c r="J221" s="2"/>
    </row>
    <row r="222" spans="1:10" x14ac:dyDescent="0.2">
      <c r="A222" s="130" t="s">
        <v>455</v>
      </c>
      <c r="B222" t="s">
        <v>455</v>
      </c>
      <c r="C222" s="222">
        <v>12.3</v>
      </c>
      <c r="I222" s="2"/>
      <c r="J222" s="2"/>
    </row>
    <row r="223" spans="1:10" x14ac:dyDescent="0.2">
      <c r="A223" s="130" t="s">
        <v>455</v>
      </c>
      <c r="B223" t="s">
        <v>455</v>
      </c>
      <c r="C223" s="222">
        <v>12.400000000000002</v>
      </c>
      <c r="I223" s="2"/>
      <c r="J223" s="2"/>
    </row>
    <row r="224" spans="1:10" x14ac:dyDescent="0.2">
      <c r="A224" s="130" t="s">
        <v>455</v>
      </c>
      <c r="B224" t="s">
        <v>455</v>
      </c>
      <c r="C224" s="222">
        <v>12.5</v>
      </c>
      <c r="I224" s="2"/>
      <c r="J224" s="2"/>
    </row>
    <row r="225" spans="1:10" x14ac:dyDescent="0.2">
      <c r="A225" s="130" t="s">
        <v>455</v>
      </c>
      <c r="B225" t="s">
        <v>455</v>
      </c>
      <c r="C225" s="222">
        <v>12.600000000000001</v>
      </c>
      <c r="I225" s="2"/>
      <c r="J225" s="2"/>
    </row>
    <row r="226" spans="1:10" x14ac:dyDescent="0.2">
      <c r="A226" s="130" t="s">
        <v>455</v>
      </c>
      <c r="B226" t="s">
        <v>455</v>
      </c>
      <c r="C226" s="222">
        <v>12.700000000000003</v>
      </c>
      <c r="I226" s="2"/>
      <c r="J226" s="2"/>
    </row>
    <row r="227" spans="1:10" x14ac:dyDescent="0.2">
      <c r="A227" s="130" t="s">
        <v>455</v>
      </c>
      <c r="B227" t="s">
        <v>455</v>
      </c>
      <c r="C227" s="222">
        <v>12.8</v>
      </c>
      <c r="I227" s="2"/>
      <c r="J227" s="2"/>
    </row>
    <row r="228" spans="1:10" x14ac:dyDescent="0.2">
      <c r="A228" s="130" t="s">
        <v>455</v>
      </c>
      <c r="B228" t="s">
        <v>455</v>
      </c>
      <c r="C228" s="222">
        <v>12.900000000000002</v>
      </c>
      <c r="I228" s="2"/>
      <c r="J228" s="2"/>
    </row>
    <row r="229" spans="1:10" x14ac:dyDescent="0.2">
      <c r="A229" s="130" t="s">
        <v>455</v>
      </c>
      <c r="B229" t="s">
        <v>455</v>
      </c>
      <c r="C229" s="222">
        <v>13</v>
      </c>
      <c r="I229" s="2"/>
      <c r="J229" s="2"/>
    </row>
    <row r="230" spans="1:10" x14ac:dyDescent="0.2">
      <c r="A230" s="130" t="s">
        <v>455</v>
      </c>
      <c r="B230" t="s">
        <v>455</v>
      </c>
      <c r="C230" s="222">
        <v>13.100000000000001</v>
      </c>
      <c r="I230" s="2"/>
      <c r="J230" s="2"/>
    </row>
    <row r="231" spans="1:10" x14ac:dyDescent="0.2">
      <c r="A231" s="130" t="s">
        <v>455</v>
      </c>
      <c r="B231" t="s">
        <v>455</v>
      </c>
      <c r="C231" s="222">
        <v>13.200000000000003</v>
      </c>
      <c r="I231" s="2"/>
      <c r="J231" s="2"/>
    </row>
    <row r="232" spans="1:10" x14ac:dyDescent="0.2">
      <c r="A232" s="130" t="s">
        <v>455</v>
      </c>
      <c r="B232" t="s">
        <v>455</v>
      </c>
      <c r="C232" s="222">
        <v>13.3</v>
      </c>
      <c r="I232" s="2"/>
      <c r="J232" s="2"/>
    </row>
    <row r="233" spans="1:10" x14ac:dyDescent="0.2">
      <c r="A233" s="130" t="s">
        <v>455</v>
      </c>
      <c r="B233" t="s">
        <v>455</v>
      </c>
      <c r="C233" s="222">
        <v>13.400000000000002</v>
      </c>
      <c r="I233" s="2"/>
      <c r="J233" s="2"/>
    </row>
    <row r="234" spans="1:10" x14ac:dyDescent="0.2">
      <c r="A234" s="130" t="s">
        <v>455</v>
      </c>
      <c r="B234" t="s">
        <v>455</v>
      </c>
      <c r="C234" s="222">
        <v>13.5</v>
      </c>
      <c r="I234" s="2"/>
      <c r="J234" s="2"/>
    </row>
    <row r="235" spans="1:10" x14ac:dyDescent="0.2">
      <c r="A235" s="130" t="s">
        <v>455</v>
      </c>
      <c r="B235" t="s">
        <v>455</v>
      </c>
      <c r="C235" s="222">
        <v>13.600000000000001</v>
      </c>
      <c r="I235" s="2"/>
      <c r="J235" s="2"/>
    </row>
    <row r="236" spans="1:10" x14ac:dyDescent="0.2">
      <c r="A236" s="130" t="s">
        <v>455</v>
      </c>
      <c r="B236" t="s">
        <v>455</v>
      </c>
      <c r="C236" s="222">
        <v>13.700000000000003</v>
      </c>
      <c r="I236" s="2"/>
      <c r="J236" s="2"/>
    </row>
    <row r="237" spans="1:10" x14ac:dyDescent="0.2">
      <c r="A237" s="130" t="s">
        <v>455</v>
      </c>
      <c r="B237" t="s">
        <v>455</v>
      </c>
      <c r="C237" s="222">
        <v>13.8</v>
      </c>
      <c r="I237" s="2"/>
      <c r="J237" s="2"/>
    </row>
    <row r="238" spans="1:10" x14ac:dyDescent="0.2">
      <c r="A238" s="130" t="s">
        <v>455</v>
      </c>
      <c r="B238" t="s">
        <v>455</v>
      </c>
      <c r="C238" s="222">
        <v>13.900000000000002</v>
      </c>
      <c r="I238" s="2"/>
      <c r="J238" s="2"/>
    </row>
    <row r="239" spans="1:10" x14ac:dyDescent="0.2">
      <c r="A239" s="130" t="s">
        <v>455</v>
      </c>
      <c r="B239" t="s">
        <v>455</v>
      </c>
      <c r="C239" s="222">
        <v>14</v>
      </c>
      <c r="I239" s="2"/>
      <c r="J239" s="2"/>
    </row>
    <row r="240" spans="1:10" x14ac:dyDescent="0.2">
      <c r="A240" s="130" t="s">
        <v>455</v>
      </c>
      <c r="B240" t="s">
        <v>455</v>
      </c>
      <c r="C240" s="222">
        <v>14.100000000000001</v>
      </c>
      <c r="I240" s="2"/>
      <c r="J240" s="2"/>
    </row>
    <row r="241" spans="1:10" x14ac:dyDescent="0.2">
      <c r="A241" s="130" t="s">
        <v>455</v>
      </c>
      <c r="B241" t="s">
        <v>455</v>
      </c>
      <c r="C241" s="222">
        <v>14.200000000000003</v>
      </c>
      <c r="I241" s="2"/>
      <c r="J241" s="2"/>
    </row>
    <row r="242" spans="1:10" x14ac:dyDescent="0.2">
      <c r="A242" s="130" t="s">
        <v>455</v>
      </c>
      <c r="B242" t="s">
        <v>455</v>
      </c>
      <c r="C242" s="222">
        <v>14.3</v>
      </c>
      <c r="I242" s="2"/>
      <c r="J242" s="2"/>
    </row>
    <row r="243" spans="1:10" x14ac:dyDescent="0.2">
      <c r="A243" s="130" t="s">
        <v>455</v>
      </c>
      <c r="B243" t="s">
        <v>455</v>
      </c>
      <c r="C243" s="222">
        <v>14.400000000000002</v>
      </c>
      <c r="I243" s="2"/>
      <c r="J243" s="2"/>
    </row>
    <row r="244" spans="1:10" x14ac:dyDescent="0.2">
      <c r="A244" s="130" t="s">
        <v>455</v>
      </c>
      <c r="B244" t="s">
        <v>455</v>
      </c>
      <c r="C244" s="222">
        <v>14.5</v>
      </c>
      <c r="I244" s="2"/>
      <c r="J244" s="2"/>
    </row>
    <row r="245" spans="1:10" x14ac:dyDescent="0.2">
      <c r="A245" s="130" t="s">
        <v>455</v>
      </c>
      <c r="B245" t="s">
        <v>455</v>
      </c>
      <c r="C245" s="222">
        <v>14.600000000000001</v>
      </c>
      <c r="I245" s="2"/>
      <c r="J245" s="2"/>
    </row>
    <row r="246" spans="1:10" x14ac:dyDescent="0.2">
      <c r="A246" s="130" t="s">
        <v>455</v>
      </c>
      <c r="B246" t="s">
        <v>455</v>
      </c>
      <c r="C246" s="222">
        <v>14.700000000000003</v>
      </c>
      <c r="I246" s="2"/>
      <c r="J246" s="2"/>
    </row>
    <row r="247" spans="1:10" x14ac:dyDescent="0.2">
      <c r="A247" s="130" t="s">
        <v>455</v>
      </c>
      <c r="B247" t="s">
        <v>455</v>
      </c>
      <c r="C247" s="222">
        <v>14.8</v>
      </c>
      <c r="I247" s="2"/>
      <c r="J247" s="2"/>
    </row>
    <row r="248" spans="1:10" x14ac:dyDescent="0.2">
      <c r="A248" s="130" t="s">
        <v>455</v>
      </c>
      <c r="B248" t="s">
        <v>455</v>
      </c>
      <c r="C248" s="222">
        <v>14.900000000000002</v>
      </c>
      <c r="I248" s="2"/>
      <c r="J248" s="2"/>
    </row>
    <row r="249" spans="1:10" x14ac:dyDescent="0.2">
      <c r="A249" s="130" t="s">
        <v>455</v>
      </c>
      <c r="B249" t="s">
        <v>455</v>
      </c>
      <c r="C249" s="222">
        <v>15</v>
      </c>
      <c r="I249" s="2"/>
      <c r="J249" s="2"/>
    </row>
    <row r="250" spans="1:10" x14ac:dyDescent="0.2">
      <c r="A250" s="130" t="s">
        <v>455</v>
      </c>
      <c r="B250" t="s">
        <v>455</v>
      </c>
      <c r="C250" s="222">
        <v>15.100000000000001</v>
      </c>
      <c r="I250" s="2"/>
      <c r="J250" s="2"/>
    </row>
    <row r="251" spans="1:10" x14ac:dyDescent="0.2">
      <c r="A251" s="130" t="s">
        <v>455</v>
      </c>
      <c r="B251" t="s">
        <v>455</v>
      </c>
      <c r="C251" s="222">
        <v>15.200000000000003</v>
      </c>
      <c r="I251" s="2"/>
      <c r="J251" s="2"/>
    </row>
    <row r="252" spans="1:10" x14ac:dyDescent="0.2">
      <c r="A252" s="130" t="s">
        <v>455</v>
      </c>
      <c r="B252" t="s">
        <v>455</v>
      </c>
      <c r="C252" s="222">
        <v>15.3</v>
      </c>
      <c r="I252" s="2"/>
      <c r="J252" s="2"/>
    </row>
    <row r="253" spans="1:10" x14ac:dyDescent="0.2">
      <c r="A253" s="130" t="s">
        <v>455</v>
      </c>
      <c r="B253" t="s">
        <v>455</v>
      </c>
      <c r="C253" s="222">
        <v>15.400000000000002</v>
      </c>
      <c r="I253" s="2"/>
      <c r="J253" s="2"/>
    </row>
    <row r="254" spans="1:10" x14ac:dyDescent="0.2">
      <c r="A254" s="130" t="s">
        <v>455</v>
      </c>
      <c r="B254" t="s">
        <v>455</v>
      </c>
      <c r="C254" s="222">
        <v>15.5</v>
      </c>
      <c r="I254" s="2"/>
      <c r="J254" s="2"/>
    </row>
    <row r="255" spans="1:10" x14ac:dyDescent="0.2">
      <c r="A255" s="130" t="s">
        <v>455</v>
      </c>
      <c r="B255" t="s">
        <v>455</v>
      </c>
      <c r="C255" s="222">
        <v>15.600000000000001</v>
      </c>
      <c r="I255" s="2"/>
      <c r="J255" s="2"/>
    </row>
    <row r="256" spans="1:10" x14ac:dyDescent="0.2">
      <c r="A256" s="130" t="s">
        <v>455</v>
      </c>
      <c r="B256" t="s">
        <v>455</v>
      </c>
      <c r="C256" s="222">
        <v>15.700000000000003</v>
      </c>
      <c r="I256" s="2"/>
      <c r="J256" s="2"/>
    </row>
    <row r="257" spans="1:10" x14ac:dyDescent="0.2">
      <c r="A257" s="130" t="s">
        <v>455</v>
      </c>
      <c r="B257" t="s">
        <v>455</v>
      </c>
      <c r="C257" s="222">
        <v>15.8</v>
      </c>
      <c r="I257" s="2"/>
      <c r="J257" s="2"/>
    </row>
    <row r="258" spans="1:10" x14ac:dyDescent="0.2">
      <c r="A258" s="130" t="s">
        <v>455</v>
      </c>
      <c r="B258" t="s">
        <v>455</v>
      </c>
      <c r="C258" s="222">
        <v>15.900000000000002</v>
      </c>
      <c r="I258" s="2"/>
      <c r="J258" s="2"/>
    </row>
    <row r="259" spans="1:10" x14ac:dyDescent="0.2">
      <c r="A259" s="130" t="s">
        <v>455</v>
      </c>
      <c r="B259" t="s">
        <v>455</v>
      </c>
      <c r="C259" s="222">
        <v>16</v>
      </c>
      <c r="I259" s="2"/>
      <c r="J259" s="2"/>
    </row>
    <row r="260" spans="1:10" x14ac:dyDescent="0.2">
      <c r="A260" s="130" t="s">
        <v>455</v>
      </c>
      <c r="B260" t="s">
        <v>455</v>
      </c>
      <c r="C260" s="222">
        <v>16.100000000000001</v>
      </c>
      <c r="I260" s="2"/>
      <c r="J260" s="2"/>
    </row>
    <row r="261" spans="1:10" x14ac:dyDescent="0.2">
      <c r="A261" s="130" t="s">
        <v>455</v>
      </c>
      <c r="B261" t="s">
        <v>455</v>
      </c>
      <c r="C261" s="222">
        <v>16.200000000000003</v>
      </c>
      <c r="I261" s="2"/>
      <c r="J261" s="2"/>
    </row>
    <row r="262" spans="1:10" x14ac:dyDescent="0.2">
      <c r="A262" s="130" t="s">
        <v>455</v>
      </c>
      <c r="B262" t="s">
        <v>455</v>
      </c>
      <c r="C262" s="222">
        <v>16.3</v>
      </c>
      <c r="I262" s="2"/>
      <c r="J262" s="2"/>
    </row>
    <row r="263" spans="1:10" x14ac:dyDescent="0.2">
      <c r="A263" s="130" t="s">
        <v>455</v>
      </c>
      <c r="B263" t="s">
        <v>455</v>
      </c>
      <c r="C263" s="222">
        <v>16.400000000000002</v>
      </c>
      <c r="I263" s="2"/>
      <c r="J263" s="2"/>
    </row>
    <row r="264" spans="1:10" x14ac:dyDescent="0.2">
      <c r="A264" s="130" t="s">
        <v>455</v>
      </c>
      <c r="B264" t="s">
        <v>455</v>
      </c>
      <c r="C264" s="222">
        <v>16.5</v>
      </c>
      <c r="I264" s="2"/>
      <c r="J264" s="2"/>
    </row>
    <row r="265" spans="1:10" x14ac:dyDescent="0.2">
      <c r="A265" s="130" t="s">
        <v>455</v>
      </c>
      <c r="B265" t="s">
        <v>455</v>
      </c>
      <c r="C265" s="222">
        <v>16.600000000000001</v>
      </c>
      <c r="I265" s="2"/>
      <c r="J265" s="2"/>
    </row>
    <row r="266" spans="1:10" x14ac:dyDescent="0.2">
      <c r="A266" s="130" t="s">
        <v>455</v>
      </c>
      <c r="B266" t="s">
        <v>455</v>
      </c>
      <c r="C266" s="222">
        <v>16.700000000000003</v>
      </c>
      <c r="I266" s="2"/>
      <c r="J266" s="2"/>
    </row>
    <row r="267" spans="1:10" x14ac:dyDescent="0.2">
      <c r="A267" s="130" t="s">
        <v>455</v>
      </c>
      <c r="B267" t="s">
        <v>455</v>
      </c>
      <c r="C267" s="222">
        <v>16.8</v>
      </c>
      <c r="I267" s="2"/>
      <c r="J267" s="2"/>
    </row>
    <row r="268" spans="1:10" x14ac:dyDescent="0.2">
      <c r="A268" s="130" t="s">
        <v>455</v>
      </c>
      <c r="B268" t="s">
        <v>455</v>
      </c>
      <c r="C268" s="222">
        <v>16.900000000000002</v>
      </c>
      <c r="I268" s="2"/>
      <c r="J268" s="2"/>
    </row>
    <row r="269" spans="1:10" x14ac:dyDescent="0.2">
      <c r="A269" s="130" t="s">
        <v>455</v>
      </c>
      <c r="B269" t="s">
        <v>455</v>
      </c>
      <c r="C269" s="222">
        <v>17</v>
      </c>
      <c r="I269" s="2"/>
      <c r="J269" s="2"/>
    </row>
    <row r="270" spans="1:10" x14ac:dyDescent="0.2">
      <c r="A270" s="130" t="s">
        <v>455</v>
      </c>
      <c r="B270" t="s">
        <v>455</v>
      </c>
      <c r="C270" s="222">
        <v>17.100000000000001</v>
      </c>
      <c r="I270" s="2"/>
      <c r="J270" s="2"/>
    </row>
    <row r="271" spans="1:10" x14ac:dyDescent="0.2">
      <c r="A271" s="130" t="s">
        <v>455</v>
      </c>
      <c r="B271" t="s">
        <v>455</v>
      </c>
      <c r="C271" s="222">
        <v>17.200000000000003</v>
      </c>
      <c r="I271" s="2"/>
      <c r="J271" s="2"/>
    </row>
    <row r="272" spans="1:10" x14ac:dyDescent="0.2">
      <c r="A272" s="130" t="s">
        <v>455</v>
      </c>
      <c r="B272" t="s">
        <v>455</v>
      </c>
      <c r="C272" s="222">
        <v>17.3</v>
      </c>
      <c r="I272" s="2"/>
      <c r="J272" s="2"/>
    </row>
    <row r="273" spans="1:10" x14ac:dyDescent="0.2">
      <c r="A273" s="130" t="s">
        <v>455</v>
      </c>
      <c r="B273" t="s">
        <v>455</v>
      </c>
      <c r="C273" s="222">
        <v>17.400000000000002</v>
      </c>
      <c r="I273" s="2"/>
      <c r="J273" s="2"/>
    </row>
    <row r="274" spans="1:10" x14ac:dyDescent="0.2">
      <c r="A274" s="130" t="s">
        <v>455</v>
      </c>
      <c r="B274" t="s">
        <v>455</v>
      </c>
      <c r="C274" s="222">
        <v>17.5</v>
      </c>
      <c r="I274" s="2"/>
      <c r="J274" s="2"/>
    </row>
    <row r="275" spans="1:10" x14ac:dyDescent="0.2">
      <c r="A275" s="130" t="s">
        <v>455</v>
      </c>
      <c r="B275" t="s">
        <v>455</v>
      </c>
      <c r="C275" s="222">
        <v>17.600000000000001</v>
      </c>
      <c r="I275" s="2"/>
      <c r="J275" s="2"/>
    </row>
    <row r="276" spans="1:10" x14ac:dyDescent="0.2">
      <c r="A276" s="130" t="s">
        <v>455</v>
      </c>
      <c r="B276" t="s">
        <v>455</v>
      </c>
      <c r="C276" s="222">
        <v>17.700000000000003</v>
      </c>
      <c r="I276" s="2"/>
      <c r="J276" s="2"/>
    </row>
    <row r="277" spans="1:10" x14ac:dyDescent="0.2">
      <c r="A277" s="130" t="s">
        <v>455</v>
      </c>
      <c r="B277" t="s">
        <v>455</v>
      </c>
      <c r="C277" s="222">
        <v>17.8</v>
      </c>
      <c r="I277" s="2"/>
      <c r="J277" s="2"/>
    </row>
    <row r="278" spans="1:10" x14ac:dyDescent="0.2">
      <c r="A278" s="130" t="s">
        <v>455</v>
      </c>
      <c r="B278" t="s">
        <v>455</v>
      </c>
      <c r="C278" s="222">
        <v>17.900000000000002</v>
      </c>
      <c r="I278" s="2"/>
      <c r="J278" s="2"/>
    </row>
    <row r="279" spans="1:10" x14ac:dyDescent="0.2">
      <c r="A279" s="130" t="s">
        <v>455</v>
      </c>
      <c r="B279" t="s">
        <v>455</v>
      </c>
      <c r="C279" s="222">
        <v>18</v>
      </c>
      <c r="I279" s="2"/>
      <c r="J279" s="2"/>
    </row>
    <row r="280" spans="1:10" x14ac:dyDescent="0.2">
      <c r="A280" s="130" t="s">
        <v>455</v>
      </c>
      <c r="B280" t="s">
        <v>455</v>
      </c>
      <c r="C280" s="222">
        <v>18.100000000000001</v>
      </c>
      <c r="I280" s="2"/>
      <c r="J280" s="2"/>
    </row>
    <row r="281" spans="1:10" x14ac:dyDescent="0.2">
      <c r="A281" s="130" t="s">
        <v>455</v>
      </c>
      <c r="B281" t="s">
        <v>455</v>
      </c>
      <c r="C281" s="222">
        <v>18.200000000000003</v>
      </c>
      <c r="I281" s="2"/>
      <c r="J281" s="2"/>
    </row>
    <row r="282" spans="1:10" x14ac:dyDescent="0.2">
      <c r="A282" s="130" t="s">
        <v>455</v>
      </c>
      <c r="B282" t="s">
        <v>455</v>
      </c>
      <c r="C282" s="222">
        <v>18.3</v>
      </c>
      <c r="I282" s="2"/>
      <c r="J282" s="2"/>
    </row>
    <row r="283" spans="1:10" x14ac:dyDescent="0.2">
      <c r="A283" s="130" t="s">
        <v>455</v>
      </c>
      <c r="B283" t="s">
        <v>455</v>
      </c>
      <c r="C283" s="222">
        <v>18.400000000000002</v>
      </c>
      <c r="I283" s="2"/>
      <c r="J283" s="2"/>
    </row>
    <row r="284" spans="1:10" x14ac:dyDescent="0.2">
      <c r="A284" s="130" t="s">
        <v>455</v>
      </c>
      <c r="B284" t="s">
        <v>455</v>
      </c>
      <c r="C284" s="222">
        <v>18.5</v>
      </c>
      <c r="I284" s="2"/>
      <c r="J284" s="2"/>
    </row>
    <row r="285" spans="1:10" x14ac:dyDescent="0.2">
      <c r="A285" s="130" t="s">
        <v>455</v>
      </c>
      <c r="B285" t="s">
        <v>455</v>
      </c>
      <c r="C285" s="222">
        <v>18.600000000000001</v>
      </c>
      <c r="I285" s="2"/>
      <c r="J285" s="2"/>
    </row>
    <row r="286" spans="1:10" x14ac:dyDescent="0.2">
      <c r="A286" s="130" t="s">
        <v>455</v>
      </c>
      <c r="B286" t="s">
        <v>455</v>
      </c>
      <c r="C286" s="222">
        <v>18.700000000000003</v>
      </c>
      <c r="I286" s="2"/>
      <c r="J286" s="2"/>
    </row>
    <row r="287" spans="1:10" x14ac:dyDescent="0.2">
      <c r="A287" s="130" t="s">
        <v>455</v>
      </c>
      <c r="B287" t="s">
        <v>455</v>
      </c>
      <c r="C287" s="222">
        <v>18.8</v>
      </c>
      <c r="I287" s="2"/>
      <c r="J287" s="2"/>
    </row>
    <row r="288" spans="1:10" x14ac:dyDescent="0.2">
      <c r="A288" s="130" t="s">
        <v>455</v>
      </c>
      <c r="B288" t="s">
        <v>455</v>
      </c>
      <c r="C288" s="222">
        <v>18.900000000000002</v>
      </c>
      <c r="I288" s="2"/>
      <c r="J288" s="2"/>
    </row>
    <row r="289" spans="1:10" x14ac:dyDescent="0.2">
      <c r="A289" s="130" t="s">
        <v>455</v>
      </c>
      <c r="B289" t="s">
        <v>455</v>
      </c>
      <c r="C289" s="222">
        <v>19</v>
      </c>
      <c r="I289" s="2"/>
      <c r="J289" s="2"/>
    </row>
    <row r="290" spans="1:10" x14ac:dyDescent="0.2">
      <c r="A290" s="130" t="s">
        <v>455</v>
      </c>
      <c r="B290" t="s">
        <v>455</v>
      </c>
      <c r="C290" s="222">
        <v>19.100000000000001</v>
      </c>
      <c r="I290" s="2"/>
      <c r="J290" s="2"/>
    </row>
    <row r="291" spans="1:10" x14ac:dyDescent="0.2">
      <c r="A291" s="130" t="s">
        <v>455</v>
      </c>
      <c r="B291" t="s">
        <v>455</v>
      </c>
      <c r="C291" s="222">
        <v>19.200000000000003</v>
      </c>
      <c r="I291" s="2"/>
      <c r="J291" s="2"/>
    </row>
    <row r="292" spans="1:10" x14ac:dyDescent="0.2">
      <c r="A292" s="130" t="s">
        <v>455</v>
      </c>
      <c r="B292" t="s">
        <v>455</v>
      </c>
      <c r="C292" s="222">
        <v>19.3</v>
      </c>
      <c r="I292" s="2"/>
      <c r="J292" s="2"/>
    </row>
    <row r="293" spans="1:10" x14ac:dyDescent="0.2">
      <c r="A293" s="130" t="s">
        <v>455</v>
      </c>
      <c r="B293" t="s">
        <v>455</v>
      </c>
      <c r="C293" s="222">
        <v>19.400000000000002</v>
      </c>
      <c r="I293" s="2"/>
      <c r="J293" s="2"/>
    </row>
    <row r="294" spans="1:10" x14ac:dyDescent="0.2">
      <c r="A294" s="130" t="s">
        <v>455</v>
      </c>
      <c r="B294" t="s">
        <v>455</v>
      </c>
      <c r="C294" s="222">
        <v>19.5</v>
      </c>
      <c r="I294" s="2"/>
      <c r="J294" s="2"/>
    </row>
    <row r="295" spans="1:10" x14ac:dyDescent="0.2">
      <c r="A295" s="130" t="s">
        <v>455</v>
      </c>
      <c r="B295" t="s">
        <v>455</v>
      </c>
      <c r="C295" s="222">
        <v>19.600000000000001</v>
      </c>
      <c r="I295" s="2"/>
      <c r="J295" s="2"/>
    </row>
    <row r="296" spans="1:10" x14ac:dyDescent="0.2">
      <c r="A296" s="130" t="s">
        <v>455</v>
      </c>
      <c r="B296" t="s">
        <v>455</v>
      </c>
      <c r="C296" s="222">
        <v>19.700000000000003</v>
      </c>
      <c r="I296" s="2"/>
      <c r="J296" s="2"/>
    </row>
    <row r="297" spans="1:10" x14ac:dyDescent="0.2">
      <c r="A297" s="130" t="s">
        <v>455</v>
      </c>
      <c r="B297" t="s">
        <v>455</v>
      </c>
      <c r="C297" s="222">
        <v>19.8</v>
      </c>
      <c r="I297" s="2"/>
      <c r="J297" s="2"/>
    </row>
    <row r="298" spans="1:10" x14ac:dyDescent="0.2">
      <c r="A298" s="130" t="s">
        <v>455</v>
      </c>
      <c r="B298" t="s">
        <v>455</v>
      </c>
      <c r="C298" s="222">
        <v>19.900000000000002</v>
      </c>
      <c r="I298" s="2"/>
      <c r="J298" s="2"/>
    </row>
    <row r="299" spans="1:10" x14ac:dyDescent="0.2">
      <c r="A299" s="130" t="s">
        <v>455</v>
      </c>
      <c r="B299" t="s">
        <v>455</v>
      </c>
      <c r="C299" s="222">
        <v>20</v>
      </c>
      <c r="I299" s="2"/>
      <c r="J299" s="2"/>
    </row>
    <row r="300" spans="1:10" x14ac:dyDescent="0.2">
      <c r="A300" s="130" t="s">
        <v>455</v>
      </c>
      <c r="B300" t="s">
        <v>455</v>
      </c>
      <c r="C300" s="222">
        <v>20.100000000000001</v>
      </c>
      <c r="I300" s="2"/>
      <c r="J300" s="2"/>
    </row>
    <row r="301" spans="1:10" x14ac:dyDescent="0.2">
      <c r="A301" s="130" t="s">
        <v>455</v>
      </c>
      <c r="B301" t="s">
        <v>455</v>
      </c>
      <c r="C301" s="222">
        <v>20.200000000000003</v>
      </c>
      <c r="I301" s="2"/>
      <c r="J301" s="2"/>
    </row>
    <row r="302" spans="1:10" x14ac:dyDescent="0.2">
      <c r="A302" s="130" t="s">
        <v>455</v>
      </c>
      <c r="B302" t="s">
        <v>455</v>
      </c>
      <c r="C302" s="222">
        <v>20.3</v>
      </c>
      <c r="I302" s="2"/>
      <c r="J302" s="2"/>
    </row>
    <row r="303" spans="1:10" x14ac:dyDescent="0.2">
      <c r="A303" s="130" t="s">
        <v>455</v>
      </c>
      <c r="B303" t="s">
        <v>455</v>
      </c>
      <c r="C303" s="222">
        <v>20.400000000000002</v>
      </c>
      <c r="I303" s="2"/>
      <c r="J303" s="2"/>
    </row>
    <row r="304" spans="1:10" x14ac:dyDescent="0.2">
      <c r="A304" s="130" t="s">
        <v>455</v>
      </c>
      <c r="B304" t="s">
        <v>455</v>
      </c>
      <c r="C304" s="222">
        <v>20.5</v>
      </c>
      <c r="I304" s="2"/>
      <c r="J304" s="2"/>
    </row>
    <row r="305" spans="1:10" x14ac:dyDescent="0.2">
      <c r="A305" s="130" t="s">
        <v>455</v>
      </c>
      <c r="B305" t="s">
        <v>455</v>
      </c>
      <c r="C305" s="222">
        <v>20.6</v>
      </c>
      <c r="I305" s="2"/>
      <c r="J305" s="2"/>
    </row>
    <row r="306" spans="1:10" x14ac:dyDescent="0.2">
      <c r="A306" s="130" t="s">
        <v>455</v>
      </c>
      <c r="B306" t="s">
        <v>455</v>
      </c>
      <c r="C306" s="222">
        <v>20.700000000000003</v>
      </c>
      <c r="I306" s="2"/>
      <c r="J306" s="2"/>
    </row>
    <row r="307" spans="1:10" x14ac:dyDescent="0.2">
      <c r="A307" s="130" t="s">
        <v>455</v>
      </c>
      <c r="B307" t="s">
        <v>455</v>
      </c>
      <c r="C307" s="222">
        <v>20.8</v>
      </c>
      <c r="I307" s="2"/>
      <c r="J307" s="2"/>
    </row>
    <row r="308" spans="1:10" x14ac:dyDescent="0.2">
      <c r="A308" s="130" t="s">
        <v>455</v>
      </c>
      <c r="B308" t="s">
        <v>455</v>
      </c>
      <c r="C308" s="222">
        <v>20.900000000000002</v>
      </c>
      <c r="I308" s="2"/>
      <c r="J308" s="2"/>
    </row>
    <row r="309" spans="1:10" x14ac:dyDescent="0.2">
      <c r="A309" s="130" t="s">
        <v>455</v>
      </c>
      <c r="B309" t="s">
        <v>455</v>
      </c>
      <c r="C309" s="222">
        <v>21</v>
      </c>
      <c r="I309" s="2"/>
      <c r="J309" s="2"/>
    </row>
    <row r="310" spans="1:10" x14ac:dyDescent="0.2">
      <c r="A310" s="130" t="s">
        <v>455</v>
      </c>
      <c r="B310" t="s">
        <v>455</v>
      </c>
      <c r="C310" s="222">
        <v>21.1</v>
      </c>
      <c r="I310" s="2"/>
      <c r="J310" s="2"/>
    </row>
    <row r="311" spans="1:10" x14ac:dyDescent="0.2">
      <c r="A311" s="130" t="s">
        <v>455</v>
      </c>
      <c r="B311" t="s">
        <v>455</v>
      </c>
      <c r="C311" s="222">
        <v>21.200000000000003</v>
      </c>
      <c r="I311" s="2"/>
      <c r="J311" s="2"/>
    </row>
    <row r="312" spans="1:10" x14ac:dyDescent="0.2">
      <c r="A312" s="130" t="s">
        <v>455</v>
      </c>
      <c r="B312" t="s">
        <v>455</v>
      </c>
      <c r="C312" s="222">
        <v>21.3</v>
      </c>
      <c r="I312" s="2"/>
      <c r="J312" s="2"/>
    </row>
    <row r="313" spans="1:10" x14ac:dyDescent="0.2">
      <c r="A313" s="130" t="s">
        <v>455</v>
      </c>
      <c r="B313" t="s">
        <v>455</v>
      </c>
      <c r="C313" s="222">
        <v>21.400000000000002</v>
      </c>
      <c r="I313" s="2"/>
      <c r="J313" s="2"/>
    </row>
    <row r="314" spans="1:10" x14ac:dyDescent="0.2">
      <c r="A314" s="130" t="s">
        <v>455</v>
      </c>
      <c r="B314" t="s">
        <v>455</v>
      </c>
      <c r="C314" s="222">
        <v>21.5</v>
      </c>
      <c r="I314" s="2"/>
      <c r="J314" s="2"/>
    </row>
    <row r="315" spans="1:10" x14ac:dyDescent="0.2">
      <c r="A315" s="130" t="s">
        <v>455</v>
      </c>
      <c r="B315" t="s">
        <v>455</v>
      </c>
      <c r="C315" s="222">
        <v>21.6</v>
      </c>
      <c r="I315" s="2"/>
      <c r="J315" s="2"/>
    </row>
    <row r="316" spans="1:10" x14ac:dyDescent="0.2">
      <c r="A316" s="130" t="s">
        <v>455</v>
      </c>
      <c r="B316" t="s">
        <v>455</v>
      </c>
      <c r="C316" s="222">
        <v>21.700000000000003</v>
      </c>
      <c r="I316" s="2"/>
      <c r="J316" s="2"/>
    </row>
    <row r="317" spans="1:10" x14ac:dyDescent="0.2">
      <c r="A317" s="130" t="s">
        <v>455</v>
      </c>
      <c r="B317" t="s">
        <v>455</v>
      </c>
      <c r="C317" s="222">
        <v>21.8</v>
      </c>
      <c r="I317" s="2"/>
      <c r="J317" s="2"/>
    </row>
    <row r="318" spans="1:10" x14ac:dyDescent="0.2">
      <c r="A318" s="130" t="s">
        <v>455</v>
      </c>
      <c r="B318" t="s">
        <v>455</v>
      </c>
      <c r="C318" s="222">
        <v>21.900000000000002</v>
      </c>
      <c r="I318" s="2"/>
      <c r="J318" s="2"/>
    </row>
    <row r="319" spans="1:10" x14ac:dyDescent="0.2">
      <c r="A319" s="130" t="s">
        <v>455</v>
      </c>
      <c r="B319" t="s">
        <v>455</v>
      </c>
      <c r="C319" s="222">
        <v>22</v>
      </c>
      <c r="I319" s="2"/>
      <c r="J319" s="2"/>
    </row>
    <row r="320" spans="1:10" x14ac:dyDescent="0.2">
      <c r="A320" s="130" t="s">
        <v>455</v>
      </c>
      <c r="B320" t="s">
        <v>455</v>
      </c>
      <c r="C320" s="222">
        <v>22.1</v>
      </c>
      <c r="I320" s="2"/>
      <c r="J320" s="2"/>
    </row>
    <row r="321" spans="1:10" x14ac:dyDescent="0.2">
      <c r="A321" s="130" t="s">
        <v>455</v>
      </c>
      <c r="B321" t="s">
        <v>455</v>
      </c>
      <c r="C321" s="222">
        <v>22.200000000000003</v>
      </c>
      <c r="I321" s="2"/>
      <c r="J321" s="2"/>
    </row>
    <row r="322" spans="1:10" x14ac:dyDescent="0.2">
      <c r="A322" s="130" t="s">
        <v>455</v>
      </c>
      <c r="B322" t="s">
        <v>455</v>
      </c>
      <c r="C322" s="222">
        <v>22.3</v>
      </c>
      <c r="I322" s="2"/>
      <c r="J322" s="2"/>
    </row>
    <row r="323" spans="1:10" x14ac:dyDescent="0.2">
      <c r="A323" s="130" t="s">
        <v>455</v>
      </c>
      <c r="B323" t="s">
        <v>455</v>
      </c>
      <c r="C323" s="222">
        <v>22.400000000000002</v>
      </c>
      <c r="I323" s="2"/>
      <c r="J323" s="2"/>
    </row>
    <row r="324" spans="1:10" x14ac:dyDescent="0.2">
      <c r="A324" s="130" t="s">
        <v>455</v>
      </c>
      <c r="B324" t="s">
        <v>455</v>
      </c>
      <c r="C324" s="222">
        <v>22.5</v>
      </c>
      <c r="I324" s="2"/>
      <c r="J324" s="2"/>
    </row>
    <row r="325" spans="1:10" x14ac:dyDescent="0.2">
      <c r="A325" s="130" t="s">
        <v>455</v>
      </c>
      <c r="B325" t="s">
        <v>455</v>
      </c>
      <c r="C325" s="222">
        <v>22.6</v>
      </c>
      <c r="I325" s="2"/>
      <c r="J325" s="2"/>
    </row>
    <row r="326" spans="1:10" x14ac:dyDescent="0.2">
      <c r="A326" s="130" t="s">
        <v>455</v>
      </c>
      <c r="B326" t="s">
        <v>455</v>
      </c>
      <c r="C326" s="222">
        <v>22.700000000000003</v>
      </c>
      <c r="I326" s="2"/>
      <c r="J326" s="2"/>
    </row>
    <row r="327" spans="1:10" x14ac:dyDescent="0.2">
      <c r="A327" s="130" t="s">
        <v>455</v>
      </c>
      <c r="B327" t="s">
        <v>455</v>
      </c>
      <c r="C327" s="222">
        <v>22.8</v>
      </c>
      <c r="I327" s="2"/>
      <c r="J327" s="2"/>
    </row>
    <row r="328" spans="1:10" x14ac:dyDescent="0.2">
      <c r="A328" s="130" t="s">
        <v>455</v>
      </c>
      <c r="B328" t="s">
        <v>455</v>
      </c>
      <c r="C328" s="222">
        <v>22.900000000000002</v>
      </c>
      <c r="I328" s="2"/>
      <c r="J328" s="2"/>
    </row>
    <row r="329" spans="1:10" x14ac:dyDescent="0.2">
      <c r="A329" s="130" t="s">
        <v>455</v>
      </c>
      <c r="B329" t="s">
        <v>455</v>
      </c>
      <c r="C329" s="222">
        <v>23</v>
      </c>
      <c r="I329" s="2"/>
      <c r="J329" s="2"/>
    </row>
    <row r="330" spans="1:10" x14ac:dyDescent="0.2">
      <c r="A330" s="130" t="s">
        <v>455</v>
      </c>
      <c r="B330" t="s">
        <v>455</v>
      </c>
      <c r="C330" s="222">
        <v>23.1</v>
      </c>
      <c r="I330" s="2"/>
      <c r="J330" s="2"/>
    </row>
    <row r="331" spans="1:10" x14ac:dyDescent="0.2">
      <c r="A331" s="130" t="s">
        <v>455</v>
      </c>
      <c r="B331" t="s">
        <v>455</v>
      </c>
      <c r="C331" s="222">
        <v>23.200000000000003</v>
      </c>
      <c r="I331" s="2"/>
      <c r="J331" s="2"/>
    </row>
    <row r="332" spans="1:10" x14ac:dyDescent="0.2">
      <c r="A332" s="130" t="s">
        <v>455</v>
      </c>
      <c r="B332" t="s">
        <v>455</v>
      </c>
      <c r="C332" s="222">
        <v>23.3</v>
      </c>
      <c r="I332" s="2"/>
      <c r="J332" s="2"/>
    </row>
    <row r="333" spans="1:10" x14ac:dyDescent="0.2">
      <c r="A333" s="130" t="s">
        <v>455</v>
      </c>
      <c r="B333" t="s">
        <v>455</v>
      </c>
      <c r="C333" s="222">
        <v>23.400000000000002</v>
      </c>
      <c r="I333" s="2"/>
      <c r="J333" s="2"/>
    </row>
    <row r="334" spans="1:10" x14ac:dyDescent="0.2">
      <c r="A334" s="130" t="s">
        <v>455</v>
      </c>
      <c r="B334" t="s">
        <v>455</v>
      </c>
      <c r="C334" s="222">
        <v>23.5</v>
      </c>
      <c r="I334" s="2"/>
      <c r="J334" s="2"/>
    </row>
    <row r="335" spans="1:10" x14ac:dyDescent="0.2">
      <c r="A335" s="130" t="s">
        <v>455</v>
      </c>
      <c r="B335" t="s">
        <v>455</v>
      </c>
      <c r="C335" s="222">
        <v>23.6</v>
      </c>
      <c r="I335" s="2"/>
      <c r="J335" s="2"/>
    </row>
    <row r="336" spans="1:10" x14ac:dyDescent="0.2">
      <c r="A336" s="130" t="s">
        <v>455</v>
      </c>
      <c r="B336" t="s">
        <v>455</v>
      </c>
      <c r="C336" s="222">
        <v>23.700000000000003</v>
      </c>
      <c r="I336" s="2"/>
      <c r="J336" s="2"/>
    </row>
    <row r="337" spans="1:10" x14ac:dyDescent="0.2">
      <c r="A337" s="130" t="s">
        <v>455</v>
      </c>
      <c r="B337" t="s">
        <v>455</v>
      </c>
      <c r="C337" s="222">
        <v>23.8</v>
      </c>
      <c r="I337" s="2"/>
      <c r="J337" s="2"/>
    </row>
    <row r="338" spans="1:10" x14ac:dyDescent="0.2">
      <c r="A338" s="130" t="s">
        <v>455</v>
      </c>
      <c r="B338" t="s">
        <v>455</v>
      </c>
      <c r="C338" s="222">
        <v>23.900000000000002</v>
      </c>
      <c r="I338" s="2"/>
      <c r="J338" s="2"/>
    </row>
    <row r="339" spans="1:10" x14ac:dyDescent="0.2">
      <c r="A339" s="130" t="s">
        <v>455</v>
      </c>
      <c r="B339" t="s">
        <v>455</v>
      </c>
      <c r="C339" s="222">
        <v>24</v>
      </c>
      <c r="I339" s="2"/>
      <c r="J339" s="2"/>
    </row>
    <row r="340" spans="1:10" x14ac:dyDescent="0.2">
      <c r="A340" s="130" t="s">
        <v>455</v>
      </c>
      <c r="B340" t="s">
        <v>455</v>
      </c>
      <c r="C340" s="222">
        <v>24.1</v>
      </c>
      <c r="I340" s="2"/>
      <c r="J340" s="2"/>
    </row>
    <row r="341" spans="1:10" x14ac:dyDescent="0.2">
      <c r="A341" s="130" t="s">
        <v>455</v>
      </c>
      <c r="B341" t="s">
        <v>455</v>
      </c>
      <c r="C341" s="222">
        <v>24.200000000000003</v>
      </c>
      <c r="I341" s="2"/>
      <c r="J341" s="2"/>
    </row>
    <row r="342" spans="1:10" x14ac:dyDescent="0.2">
      <c r="A342" s="130" t="s">
        <v>455</v>
      </c>
      <c r="B342" t="s">
        <v>455</v>
      </c>
      <c r="C342" s="222">
        <v>24.300000000000004</v>
      </c>
      <c r="I342" s="2"/>
      <c r="J342" s="2"/>
    </row>
    <row r="343" spans="1:10" x14ac:dyDescent="0.2">
      <c r="A343" s="130" t="s">
        <v>455</v>
      </c>
      <c r="B343" t="s">
        <v>455</v>
      </c>
      <c r="C343" s="222">
        <v>24.4</v>
      </c>
      <c r="I343" s="2"/>
      <c r="J343" s="2"/>
    </row>
    <row r="344" spans="1:10" x14ac:dyDescent="0.2">
      <c r="A344" s="130" t="s">
        <v>455</v>
      </c>
      <c r="B344" t="s">
        <v>455</v>
      </c>
      <c r="C344" s="222">
        <v>24.5</v>
      </c>
      <c r="I344" s="2"/>
      <c r="J344" s="2"/>
    </row>
    <row r="345" spans="1:10" x14ac:dyDescent="0.2">
      <c r="A345" s="130" t="s">
        <v>455</v>
      </c>
      <c r="B345" t="s">
        <v>455</v>
      </c>
      <c r="C345" s="222">
        <v>24.6</v>
      </c>
      <c r="I345" s="2"/>
      <c r="J345" s="2"/>
    </row>
    <row r="346" spans="1:10" x14ac:dyDescent="0.2">
      <c r="A346" s="130" t="s">
        <v>455</v>
      </c>
      <c r="B346" t="s">
        <v>455</v>
      </c>
      <c r="C346" s="222">
        <v>24.700000000000003</v>
      </c>
      <c r="I346" s="2"/>
      <c r="J346" s="2"/>
    </row>
    <row r="347" spans="1:10" x14ac:dyDescent="0.2">
      <c r="A347" s="130" t="s">
        <v>455</v>
      </c>
      <c r="B347" t="s">
        <v>455</v>
      </c>
      <c r="C347" s="222">
        <v>24.800000000000004</v>
      </c>
      <c r="I347" s="2"/>
      <c r="J347" s="2"/>
    </row>
    <row r="348" spans="1:10" x14ac:dyDescent="0.2">
      <c r="A348" s="130" t="s">
        <v>455</v>
      </c>
      <c r="B348" t="s">
        <v>455</v>
      </c>
      <c r="C348" s="222">
        <v>24.9</v>
      </c>
      <c r="I348" s="2"/>
      <c r="J348" s="2"/>
    </row>
    <row r="349" spans="1:10" x14ac:dyDescent="0.2">
      <c r="A349" s="130" t="s">
        <v>455</v>
      </c>
      <c r="B349" t="s">
        <v>455</v>
      </c>
      <c r="C349" s="222">
        <v>25</v>
      </c>
      <c r="I349" s="2"/>
      <c r="J349" s="2"/>
    </row>
    <row r="350" spans="1:10" x14ac:dyDescent="0.2">
      <c r="A350" s="130" t="s">
        <v>455</v>
      </c>
      <c r="B350" t="s">
        <v>455</v>
      </c>
      <c r="C350" s="222">
        <v>25.1</v>
      </c>
      <c r="I350" s="2"/>
      <c r="J350" s="2"/>
    </row>
    <row r="351" spans="1:10" x14ac:dyDescent="0.2">
      <c r="A351" s="130" t="s">
        <v>455</v>
      </c>
      <c r="B351" t="s">
        <v>455</v>
      </c>
      <c r="C351" s="222">
        <v>25.200000000000003</v>
      </c>
      <c r="I351" s="2"/>
      <c r="J351" s="2"/>
    </row>
    <row r="352" spans="1:10" x14ac:dyDescent="0.2">
      <c r="A352" s="130" t="s">
        <v>455</v>
      </c>
      <c r="B352" t="s">
        <v>455</v>
      </c>
      <c r="C352" s="222">
        <v>25.300000000000004</v>
      </c>
      <c r="I352" s="2"/>
      <c r="J352" s="2"/>
    </row>
    <row r="353" spans="1:10" x14ac:dyDescent="0.2">
      <c r="A353" s="130" t="s">
        <v>455</v>
      </c>
      <c r="B353" t="s">
        <v>455</v>
      </c>
      <c r="C353" s="222">
        <v>25.4</v>
      </c>
      <c r="I353" s="2"/>
      <c r="J353" s="2"/>
    </row>
    <row r="354" spans="1:10" x14ac:dyDescent="0.2">
      <c r="A354" s="130" t="s">
        <v>455</v>
      </c>
      <c r="B354" t="s">
        <v>455</v>
      </c>
      <c r="C354" s="222">
        <v>25.5</v>
      </c>
      <c r="I354" s="2"/>
      <c r="J354" s="2"/>
    </row>
    <row r="355" spans="1:10" x14ac:dyDescent="0.2">
      <c r="A355" s="130" t="s">
        <v>455</v>
      </c>
      <c r="B355" t="s">
        <v>455</v>
      </c>
      <c r="C355" s="222">
        <v>25.6</v>
      </c>
      <c r="I355" s="2"/>
      <c r="J355" s="2"/>
    </row>
    <row r="356" spans="1:10" x14ac:dyDescent="0.2">
      <c r="A356" s="130" t="s">
        <v>455</v>
      </c>
      <c r="B356" t="s">
        <v>455</v>
      </c>
      <c r="C356" s="222">
        <v>25.700000000000003</v>
      </c>
      <c r="I356" s="2"/>
      <c r="J356" s="2"/>
    </row>
    <row r="357" spans="1:10" x14ac:dyDescent="0.2">
      <c r="A357" s="130" t="s">
        <v>455</v>
      </c>
      <c r="B357" t="s">
        <v>455</v>
      </c>
      <c r="C357" s="222">
        <v>25.800000000000004</v>
      </c>
      <c r="I357" s="2"/>
      <c r="J357" s="2"/>
    </row>
    <row r="358" spans="1:10" x14ac:dyDescent="0.2">
      <c r="A358" s="130" t="s">
        <v>455</v>
      </c>
      <c r="B358" t="s">
        <v>455</v>
      </c>
      <c r="C358" s="222">
        <v>25.9</v>
      </c>
      <c r="I358" s="2"/>
      <c r="J358" s="2"/>
    </row>
    <row r="359" spans="1:10" x14ac:dyDescent="0.2">
      <c r="A359" s="130" t="s">
        <v>455</v>
      </c>
      <c r="B359" t="s">
        <v>455</v>
      </c>
      <c r="C359" s="222">
        <v>26</v>
      </c>
      <c r="I359" s="2"/>
      <c r="J359" s="2"/>
    </row>
    <row r="360" spans="1:10" x14ac:dyDescent="0.2">
      <c r="A360" s="130" t="s">
        <v>455</v>
      </c>
      <c r="B360" t="s">
        <v>455</v>
      </c>
      <c r="C360" s="222">
        <v>26.1</v>
      </c>
      <c r="I360" s="2"/>
      <c r="J360" s="2"/>
    </row>
    <row r="361" spans="1:10" x14ac:dyDescent="0.2">
      <c r="A361" s="130" t="s">
        <v>455</v>
      </c>
      <c r="B361" t="s">
        <v>455</v>
      </c>
      <c r="C361" s="222">
        <v>26.200000000000003</v>
      </c>
      <c r="I361" s="2"/>
      <c r="J361" s="2"/>
    </row>
    <row r="362" spans="1:10" x14ac:dyDescent="0.2">
      <c r="A362" s="130" t="s">
        <v>455</v>
      </c>
      <c r="B362" t="s">
        <v>455</v>
      </c>
      <c r="C362" s="222">
        <v>26.300000000000004</v>
      </c>
      <c r="I362" s="2"/>
      <c r="J362" s="2"/>
    </row>
    <row r="363" spans="1:10" x14ac:dyDescent="0.2">
      <c r="A363" s="130" t="s">
        <v>455</v>
      </c>
      <c r="B363" t="s">
        <v>455</v>
      </c>
      <c r="C363" s="222">
        <v>26.4</v>
      </c>
      <c r="I363" s="2"/>
      <c r="J363" s="2"/>
    </row>
    <row r="364" spans="1:10" x14ac:dyDescent="0.2">
      <c r="A364" s="130" t="s">
        <v>455</v>
      </c>
      <c r="B364" t="s">
        <v>455</v>
      </c>
      <c r="C364" s="222">
        <v>26.5</v>
      </c>
      <c r="I364" s="2"/>
      <c r="J364" s="2"/>
    </row>
    <row r="365" spans="1:10" x14ac:dyDescent="0.2">
      <c r="A365" s="130" t="s">
        <v>455</v>
      </c>
      <c r="B365" t="s">
        <v>455</v>
      </c>
      <c r="C365" s="222">
        <v>26.6</v>
      </c>
      <c r="I365" s="2"/>
      <c r="J365" s="2"/>
    </row>
    <row r="366" spans="1:10" x14ac:dyDescent="0.2">
      <c r="A366" s="130" t="s">
        <v>455</v>
      </c>
      <c r="B366" t="s">
        <v>455</v>
      </c>
      <c r="C366" s="222">
        <v>26.700000000000003</v>
      </c>
      <c r="I366" s="2"/>
      <c r="J366" s="2"/>
    </row>
    <row r="367" spans="1:10" x14ac:dyDescent="0.2">
      <c r="A367" s="130" t="s">
        <v>455</v>
      </c>
      <c r="B367" t="s">
        <v>455</v>
      </c>
      <c r="C367" s="222">
        <v>26.800000000000004</v>
      </c>
      <c r="I367" s="2"/>
      <c r="J367" s="2"/>
    </row>
    <row r="368" spans="1:10" x14ac:dyDescent="0.2">
      <c r="A368" s="130" t="s">
        <v>455</v>
      </c>
      <c r="B368" t="s">
        <v>455</v>
      </c>
      <c r="C368" s="222">
        <v>26.9</v>
      </c>
      <c r="I368" s="2"/>
      <c r="J368" s="2"/>
    </row>
    <row r="369" spans="1:10" x14ac:dyDescent="0.2">
      <c r="A369" s="130" t="s">
        <v>455</v>
      </c>
      <c r="B369" t="s">
        <v>455</v>
      </c>
      <c r="C369" s="222">
        <v>27</v>
      </c>
      <c r="I369" s="2"/>
      <c r="J369" s="2"/>
    </row>
    <row r="370" spans="1:10" x14ac:dyDescent="0.2">
      <c r="A370" s="130" t="s">
        <v>455</v>
      </c>
      <c r="B370" t="s">
        <v>455</v>
      </c>
      <c r="C370" s="222">
        <v>27.1</v>
      </c>
      <c r="I370" s="2"/>
      <c r="J370" s="2"/>
    </row>
    <row r="371" spans="1:10" x14ac:dyDescent="0.2">
      <c r="A371" s="130" t="s">
        <v>455</v>
      </c>
      <c r="B371" t="s">
        <v>455</v>
      </c>
      <c r="C371" s="222">
        <v>27.200000000000003</v>
      </c>
      <c r="I371" s="2"/>
      <c r="J371" s="2"/>
    </row>
    <row r="372" spans="1:10" x14ac:dyDescent="0.2">
      <c r="A372" s="130" t="s">
        <v>455</v>
      </c>
      <c r="B372" t="s">
        <v>455</v>
      </c>
      <c r="C372" s="222">
        <v>27.300000000000004</v>
      </c>
      <c r="I372" s="2"/>
      <c r="J372" s="2"/>
    </row>
    <row r="373" spans="1:10" x14ac:dyDescent="0.2">
      <c r="A373" s="130" t="s">
        <v>455</v>
      </c>
      <c r="B373" t="s">
        <v>455</v>
      </c>
      <c r="C373" s="222">
        <v>27.4</v>
      </c>
      <c r="I373" s="2"/>
      <c r="J373" s="2"/>
    </row>
    <row r="374" spans="1:10" x14ac:dyDescent="0.2">
      <c r="A374" s="130" t="s">
        <v>455</v>
      </c>
      <c r="B374" t="s">
        <v>455</v>
      </c>
      <c r="C374" s="222">
        <v>27.5</v>
      </c>
      <c r="I374" s="2"/>
      <c r="J374" s="2"/>
    </row>
    <row r="375" spans="1:10" x14ac:dyDescent="0.2">
      <c r="A375" s="130" t="s">
        <v>455</v>
      </c>
      <c r="B375" t="s">
        <v>455</v>
      </c>
      <c r="C375" s="222">
        <v>27.6</v>
      </c>
      <c r="I375" s="2"/>
      <c r="J375" s="2"/>
    </row>
    <row r="376" spans="1:10" x14ac:dyDescent="0.2">
      <c r="A376" s="130" t="s">
        <v>455</v>
      </c>
      <c r="B376" t="s">
        <v>455</v>
      </c>
      <c r="C376" s="222">
        <v>27.700000000000003</v>
      </c>
      <c r="I376" s="2"/>
      <c r="J376" s="2"/>
    </row>
    <row r="377" spans="1:10" x14ac:dyDescent="0.2">
      <c r="A377" s="130" t="s">
        <v>455</v>
      </c>
      <c r="B377" t="s">
        <v>455</v>
      </c>
      <c r="C377" s="222">
        <v>27.800000000000004</v>
      </c>
      <c r="I377" s="2"/>
      <c r="J377" s="2"/>
    </row>
    <row r="378" spans="1:10" x14ac:dyDescent="0.2">
      <c r="A378" s="130" t="s">
        <v>455</v>
      </c>
      <c r="B378" t="s">
        <v>455</v>
      </c>
      <c r="C378" s="222">
        <v>27.9</v>
      </c>
      <c r="I378" s="2"/>
      <c r="J378" s="2"/>
    </row>
    <row r="379" spans="1:10" x14ac:dyDescent="0.2">
      <c r="A379" s="130" t="s">
        <v>455</v>
      </c>
      <c r="B379" t="s">
        <v>455</v>
      </c>
      <c r="C379" s="222">
        <v>28</v>
      </c>
      <c r="I379" s="2"/>
      <c r="J379" s="2"/>
    </row>
    <row r="380" spans="1:10" x14ac:dyDescent="0.2">
      <c r="A380" s="130" t="s">
        <v>455</v>
      </c>
      <c r="B380" t="s">
        <v>455</v>
      </c>
      <c r="C380" s="222">
        <v>28.1</v>
      </c>
      <c r="I380" s="2"/>
      <c r="J380" s="2"/>
    </row>
    <row r="381" spans="1:10" x14ac:dyDescent="0.2">
      <c r="A381" s="130" t="s">
        <v>455</v>
      </c>
      <c r="B381" t="s">
        <v>455</v>
      </c>
      <c r="C381" s="222">
        <v>28.200000000000003</v>
      </c>
      <c r="I381" s="2"/>
      <c r="J381" s="2"/>
    </row>
    <row r="382" spans="1:10" x14ac:dyDescent="0.2">
      <c r="A382" s="130" t="s">
        <v>455</v>
      </c>
      <c r="B382" t="s">
        <v>455</v>
      </c>
      <c r="C382" s="222">
        <v>28.300000000000004</v>
      </c>
      <c r="I382" s="2"/>
      <c r="J382" s="2"/>
    </row>
    <row r="383" spans="1:10" x14ac:dyDescent="0.2">
      <c r="A383" s="130" t="s">
        <v>455</v>
      </c>
      <c r="B383" t="s">
        <v>455</v>
      </c>
      <c r="C383" s="222">
        <v>28.4</v>
      </c>
      <c r="I383" s="2"/>
      <c r="J383" s="2"/>
    </row>
    <row r="384" spans="1:10" x14ac:dyDescent="0.2">
      <c r="A384" s="130" t="s">
        <v>455</v>
      </c>
      <c r="B384" t="s">
        <v>455</v>
      </c>
      <c r="C384" s="222">
        <v>28.5</v>
      </c>
      <c r="I384" s="2"/>
      <c r="J384" s="2"/>
    </row>
    <row r="385" spans="1:10" x14ac:dyDescent="0.2">
      <c r="A385" s="130" t="s">
        <v>455</v>
      </c>
      <c r="B385" t="s">
        <v>455</v>
      </c>
      <c r="C385" s="222">
        <v>28.6</v>
      </c>
      <c r="I385" s="2"/>
      <c r="J385" s="2"/>
    </row>
    <row r="386" spans="1:10" x14ac:dyDescent="0.2">
      <c r="A386" s="130" t="s">
        <v>455</v>
      </c>
      <c r="B386" t="s">
        <v>455</v>
      </c>
      <c r="C386" s="222">
        <v>28.700000000000003</v>
      </c>
      <c r="I386" s="2"/>
      <c r="J386" s="2"/>
    </row>
    <row r="387" spans="1:10" x14ac:dyDescent="0.2">
      <c r="A387" s="130" t="s">
        <v>455</v>
      </c>
      <c r="B387" t="s">
        <v>455</v>
      </c>
      <c r="C387" s="222">
        <v>28.800000000000004</v>
      </c>
      <c r="I387" s="2"/>
      <c r="J387" s="2"/>
    </row>
    <row r="388" spans="1:10" x14ac:dyDescent="0.2">
      <c r="A388" s="130" t="s">
        <v>455</v>
      </c>
      <c r="B388" t="s">
        <v>455</v>
      </c>
      <c r="C388" s="222">
        <v>28.9</v>
      </c>
      <c r="I388" s="2"/>
      <c r="J388" s="2"/>
    </row>
    <row r="389" spans="1:10" x14ac:dyDescent="0.2">
      <c r="A389" s="130" t="s">
        <v>455</v>
      </c>
      <c r="B389" t="s">
        <v>455</v>
      </c>
      <c r="C389" s="222">
        <v>29</v>
      </c>
      <c r="I389" s="2"/>
      <c r="J389" s="2"/>
    </row>
    <row r="390" spans="1:10" x14ac:dyDescent="0.2">
      <c r="A390" s="130" t="s">
        <v>455</v>
      </c>
      <c r="B390" t="s">
        <v>455</v>
      </c>
      <c r="C390" s="222">
        <v>29.1</v>
      </c>
      <c r="I390" s="2"/>
      <c r="J390" s="2"/>
    </row>
    <row r="391" spans="1:10" x14ac:dyDescent="0.2">
      <c r="A391" s="130" t="s">
        <v>455</v>
      </c>
      <c r="B391" t="s">
        <v>455</v>
      </c>
      <c r="C391" s="222">
        <v>29.200000000000003</v>
      </c>
      <c r="I391" s="2"/>
      <c r="J391" s="2"/>
    </row>
    <row r="392" spans="1:10" x14ac:dyDescent="0.2">
      <c r="A392" s="130" t="s">
        <v>455</v>
      </c>
      <c r="B392" t="s">
        <v>455</v>
      </c>
      <c r="C392" s="222">
        <v>29.300000000000004</v>
      </c>
      <c r="I392" s="2"/>
      <c r="J392" s="2"/>
    </row>
    <row r="393" spans="1:10" x14ac:dyDescent="0.2">
      <c r="A393" s="130" t="s">
        <v>455</v>
      </c>
      <c r="B393" t="s">
        <v>455</v>
      </c>
      <c r="C393" s="222">
        <v>29.4</v>
      </c>
      <c r="I393" s="2"/>
      <c r="J393" s="2"/>
    </row>
    <row r="394" spans="1:10" x14ac:dyDescent="0.2">
      <c r="A394" s="130" t="s">
        <v>455</v>
      </c>
      <c r="B394" t="s">
        <v>455</v>
      </c>
      <c r="C394" s="222">
        <v>29.5</v>
      </c>
      <c r="I394" s="2"/>
      <c r="J394" s="2"/>
    </row>
    <row r="395" spans="1:10" x14ac:dyDescent="0.2">
      <c r="A395" s="130" t="s">
        <v>455</v>
      </c>
      <c r="B395" t="s">
        <v>455</v>
      </c>
      <c r="C395" s="222">
        <v>29.6</v>
      </c>
      <c r="I395" s="2"/>
      <c r="J395" s="2"/>
    </row>
    <row r="396" spans="1:10" x14ac:dyDescent="0.2">
      <c r="A396" s="130" t="s">
        <v>455</v>
      </c>
      <c r="B396" t="s">
        <v>455</v>
      </c>
      <c r="C396" s="222">
        <v>29.700000000000003</v>
      </c>
      <c r="I396" s="2"/>
      <c r="J396" s="2"/>
    </row>
    <row r="397" spans="1:10" x14ac:dyDescent="0.2">
      <c r="A397" s="130" t="s">
        <v>455</v>
      </c>
      <c r="B397" t="s">
        <v>455</v>
      </c>
      <c r="C397" s="222">
        <v>29.800000000000004</v>
      </c>
      <c r="I397" s="2"/>
      <c r="J397" s="2"/>
    </row>
    <row r="398" spans="1:10" x14ac:dyDescent="0.2">
      <c r="A398" s="130" t="s">
        <v>455</v>
      </c>
      <c r="B398" t="s">
        <v>455</v>
      </c>
      <c r="C398" s="222">
        <v>29.9</v>
      </c>
      <c r="I398" s="2"/>
      <c r="J398" s="2"/>
    </row>
    <row r="399" spans="1:10" x14ac:dyDescent="0.2">
      <c r="A399" s="130" t="s">
        <v>455</v>
      </c>
      <c r="B399" t="s">
        <v>455</v>
      </c>
      <c r="C399" s="222">
        <v>30</v>
      </c>
      <c r="I399" s="2"/>
      <c r="J399" s="2"/>
    </row>
    <row r="400" spans="1:10" x14ac:dyDescent="0.2">
      <c r="A400" s="130" t="s">
        <v>455</v>
      </c>
      <c r="B400" t="s">
        <v>455</v>
      </c>
      <c r="C400" s="222">
        <v>30.1</v>
      </c>
      <c r="I400" s="2"/>
      <c r="J400" s="2"/>
    </row>
    <row r="401" spans="1:10" x14ac:dyDescent="0.2">
      <c r="A401" s="130" t="s">
        <v>455</v>
      </c>
      <c r="B401" t="s">
        <v>455</v>
      </c>
      <c r="C401" s="222">
        <v>30.200000000000003</v>
      </c>
      <c r="I401" s="2"/>
      <c r="J401" s="2"/>
    </row>
    <row r="402" spans="1:10" x14ac:dyDescent="0.2">
      <c r="A402" s="130" t="s">
        <v>455</v>
      </c>
      <c r="B402" t="s">
        <v>455</v>
      </c>
      <c r="C402" s="222">
        <v>30.300000000000004</v>
      </c>
      <c r="I402" s="2"/>
      <c r="J402" s="2"/>
    </row>
    <row r="403" spans="1:10" x14ac:dyDescent="0.2">
      <c r="A403" s="130" t="s">
        <v>455</v>
      </c>
      <c r="B403" t="s">
        <v>455</v>
      </c>
      <c r="C403" s="222">
        <v>30.400000000000006</v>
      </c>
      <c r="I403" s="2"/>
      <c r="J403" s="2"/>
    </row>
    <row r="404" spans="1:10" x14ac:dyDescent="0.2">
      <c r="A404" s="130" t="s">
        <v>455</v>
      </c>
      <c r="B404" t="s">
        <v>455</v>
      </c>
      <c r="C404" s="222">
        <v>30.5</v>
      </c>
      <c r="I404" s="2"/>
      <c r="J404" s="2"/>
    </row>
    <row r="405" spans="1:10" x14ac:dyDescent="0.2">
      <c r="A405" s="130" t="s">
        <v>455</v>
      </c>
      <c r="B405" t="s">
        <v>455</v>
      </c>
      <c r="C405" s="222">
        <v>30.6</v>
      </c>
      <c r="I405" s="2"/>
      <c r="J405" s="2"/>
    </row>
    <row r="406" spans="1:10" x14ac:dyDescent="0.2">
      <c r="A406" s="130" t="s">
        <v>455</v>
      </c>
      <c r="B406" t="s">
        <v>455</v>
      </c>
      <c r="C406" s="222">
        <v>30.700000000000003</v>
      </c>
      <c r="I406" s="2"/>
      <c r="J406" s="2"/>
    </row>
    <row r="407" spans="1:10" x14ac:dyDescent="0.2">
      <c r="A407" s="130" t="s">
        <v>455</v>
      </c>
      <c r="B407" t="s">
        <v>455</v>
      </c>
      <c r="C407" s="222">
        <v>30.800000000000004</v>
      </c>
      <c r="I407" s="2"/>
      <c r="J407" s="2"/>
    </row>
    <row r="408" spans="1:10" x14ac:dyDescent="0.2">
      <c r="A408" s="130" t="s">
        <v>455</v>
      </c>
      <c r="B408" t="s">
        <v>455</v>
      </c>
      <c r="C408" s="222">
        <v>30.900000000000006</v>
      </c>
      <c r="I408" s="2"/>
      <c r="J408" s="2"/>
    </row>
    <row r="409" spans="1:10" x14ac:dyDescent="0.2">
      <c r="A409" s="130" t="s">
        <v>455</v>
      </c>
      <c r="B409" t="s">
        <v>455</v>
      </c>
      <c r="C409" s="222">
        <v>31</v>
      </c>
      <c r="I409" s="2"/>
      <c r="J409" s="2"/>
    </row>
    <row r="410" spans="1:10" x14ac:dyDescent="0.2">
      <c r="A410" s="130" t="s">
        <v>455</v>
      </c>
      <c r="B410" t="s">
        <v>455</v>
      </c>
      <c r="C410" s="222">
        <v>31.1</v>
      </c>
      <c r="I410" s="2"/>
      <c r="J410" s="2"/>
    </row>
    <row r="411" spans="1:10" x14ac:dyDescent="0.2">
      <c r="A411" s="130" t="s">
        <v>455</v>
      </c>
      <c r="B411" t="s">
        <v>455</v>
      </c>
      <c r="C411" s="222">
        <v>31.200000000000003</v>
      </c>
      <c r="I411" s="2"/>
      <c r="J411" s="2"/>
    </row>
    <row r="412" spans="1:10" x14ac:dyDescent="0.2">
      <c r="A412" s="130" t="s">
        <v>455</v>
      </c>
      <c r="B412" t="s">
        <v>455</v>
      </c>
      <c r="C412" s="222">
        <v>31.300000000000004</v>
      </c>
      <c r="I412" s="2"/>
      <c r="J412" s="2"/>
    </row>
    <row r="413" spans="1:10" x14ac:dyDescent="0.2">
      <c r="A413" s="130" t="s">
        <v>455</v>
      </c>
      <c r="B413" t="s">
        <v>455</v>
      </c>
      <c r="C413" s="222">
        <v>31.400000000000006</v>
      </c>
      <c r="I413" s="2"/>
      <c r="J413" s="2"/>
    </row>
    <row r="414" spans="1:10" x14ac:dyDescent="0.2">
      <c r="A414" s="130" t="s">
        <v>455</v>
      </c>
      <c r="B414" t="s">
        <v>455</v>
      </c>
      <c r="C414" s="222">
        <v>31.5</v>
      </c>
      <c r="I414" s="2"/>
      <c r="J414" s="2"/>
    </row>
    <row r="415" spans="1:10" x14ac:dyDescent="0.2">
      <c r="A415" s="130" t="s">
        <v>455</v>
      </c>
      <c r="B415" t="s">
        <v>455</v>
      </c>
      <c r="C415" s="222">
        <v>31.6</v>
      </c>
      <c r="I415" s="2"/>
      <c r="J415" s="2"/>
    </row>
    <row r="416" spans="1:10" x14ac:dyDescent="0.2">
      <c r="A416" s="130" t="s">
        <v>455</v>
      </c>
      <c r="B416" t="s">
        <v>455</v>
      </c>
      <c r="C416" s="222">
        <v>31.700000000000003</v>
      </c>
      <c r="I416" s="2"/>
      <c r="J416" s="2"/>
    </row>
    <row r="417" spans="1:10" x14ac:dyDescent="0.2">
      <c r="A417" s="130" t="s">
        <v>455</v>
      </c>
      <c r="B417" t="s">
        <v>455</v>
      </c>
      <c r="C417" s="222">
        <v>31.800000000000004</v>
      </c>
      <c r="I417" s="2"/>
      <c r="J417" s="2"/>
    </row>
    <row r="418" spans="1:10" x14ac:dyDescent="0.2">
      <c r="A418" s="130" t="s">
        <v>455</v>
      </c>
      <c r="B418" t="s">
        <v>455</v>
      </c>
      <c r="C418" s="222">
        <v>31.900000000000006</v>
      </c>
      <c r="I418" s="2"/>
      <c r="J418" s="2"/>
    </row>
    <row r="419" spans="1:10" x14ac:dyDescent="0.2">
      <c r="A419" s="130" t="s">
        <v>455</v>
      </c>
      <c r="B419" t="s">
        <v>455</v>
      </c>
      <c r="C419" s="222">
        <v>32</v>
      </c>
      <c r="I419" s="2"/>
      <c r="J419" s="2"/>
    </row>
    <row r="420" spans="1:10" x14ac:dyDescent="0.2">
      <c r="A420" s="130" t="s">
        <v>455</v>
      </c>
      <c r="B420" t="s">
        <v>455</v>
      </c>
      <c r="C420" s="222">
        <v>32.1</v>
      </c>
      <c r="I420" s="2"/>
      <c r="J420" s="2"/>
    </row>
    <row r="421" spans="1:10" x14ac:dyDescent="0.2">
      <c r="A421" s="130" t="s">
        <v>455</v>
      </c>
      <c r="B421" t="s">
        <v>455</v>
      </c>
      <c r="C421" s="222">
        <v>32.200000000000003</v>
      </c>
      <c r="I421" s="2"/>
      <c r="J421" s="2"/>
    </row>
    <row r="422" spans="1:10" x14ac:dyDescent="0.2">
      <c r="A422" s="130" t="s">
        <v>455</v>
      </c>
      <c r="B422" t="s">
        <v>455</v>
      </c>
      <c r="C422" s="222">
        <v>32.300000000000004</v>
      </c>
      <c r="I422" s="2"/>
      <c r="J422" s="2"/>
    </row>
    <row r="423" spans="1:10" x14ac:dyDescent="0.2">
      <c r="A423" s="130" t="s">
        <v>455</v>
      </c>
      <c r="B423" t="s">
        <v>455</v>
      </c>
      <c r="C423" s="222">
        <v>32.400000000000006</v>
      </c>
      <c r="I423" s="2"/>
      <c r="J423" s="2"/>
    </row>
    <row r="424" spans="1:10" x14ac:dyDescent="0.2">
      <c r="A424" s="130" t="s">
        <v>455</v>
      </c>
      <c r="B424" t="s">
        <v>455</v>
      </c>
      <c r="C424" s="222">
        <v>32.5</v>
      </c>
      <c r="I424" s="2"/>
      <c r="J424" s="2"/>
    </row>
    <row r="425" spans="1:10" x14ac:dyDescent="0.2">
      <c r="A425" s="130" t="s">
        <v>455</v>
      </c>
      <c r="B425" t="s">
        <v>455</v>
      </c>
      <c r="C425" s="222">
        <v>32.6</v>
      </c>
      <c r="I425" s="2"/>
      <c r="J425" s="2"/>
    </row>
    <row r="426" spans="1:10" x14ac:dyDescent="0.2">
      <c r="A426" s="130" t="s">
        <v>455</v>
      </c>
      <c r="B426" t="s">
        <v>455</v>
      </c>
      <c r="C426" s="222">
        <v>32.700000000000003</v>
      </c>
      <c r="I426" s="2"/>
      <c r="J426" s="2"/>
    </row>
    <row r="427" spans="1:10" x14ac:dyDescent="0.2">
      <c r="A427" s="130" t="s">
        <v>455</v>
      </c>
      <c r="B427" t="s">
        <v>455</v>
      </c>
      <c r="C427" s="222">
        <v>32.800000000000004</v>
      </c>
      <c r="I427" s="2"/>
      <c r="J427" s="2"/>
    </row>
    <row r="428" spans="1:10" x14ac:dyDescent="0.2">
      <c r="A428" s="130" t="s">
        <v>455</v>
      </c>
      <c r="B428" t="s">
        <v>455</v>
      </c>
      <c r="C428" s="222">
        <v>32.900000000000006</v>
      </c>
      <c r="I428" s="2"/>
      <c r="J428" s="2"/>
    </row>
    <row r="429" spans="1:10" x14ac:dyDescent="0.2">
      <c r="A429" s="130" t="s">
        <v>455</v>
      </c>
      <c r="B429" t="s">
        <v>455</v>
      </c>
      <c r="C429" s="222">
        <v>33</v>
      </c>
      <c r="I429" s="2"/>
      <c r="J429" s="2"/>
    </row>
    <row r="430" spans="1:10" x14ac:dyDescent="0.2">
      <c r="A430" s="130" t="s">
        <v>455</v>
      </c>
      <c r="B430" t="s">
        <v>455</v>
      </c>
      <c r="C430" s="222">
        <v>33.1</v>
      </c>
      <c r="I430" s="2"/>
      <c r="J430" s="2"/>
    </row>
    <row r="431" spans="1:10" x14ac:dyDescent="0.2">
      <c r="A431" s="130" t="s">
        <v>455</v>
      </c>
      <c r="B431" t="s">
        <v>455</v>
      </c>
      <c r="C431" s="222">
        <v>33.200000000000003</v>
      </c>
      <c r="I431" s="2"/>
      <c r="J431" s="2"/>
    </row>
    <row r="432" spans="1:10" x14ac:dyDescent="0.2">
      <c r="A432" s="130" t="s">
        <v>455</v>
      </c>
      <c r="B432" t="s">
        <v>455</v>
      </c>
      <c r="C432" s="222">
        <v>33.300000000000004</v>
      </c>
      <c r="I432" s="2"/>
      <c r="J432" s="2"/>
    </row>
    <row r="433" spans="1:10" x14ac:dyDescent="0.2">
      <c r="A433" s="130" t="s">
        <v>455</v>
      </c>
      <c r="B433" t="s">
        <v>455</v>
      </c>
      <c r="C433" s="222">
        <v>33.400000000000006</v>
      </c>
      <c r="I433" s="2"/>
      <c r="J433" s="2"/>
    </row>
    <row r="434" spans="1:10" x14ac:dyDescent="0.2">
      <c r="A434" s="130" t="s">
        <v>455</v>
      </c>
      <c r="B434" t="s">
        <v>455</v>
      </c>
      <c r="C434" s="222">
        <v>33.5</v>
      </c>
      <c r="I434" s="2"/>
      <c r="J434" s="2"/>
    </row>
    <row r="435" spans="1:10" x14ac:dyDescent="0.2">
      <c r="A435" s="130" t="s">
        <v>455</v>
      </c>
      <c r="B435" t="s">
        <v>455</v>
      </c>
      <c r="C435" s="222">
        <v>33.6</v>
      </c>
      <c r="I435" s="2"/>
      <c r="J435" s="2"/>
    </row>
    <row r="436" spans="1:10" x14ac:dyDescent="0.2">
      <c r="A436" s="130" t="s">
        <v>455</v>
      </c>
      <c r="B436" t="s">
        <v>455</v>
      </c>
      <c r="C436" s="222">
        <v>33.700000000000003</v>
      </c>
      <c r="I436" s="2"/>
      <c r="J436" s="2"/>
    </row>
    <row r="437" spans="1:10" x14ac:dyDescent="0.2">
      <c r="A437" s="130" t="s">
        <v>455</v>
      </c>
      <c r="B437" t="s">
        <v>455</v>
      </c>
      <c r="C437" s="222">
        <v>33.800000000000004</v>
      </c>
      <c r="I437" s="2"/>
      <c r="J437" s="2"/>
    </row>
    <row r="438" spans="1:10" x14ac:dyDescent="0.2">
      <c r="A438" s="130" t="s">
        <v>455</v>
      </c>
      <c r="B438" t="s">
        <v>455</v>
      </c>
      <c r="C438" s="222">
        <v>33.900000000000006</v>
      </c>
      <c r="I438" s="2"/>
      <c r="J438" s="2"/>
    </row>
    <row r="439" spans="1:10" x14ac:dyDescent="0.2">
      <c r="A439" s="130" t="s">
        <v>455</v>
      </c>
      <c r="B439" t="s">
        <v>455</v>
      </c>
      <c r="C439" s="222">
        <v>34</v>
      </c>
      <c r="I439" s="2"/>
      <c r="J439" s="2"/>
    </row>
    <row r="440" spans="1:10" x14ac:dyDescent="0.2">
      <c r="A440" s="130" t="s">
        <v>455</v>
      </c>
      <c r="B440" t="s">
        <v>455</v>
      </c>
      <c r="C440" s="222">
        <v>34.1</v>
      </c>
      <c r="I440" s="2"/>
      <c r="J440" s="2"/>
    </row>
    <row r="441" spans="1:10" x14ac:dyDescent="0.2">
      <c r="A441" s="130" t="s">
        <v>455</v>
      </c>
      <c r="B441" t="s">
        <v>455</v>
      </c>
      <c r="C441" s="222">
        <v>34.200000000000003</v>
      </c>
      <c r="I441" s="2"/>
      <c r="J441" s="2"/>
    </row>
    <row r="442" spans="1:10" x14ac:dyDescent="0.2">
      <c r="A442" s="130" t="s">
        <v>455</v>
      </c>
      <c r="B442" t="s">
        <v>455</v>
      </c>
      <c r="C442" s="222">
        <v>34.300000000000004</v>
      </c>
      <c r="I442" s="2"/>
      <c r="J442" s="2"/>
    </row>
    <row r="443" spans="1:10" x14ac:dyDescent="0.2">
      <c r="A443" s="130" t="s">
        <v>455</v>
      </c>
      <c r="B443" t="s">
        <v>455</v>
      </c>
      <c r="C443" s="222">
        <v>34.400000000000006</v>
      </c>
      <c r="I443" s="2"/>
      <c r="J443" s="2"/>
    </row>
    <row r="444" spans="1:10" x14ac:dyDescent="0.2">
      <c r="A444" s="130" t="s">
        <v>455</v>
      </c>
      <c r="B444" t="s">
        <v>455</v>
      </c>
      <c r="C444" s="222">
        <v>34.5</v>
      </c>
      <c r="I444" s="2"/>
      <c r="J444" s="2"/>
    </row>
    <row r="445" spans="1:10" x14ac:dyDescent="0.2">
      <c r="A445" s="130" t="s">
        <v>455</v>
      </c>
      <c r="B445" t="s">
        <v>455</v>
      </c>
      <c r="C445" s="222">
        <v>34.6</v>
      </c>
      <c r="I445" s="2"/>
      <c r="J445" s="2"/>
    </row>
    <row r="446" spans="1:10" x14ac:dyDescent="0.2">
      <c r="A446" s="130" t="s">
        <v>455</v>
      </c>
      <c r="B446" t="s">
        <v>455</v>
      </c>
      <c r="C446" s="222">
        <v>34.700000000000003</v>
      </c>
      <c r="I446" s="2"/>
      <c r="J446" s="2"/>
    </row>
    <row r="447" spans="1:10" x14ac:dyDescent="0.2">
      <c r="A447" s="130" t="s">
        <v>455</v>
      </c>
      <c r="B447" t="s">
        <v>455</v>
      </c>
      <c r="C447" s="222">
        <v>34.800000000000004</v>
      </c>
      <c r="I447" s="2"/>
      <c r="J447" s="2"/>
    </row>
    <row r="448" spans="1:10" x14ac:dyDescent="0.2">
      <c r="A448" s="130" t="s">
        <v>455</v>
      </c>
      <c r="B448" t="s">
        <v>455</v>
      </c>
      <c r="C448" s="222">
        <v>34.900000000000006</v>
      </c>
      <c r="I448" s="2"/>
      <c r="J448" s="2"/>
    </row>
    <row r="449" spans="1:10" x14ac:dyDescent="0.2">
      <c r="A449" s="130" t="s">
        <v>455</v>
      </c>
      <c r="B449" t="s">
        <v>455</v>
      </c>
      <c r="C449" s="222">
        <v>35</v>
      </c>
      <c r="I449" s="2"/>
      <c r="J449" s="2"/>
    </row>
    <row r="450" spans="1:10" x14ac:dyDescent="0.2">
      <c r="A450" s="130" t="s">
        <v>455</v>
      </c>
      <c r="B450" t="s">
        <v>455</v>
      </c>
      <c r="C450" s="222">
        <v>35.1</v>
      </c>
      <c r="I450" s="2"/>
      <c r="J450" s="2"/>
    </row>
    <row r="451" spans="1:10" x14ac:dyDescent="0.2">
      <c r="A451" s="130" t="s">
        <v>455</v>
      </c>
      <c r="B451" t="s">
        <v>455</v>
      </c>
      <c r="C451" s="222">
        <v>35.200000000000003</v>
      </c>
      <c r="I451" s="2"/>
      <c r="J451" s="2"/>
    </row>
    <row r="452" spans="1:10" x14ac:dyDescent="0.2">
      <c r="A452" s="130" t="s">
        <v>455</v>
      </c>
      <c r="B452" t="s">
        <v>455</v>
      </c>
      <c r="C452" s="222">
        <v>35.300000000000004</v>
      </c>
      <c r="I452" s="2"/>
      <c r="J452" s="2"/>
    </row>
    <row r="453" spans="1:10" x14ac:dyDescent="0.2">
      <c r="A453" s="130" t="s">
        <v>455</v>
      </c>
      <c r="B453" t="s">
        <v>455</v>
      </c>
      <c r="C453" s="222">
        <v>35.400000000000006</v>
      </c>
      <c r="I453" s="2"/>
      <c r="J453" s="2"/>
    </row>
    <row r="454" spans="1:10" x14ac:dyDescent="0.2">
      <c r="A454" s="130" t="s">
        <v>455</v>
      </c>
      <c r="B454" t="s">
        <v>455</v>
      </c>
      <c r="C454" s="222">
        <v>35.5</v>
      </c>
      <c r="I454" s="2"/>
      <c r="J454" s="2"/>
    </row>
    <row r="455" spans="1:10" x14ac:dyDescent="0.2">
      <c r="A455" s="130" t="s">
        <v>455</v>
      </c>
      <c r="B455" t="s">
        <v>455</v>
      </c>
      <c r="C455" s="222">
        <v>35.6</v>
      </c>
      <c r="I455" s="2"/>
      <c r="J455" s="2"/>
    </row>
    <row r="456" spans="1:10" x14ac:dyDescent="0.2">
      <c r="A456" s="130" t="s">
        <v>455</v>
      </c>
      <c r="B456" t="s">
        <v>455</v>
      </c>
      <c r="C456" s="222">
        <v>35.700000000000003</v>
      </c>
      <c r="I456" s="2"/>
      <c r="J456" s="2"/>
    </row>
    <row r="457" spans="1:10" x14ac:dyDescent="0.2">
      <c r="A457" s="130" t="s">
        <v>455</v>
      </c>
      <c r="B457" t="s">
        <v>455</v>
      </c>
      <c r="C457" s="222">
        <v>35.800000000000004</v>
      </c>
      <c r="I457" s="2"/>
      <c r="J457" s="2"/>
    </row>
    <row r="458" spans="1:10" x14ac:dyDescent="0.2">
      <c r="A458" s="130" t="s">
        <v>455</v>
      </c>
      <c r="B458" t="s">
        <v>455</v>
      </c>
      <c r="C458" s="222">
        <v>35.900000000000006</v>
      </c>
      <c r="I458" s="2"/>
      <c r="J458" s="2"/>
    </row>
    <row r="459" spans="1:10" x14ac:dyDescent="0.2">
      <c r="A459" s="130" t="s">
        <v>455</v>
      </c>
      <c r="B459" t="s">
        <v>455</v>
      </c>
      <c r="C459" s="222">
        <v>36</v>
      </c>
      <c r="I459" s="2"/>
      <c r="J459" s="2"/>
    </row>
    <row r="460" spans="1:10" x14ac:dyDescent="0.2">
      <c r="A460" s="130" t="s">
        <v>455</v>
      </c>
      <c r="B460" t="s">
        <v>455</v>
      </c>
      <c r="C460" s="222">
        <v>36.1</v>
      </c>
      <c r="I460" s="2"/>
      <c r="J460" s="2"/>
    </row>
    <row r="461" spans="1:10" x14ac:dyDescent="0.2">
      <c r="A461" s="130" t="s">
        <v>455</v>
      </c>
      <c r="B461" t="s">
        <v>455</v>
      </c>
      <c r="C461" s="222">
        <v>36.200000000000003</v>
      </c>
      <c r="I461" s="2"/>
      <c r="J461" s="2"/>
    </row>
    <row r="462" spans="1:10" x14ac:dyDescent="0.2">
      <c r="A462" s="130" t="s">
        <v>455</v>
      </c>
      <c r="B462" t="s">
        <v>455</v>
      </c>
      <c r="C462" s="222">
        <v>36.300000000000004</v>
      </c>
      <c r="I462" s="2"/>
      <c r="J462" s="2"/>
    </row>
    <row r="463" spans="1:10" x14ac:dyDescent="0.2">
      <c r="A463" s="130" t="s">
        <v>455</v>
      </c>
      <c r="B463" t="s">
        <v>455</v>
      </c>
      <c r="C463" s="222">
        <v>36.400000000000006</v>
      </c>
      <c r="I463" s="2"/>
      <c r="J463" s="2"/>
    </row>
    <row r="464" spans="1:10" x14ac:dyDescent="0.2">
      <c r="A464" s="130" t="s">
        <v>455</v>
      </c>
      <c r="B464" t="s">
        <v>455</v>
      </c>
      <c r="C464" s="222">
        <v>36.5</v>
      </c>
      <c r="I464" s="2"/>
      <c r="J464" s="2"/>
    </row>
    <row r="465" spans="1:10" x14ac:dyDescent="0.2">
      <c r="A465" s="130" t="s">
        <v>455</v>
      </c>
      <c r="B465" t="s">
        <v>455</v>
      </c>
      <c r="C465" s="222">
        <v>36.6</v>
      </c>
      <c r="I465" s="2"/>
      <c r="J465" s="2"/>
    </row>
    <row r="466" spans="1:10" x14ac:dyDescent="0.2">
      <c r="A466" s="130" t="s">
        <v>455</v>
      </c>
      <c r="B466" t="s">
        <v>455</v>
      </c>
      <c r="C466" s="222">
        <v>36.700000000000003</v>
      </c>
      <c r="I466" s="2"/>
      <c r="J466" s="2"/>
    </row>
    <row r="467" spans="1:10" x14ac:dyDescent="0.2">
      <c r="A467" s="130" t="s">
        <v>455</v>
      </c>
      <c r="B467" t="s">
        <v>455</v>
      </c>
      <c r="C467" s="222">
        <v>36.800000000000004</v>
      </c>
      <c r="I467" s="2"/>
      <c r="J467" s="2"/>
    </row>
    <row r="468" spans="1:10" x14ac:dyDescent="0.2">
      <c r="A468" s="130" t="s">
        <v>455</v>
      </c>
      <c r="B468" t="s">
        <v>455</v>
      </c>
      <c r="C468" s="222">
        <v>36.900000000000006</v>
      </c>
      <c r="I468" s="2"/>
      <c r="J468" s="2"/>
    </row>
    <row r="469" spans="1:10" x14ac:dyDescent="0.2">
      <c r="A469" s="130" t="s">
        <v>455</v>
      </c>
      <c r="B469" t="s">
        <v>455</v>
      </c>
      <c r="C469" s="222">
        <v>37</v>
      </c>
      <c r="I469" s="2"/>
      <c r="J469" s="2"/>
    </row>
    <row r="470" spans="1:10" x14ac:dyDescent="0.2">
      <c r="A470" s="130" t="s">
        <v>455</v>
      </c>
      <c r="B470" t="s">
        <v>455</v>
      </c>
      <c r="C470" s="222">
        <v>37.1</v>
      </c>
      <c r="I470" s="2"/>
      <c r="J470" s="2"/>
    </row>
    <row r="471" spans="1:10" x14ac:dyDescent="0.2">
      <c r="A471" s="130" t="s">
        <v>455</v>
      </c>
      <c r="B471" t="s">
        <v>455</v>
      </c>
      <c r="C471" s="222">
        <v>37.200000000000003</v>
      </c>
      <c r="I471" s="2"/>
      <c r="J471" s="2"/>
    </row>
    <row r="472" spans="1:10" x14ac:dyDescent="0.2">
      <c r="A472" s="130" t="s">
        <v>455</v>
      </c>
      <c r="B472" t="s">
        <v>455</v>
      </c>
      <c r="C472" s="222">
        <v>37.300000000000004</v>
      </c>
      <c r="I472" s="2"/>
      <c r="J472" s="2"/>
    </row>
    <row r="473" spans="1:10" x14ac:dyDescent="0.2">
      <c r="A473" s="130" t="s">
        <v>455</v>
      </c>
      <c r="B473" t="s">
        <v>455</v>
      </c>
      <c r="C473" s="222">
        <v>37.400000000000006</v>
      </c>
      <c r="I473" s="2"/>
      <c r="J473" s="2"/>
    </row>
    <row r="474" spans="1:10" x14ac:dyDescent="0.2">
      <c r="A474" s="130" t="s">
        <v>455</v>
      </c>
      <c r="B474" t="s">
        <v>455</v>
      </c>
      <c r="C474" s="222">
        <v>37.5</v>
      </c>
      <c r="I474" s="2"/>
      <c r="J474" s="2"/>
    </row>
    <row r="475" spans="1:10" x14ac:dyDescent="0.2">
      <c r="A475" s="130" t="s">
        <v>455</v>
      </c>
      <c r="B475" t="s">
        <v>455</v>
      </c>
      <c r="C475" s="222">
        <v>37.6</v>
      </c>
      <c r="I475" s="2"/>
      <c r="J475" s="2"/>
    </row>
    <row r="476" spans="1:10" x14ac:dyDescent="0.2">
      <c r="A476" s="130" t="s">
        <v>455</v>
      </c>
      <c r="B476" t="s">
        <v>455</v>
      </c>
      <c r="C476" s="222">
        <v>37.700000000000003</v>
      </c>
      <c r="I476" s="2"/>
      <c r="J476" s="2"/>
    </row>
    <row r="477" spans="1:10" x14ac:dyDescent="0.2">
      <c r="A477" s="130" t="s">
        <v>455</v>
      </c>
      <c r="B477" t="s">
        <v>455</v>
      </c>
      <c r="C477" s="222">
        <v>37.800000000000004</v>
      </c>
      <c r="I477" s="2"/>
      <c r="J477" s="2"/>
    </row>
    <row r="478" spans="1:10" x14ac:dyDescent="0.2">
      <c r="A478" s="130" t="s">
        <v>455</v>
      </c>
      <c r="B478" t="s">
        <v>455</v>
      </c>
      <c r="C478" s="222">
        <v>37.900000000000006</v>
      </c>
      <c r="I478" s="2"/>
      <c r="J478" s="2"/>
    </row>
    <row r="479" spans="1:10" x14ac:dyDescent="0.2">
      <c r="A479" s="130" t="s">
        <v>455</v>
      </c>
      <c r="B479" t="s">
        <v>455</v>
      </c>
      <c r="C479" s="222">
        <v>38</v>
      </c>
      <c r="I479" s="2"/>
      <c r="J479" s="2"/>
    </row>
    <row r="480" spans="1:10" x14ac:dyDescent="0.2">
      <c r="A480" s="130" t="s">
        <v>455</v>
      </c>
      <c r="B480" t="s">
        <v>455</v>
      </c>
      <c r="C480" s="222">
        <v>38.1</v>
      </c>
      <c r="I480" s="2"/>
      <c r="J480" s="2"/>
    </row>
    <row r="481" spans="1:10" x14ac:dyDescent="0.2">
      <c r="A481" s="130" t="s">
        <v>455</v>
      </c>
      <c r="B481" t="s">
        <v>455</v>
      </c>
      <c r="C481" s="222">
        <v>38.200000000000003</v>
      </c>
      <c r="I481" s="2"/>
      <c r="J481" s="2"/>
    </row>
    <row r="482" spans="1:10" x14ac:dyDescent="0.2">
      <c r="A482" s="130" t="s">
        <v>455</v>
      </c>
      <c r="B482" t="s">
        <v>455</v>
      </c>
      <c r="C482" s="222">
        <v>38.300000000000004</v>
      </c>
      <c r="I482" s="2"/>
      <c r="J482" s="2"/>
    </row>
    <row r="483" spans="1:10" x14ac:dyDescent="0.2">
      <c r="A483" s="130" t="s">
        <v>455</v>
      </c>
      <c r="B483" t="s">
        <v>455</v>
      </c>
      <c r="C483" s="222">
        <v>38.400000000000006</v>
      </c>
      <c r="I483" s="2"/>
      <c r="J483" s="2"/>
    </row>
    <row r="484" spans="1:10" x14ac:dyDescent="0.2">
      <c r="A484" s="130" t="s">
        <v>455</v>
      </c>
      <c r="B484" t="s">
        <v>455</v>
      </c>
      <c r="C484" s="222">
        <v>38.5</v>
      </c>
      <c r="I484" s="2"/>
      <c r="J484" s="2"/>
    </row>
    <row r="485" spans="1:10" x14ac:dyDescent="0.2">
      <c r="A485" s="130" t="s">
        <v>455</v>
      </c>
      <c r="B485" t="s">
        <v>455</v>
      </c>
      <c r="C485" s="222">
        <v>38.6</v>
      </c>
      <c r="I485" s="2"/>
      <c r="J485" s="2"/>
    </row>
    <row r="486" spans="1:10" x14ac:dyDescent="0.2">
      <c r="A486" s="130" t="s">
        <v>455</v>
      </c>
      <c r="B486" t="s">
        <v>455</v>
      </c>
      <c r="C486" s="222">
        <v>38.700000000000003</v>
      </c>
      <c r="I486" s="2"/>
      <c r="J486" s="2"/>
    </row>
    <row r="487" spans="1:10" x14ac:dyDescent="0.2">
      <c r="A487" s="130" t="s">
        <v>455</v>
      </c>
      <c r="B487" t="s">
        <v>455</v>
      </c>
      <c r="C487" s="222">
        <v>38.800000000000004</v>
      </c>
      <c r="I487" s="2"/>
      <c r="J487" s="2"/>
    </row>
    <row r="488" spans="1:10" x14ac:dyDescent="0.2">
      <c r="A488" s="130" t="s">
        <v>455</v>
      </c>
      <c r="B488" t="s">
        <v>455</v>
      </c>
      <c r="C488" s="222">
        <v>38.900000000000006</v>
      </c>
      <c r="I488" s="2"/>
      <c r="J488" s="2"/>
    </row>
    <row r="489" spans="1:10" x14ac:dyDescent="0.2">
      <c r="A489" s="130" t="s">
        <v>455</v>
      </c>
      <c r="B489" t="s">
        <v>455</v>
      </c>
      <c r="C489" s="222">
        <v>39</v>
      </c>
      <c r="I489" s="2"/>
      <c r="J489" s="2"/>
    </row>
    <row r="490" spans="1:10" x14ac:dyDescent="0.2">
      <c r="A490" s="130" t="s">
        <v>455</v>
      </c>
      <c r="B490" t="s">
        <v>455</v>
      </c>
      <c r="C490" s="222">
        <v>39.1</v>
      </c>
      <c r="I490" s="2"/>
      <c r="J490" s="2"/>
    </row>
    <row r="491" spans="1:10" x14ac:dyDescent="0.2">
      <c r="A491" s="130" t="s">
        <v>455</v>
      </c>
      <c r="B491" t="s">
        <v>455</v>
      </c>
      <c r="C491" s="222">
        <v>39.200000000000003</v>
      </c>
      <c r="I491" s="2"/>
      <c r="J491" s="2"/>
    </row>
    <row r="492" spans="1:10" x14ac:dyDescent="0.2">
      <c r="A492" s="130" t="s">
        <v>455</v>
      </c>
      <c r="B492" t="s">
        <v>455</v>
      </c>
      <c r="C492" s="222">
        <v>39.300000000000004</v>
      </c>
      <c r="I492" s="2"/>
      <c r="J492" s="2"/>
    </row>
    <row r="493" spans="1:10" x14ac:dyDescent="0.2">
      <c r="A493" s="130" t="s">
        <v>455</v>
      </c>
      <c r="B493" t="s">
        <v>455</v>
      </c>
      <c r="C493" s="222">
        <v>39.400000000000006</v>
      </c>
      <c r="I493" s="2"/>
      <c r="J493" s="2"/>
    </row>
    <row r="494" spans="1:10" x14ac:dyDescent="0.2">
      <c r="A494" s="130" t="s">
        <v>455</v>
      </c>
      <c r="B494" t="s">
        <v>455</v>
      </c>
      <c r="C494" s="222">
        <v>39.5</v>
      </c>
      <c r="I494" s="2"/>
      <c r="J494" s="2"/>
    </row>
    <row r="495" spans="1:10" x14ac:dyDescent="0.2">
      <c r="A495" s="130" t="s">
        <v>455</v>
      </c>
      <c r="B495" t="s">
        <v>455</v>
      </c>
      <c r="C495" s="222">
        <v>39.6</v>
      </c>
      <c r="I495" s="2"/>
      <c r="J495" s="2"/>
    </row>
    <row r="496" spans="1:10" x14ac:dyDescent="0.2">
      <c r="A496" s="130" t="s">
        <v>455</v>
      </c>
      <c r="B496" t="s">
        <v>455</v>
      </c>
      <c r="C496" s="222">
        <v>39.700000000000003</v>
      </c>
      <c r="I496" s="2"/>
      <c r="J496" s="2"/>
    </row>
    <row r="497" spans="1:10" x14ac:dyDescent="0.2">
      <c r="A497" s="130" t="s">
        <v>455</v>
      </c>
      <c r="B497" t="s">
        <v>455</v>
      </c>
      <c r="C497" s="222">
        <v>39.800000000000004</v>
      </c>
      <c r="I497" s="2"/>
      <c r="J497" s="2"/>
    </row>
    <row r="498" spans="1:10" x14ac:dyDescent="0.2">
      <c r="A498" s="130" t="s">
        <v>455</v>
      </c>
      <c r="B498" t="s">
        <v>455</v>
      </c>
      <c r="C498" s="222">
        <v>39.900000000000006</v>
      </c>
      <c r="I498" s="2"/>
      <c r="J498" s="2"/>
    </row>
    <row r="499" spans="1:10" x14ac:dyDescent="0.2">
      <c r="A499" s="130" t="s">
        <v>455</v>
      </c>
      <c r="B499" t="s">
        <v>455</v>
      </c>
      <c r="C499" s="222">
        <v>40</v>
      </c>
      <c r="I499" s="2"/>
      <c r="J499" s="2"/>
    </row>
    <row r="500" spans="1:10" x14ac:dyDescent="0.2">
      <c r="A500" s="130" t="s">
        <v>455</v>
      </c>
      <c r="B500" t="s">
        <v>455</v>
      </c>
      <c r="C500" s="222">
        <v>40.1</v>
      </c>
      <c r="I500" s="2"/>
      <c r="J500" s="2"/>
    </row>
    <row r="501" spans="1:10" x14ac:dyDescent="0.2">
      <c r="A501" s="130" t="s">
        <v>455</v>
      </c>
      <c r="B501" t="s">
        <v>455</v>
      </c>
      <c r="C501" s="222">
        <v>40.200000000000003</v>
      </c>
      <c r="I501" s="2"/>
      <c r="J501" s="2"/>
    </row>
    <row r="502" spans="1:10" x14ac:dyDescent="0.2">
      <c r="A502" s="130" t="s">
        <v>455</v>
      </c>
      <c r="B502" t="s">
        <v>455</v>
      </c>
      <c r="C502" s="222">
        <v>40.300000000000004</v>
      </c>
      <c r="I502" s="2"/>
      <c r="J502" s="2"/>
    </row>
    <row r="503" spans="1:10" x14ac:dyDescent="0.2">
      <c r="A503" s="130" t="s">
        <v>455</v>
      </c>
      <c r="B503" t="s">
        <v>455</v>
      </c>
      <c r="C503" s="222">
        <v>40.400000000000006</v>
      </c>
      <c r="I503" s="2"/>
      <c r="J503" s="2"/>
    </row>
    <row r="504" spans="1:10" x14ac:dyDescent="0.2">
      <c r="A504" s="130" t="s">
        <v>455</v>
      </c>
      <c r="B504" t="s">
        <v>455</v>
      </c>
      <c r="C504" s="222">
        <v>40.5</v>
      </c>
      <c r="I504" s="2"/>
      <c r="J504" s="2"/>
    </row>
    <row r="505" spans="1:10" x14ac:dyDescent="0.2">
      <c r="A505" s="130" t="s">
        <v>455</v>
      </c>
      <c r="B505" t="s">
        <v>455</v>
      </c>
      <c r="C505" s="222">
        <v>40.6</v>
      </c>
      <c r="I505" s="2"/>
      <c r="J505" s="2"/>
    </row>
    <row r="506" spans="1:10" x14ac:dyDescent="0.2">
      <c r="A506" s="130" t="s">
        <v>455</v>
      </c>
      <c r="B506" t="s">
        <v>455</v>
      </c>
      <c r="C506" s="222">
        <v>40.700000000000003</v>
      </c>
      <c r="I506" s="2"/>
      <c r="J506" s="2"/>
    </row>
    <row r="507" spans="1:10" x14ac:dyDescent="0.2">
      <c r="A507" s="130" t="s">
        <v>455</v>
      </c>
      <c r="B507" t="s">
        <v>455</v>
      </c>
      <c r="C507" s="222">
        <v>40.800000000000004</v>
      </c>
      <c r="I507" s="2"/>
      <c r="J507" s="2"/>
    </row>
    <row r="508" spans="1:10" x14ac:dyDescent="0.2">
      <c r="A508" s="130" t="s">
        <v>455</v>
      </c>
      <c r="B508" t="s">
        <v>455</v>
      </c>
      <c r="C508" s="222">
        <v>40.900000000000006</v>
      </c>
      <c r="I508" s="2"/>
      <c r="J508" s="2"/>
    </row>
    <row r="509" spans="1:10" x14ac:dyDescent="0.2">
      <c r="A509" s="130" t="s">
        <v>455</v>
      </c>
      <c r="B509" t="s">
        <v>455</v>
      </c>
      <c r="C509" s="222">
        <v>41</v>
      </c>
      <c r="I509" s="2"/>
      <c r="J509" s="2"/>
    </row>
    <row r="510" spans="1:10" x14ac:dyDescent="0.2">
      <c r="A510" s="130" t="s">
        <v>455</v>
      </c>
      <c r="B510" t="s">
        <v>455</v>
      </c>
      <c r="C510" s="222">
        <v>41.1</v>
      </c>
      <c r="I510" s="2"/>
      <c r="J510" s="2"/>
    </row>
    <row r="511" spans="1:10" x14ac:dyDescent="0.2">
      <c r="A511" s="130" t="s">
        <v>455</v>
      </c>
      <c r="B511" t="s">
        <v>455</v>
      </c>
      <c r="C511" s="222">
        <v>41.2</v>
      </c>
      <c r="I511" s="2"/>
      <c r="J511" s="2"/>
    </row>
    <row r="512" spans="1:10" x14ac:dyDescent="0.2">
      <c r="A512" s="130" t="s">
        <v>455</v>
      </c>
      <c r="B512" t="s">
        <v>455</v>
      </c>
      <c r="C512" s="222">
        <v>41.300000000000004</v>
      </c>
      <c r="I512" s="2"/>
      <c r="J512" s="2"/>
    </row>
    <row r="513" spans="1:10" x14ac:dyDescent="0.2">
      <c r="A513" s="130" t="s">
        <v>455</v>
      </c>
      <c r="B513" t="s">
        <v>455</v>
      </c>
      <c r="C513" s="222">
        <v>41.400000000000006</v>
      </c>
      <c r="I513" s="2"/>
      <c r="J513" s="2"/>
    </row>
    <row r="514" spans="1:10" x14ac:dyDescent="0.2">
      <c r="A514" s="130" t="s">
        <v>455</v>
      </c>
      <c r="B514" t="s">
        <v>455</v>
      </c>
      <c r="C514" s="222">
        <v>41.5</v>
      </c>
      <c r="I514" s="2"/>
      <c r="J514" s="2"/>
    </row>
    <row r="515" spans="1:10" x14ac:dyDescent="0.2">
      <c r="A515" s="130" t="s">
        <v>455</v>
      </c>
      <c r="B515" t="s">
        <v>455</v>
      </c>
      <c r="C515" s="222">
        <v>41.6</v>
      </c>
      <c r="I515" s="2"/>
      <c r="J515" s="2"/>
    </row>
    <row r="516" spans="1:10" x14ac:dyDescent="0.2">
      <c r="A516" s="130" t="s">
        <v>455</v>
      </c>
      <c r="B516" t="s">
        <v>455</v>
      </c>
      <c r="C516" s="222">
        <v>41.7</v>
      </c>
      <c r="I516" s="2"/>
      <c r="J516" s="2"/>
    </row>
    <row r="517" spans="1:10" x14ac:dyDescent="0.2">
      <c r="A517" s="130" t="s">
        <v>455</v>
      </c>
      <c r="B517" t="s">
        <v>455</v>
      </c>
      <c r="C517" s="222">
        <v>41.800000000000004</v>
      </c>
      <c r="I517" s="2"/>
      <c r="J517" s="2"/>
    </row>
    <row r="518" spans="1:10" x14ac:dyDescent="0.2">
      <c r="A518" s="130" t="s">
        <v>455</v>
      </c>
      <c r="B518" t="s">
        <v>455</v>
      </c>
      <c r="C518" s="222">
        <v>41.900000000000006</v>
      </c>
      <c r="I518" s="2"/>
      <c r="J518" s="2"/>
    </row>
    <row r="519" spans="1:10" x14ac:dyDescent="0.2">
      <c r="A519" s="130" t="s">
        <v>455</v>
      </c>
      <c r="B519" t="s">
        <v>455</v>
      </c>
      <c r="C519" s="222">
        <v>42</v>
      </c>
      <c r="I519" s="2"/>
      <c r="J519" s="2"/>
    </row>
    <row r="520" spans="1:10" x14ac:dyDescent="0.2">
      <c r="A520" s="130" t="s">
        <v>455</v>
      </c>
      <c r="B520" t="s">
        <v>455</v>
      </c>
      <c r="C520" s="222">
        <v>42.1</v>
      </c>
      <c r="I520" s="2"/>
      <c r="J520" s="2"/>
    </row>
    <row r="521" spans="1:10" x14ac:dyDescent="0.2">
      <c r="A521" s="130" t="s">
        <v>455</v>
      </c>
      <c r="B521" t="s">
        <v>455</v>
      </c>
      <c r="C521" s="222">
        <v>42.2</v>
      </c>
      <c r="I521" s="2"/>
      <c r="J521" s="2"/>
    </row>
    <row r="522" spans="1:10" x14ac:dyDescent="0.2">
      <c r="A522" s="130" t="s">
        <v>455</v>
      </c>
      <c r="B522" t="s">
        <v>455</v>
      </c>
      <c r="C522" s="222">
        <v>42.300000000000004</v>
      </c>
      <c r="I522" s="2"/>
      <c r="J522" s="2"/>
    </row>
    <row r="523" spans="1:10" x14ac:dyDescent="0.2">
      <c r="A523" s="130" t="s">
        <v>455</v>
      </c>
      <c r="B523" t="s">
        <v>455</v>
      </c>
      <c r="C523" s="222">
        <v>42.400000000000006</v>
      </c>
      <c r="I523" s="2"/>
      <c r="J523" s="2"/>
    </row>
    <row r="524" spans="1:10" x14ac:dyDescent="0.2">
      <c r="A524" s="130" t="s">
        <v>455</v>
      </c>
      <c r="B524" t="s">
        <v>455</v>
      </c>
      <c r="C524" s="222">
        <v>42.5</v>
      </c>
      <c r="I524" s="2"/>
      <c r="J524" s="2"/>
    </row>
    <row r="525" spans="1:10" x14ac:dyDescent="0.2">
      <c r="A525" s="130" t="s">
        <v>455</v>
      </c>
      <c r="B525" t="s">
        <v>455</v>
      </c>
      <c r="C525" s="222">
        <v>42.6</v>
      </c>
      <c r="I525" s="2"/>
      <c r="J525" s="2"/>
    </row>
    <row r="526" spans="1:10" x14ac:dyDescent="0.2">
      <c r="A526" s="130" t="s">
        <v>455</v>
      </c>
      <c r="B526" t="s">
        <v>455</v>
      </c>
      <c r="C526" s="222">
        <v>42.7</v>
      </c>
      <c r="I526" s="2"/>
      <c r="J526" s="2"/>
    </row>
    <row r="527" spans="1:10" x14ac:dyDescent="0.2">
      <c r="A527" s="130" t="s">
        <v>455</v>
      </c>
      <c r="B527" t="s">
        <v>455</v>
      </c>
      <c r="C527" s="222">
        <v>42.800000000000004</v>
      </c>
      <c r="I527" s="2"/>
      <c r="J527" s="2"/>
    </row>
    <row r="528" spans="1:10" x14ac:dyDescent="0.2">
      <c r="A528" s="130" t="s">
        <v>455</v>
      </c>
      <c r="B528" t="s">
        <v>455</v>
      </c>
      <c r="C528" s="222">
        <v>42.900000000000006</v>
      </c>
      <c r="I528" s="2"/>
      <c r="J528" s="2"/>
    </row>
    <row r="529" spans="1:10" x14ac:dyDescent="0.2">
      <c r="A529" s="130" t="s">
        <v>455</v>
      </c>
      <c r="B529" t="s">
        <v>455</v>
      </c>
      <c r="C529" s="222">
        <v>43</v>
      </c>
      <c r="I529" s="2"/>
      <c r="J529" s="2"/>
    </row>
    <row r="530" spans="1:10" x14ac:dyDescent="0.2">
      <c r="A530" s="130" t="s">
        <v>455</v>
      </c>
      <c r="B530" t="s">
        <v>455</v>
      </c>
      <c r="C530" s="222">
        <v>43.1</v>
      </c>
      <c r="I530" s="2"/>
      <c r="J530" s="2"/>
    </row>
    <row r="531" spans="1:10" x14ac:dyDescent="0.2">
      <c r="A531" s="130" t="s">
        <v>455</v>
      </c>
      <c r="B531" t="s">
        <v>455</v>
      </c>
      <c r="C531" s="222">
        <v>43.2</v>
      </c>
      <c r="I531" s="2"/>
      <c r="J531" s="2"/>
    </row>
    <row r="532" spans="1:10" x14ac:dyDescent="0.2">
      <c r="A532" s="130" t="s">
        <v>455</v>
      </c>
      <c r="B532" t="s">
        <v>455</v>
      </c>
      <c r="C532" s="222">
        <v>43.300000000000004</v>
      </c>
      <c r="I532" s="2"/>
      <c r="J532" s="2"/>
    </row>
    <row r="533" spans="1:10" x14ac:dyDescent="0.2">
      <c r="A533" s="130" t="s">
        <v>455</v>
      </c>
      <c r="B533" t="s">
        <v>455</v>
      </c>
      <c r="C533" s="222">
        <v>43.400000000000006</v>
      </c>
      <c r="I533" s="2"/>
      <c r="J533" s="2"/>
    </row>
    <row r="534" spans="1:10" x14ac:dyDescent="0.2">
      <c r="A534" s="130" t="s">
        <v>455</v>
      </c>
      <c r="B534" t="s">
        <v>455</v>
      </c>
      <c r="C534" s="222">
        <v>43.5</v>
      </c>
      <c r="I534" s="2"/>
      <c r="J534" s="2"/>
    </row>
    <row r="535" spans="1:10" x14ac:dyDescent="0.2">
      <c r="A535" s="130" t="s">
        <v>455</v>
      </c>
      <c r="B535" t="s">
        <v>455</v>
      </c>
      <c r="C535" s="222">
        <v>43.6</v>
      </c>
      <c r="I535" s="2"/>
      <c r="J535" s="2"/>
    </row>
    <row r="536" spans="1:10" x14ac:dyDescent="0.2">
      <c r="A536" s="130" t="s">
        <v>455</v>
      </c>
      <c r="B536" t="s">
        <v>455</v>
      </c>
      <c r="C536" s="222">
        <v>43.7</v>
      </c>
      <c r="I536" s="2"/>
      <c r="J536" s="2"/>
    </row>
    <row r="537" spans="1:10" x14ac:dyDescent="0.2">
      <c r="A537" s="130" t="s">
        <v>455</v>
      </c>
      <c r="B537" t="s">
        <v>455</v>
      </c>
      <c r="C537" s="222">
        <v>43.800000000000004</v>
      </c>
      <c r="I537" s="2"/>
      <c r="J537" s="2"/>
    </row>
    <row r="538" spans="1:10" x14ac:dyDescent="0.2">
      <c r="A538" s="130" t="s">
        <v>455</v>
      </c>
      <c r="B538" t="s">
        <v>455</v>
      </c>
      <c r="C538" s="222">
        <v>43.900000000000006</v>
      </c>
      <c r="I538" s="2"/>
      <c r="J538" s="2"/>
    </row>
    <row r="539" spans="1:10" x14ac:dyDescent="0.2">
      <c r="A539" s="130" t="s">
        <v>455</v>
      </c>
      <c r="B539" t="s">
        <v>455</v>
      </c>
      <c r="C539" s="222">
        <v>44</v>
      </c>
      <c r="I539" s="2"/>
      <c r="J539" s="2"/>
    </row>
    <row r="540" spans="1:10" x14ac:dyDescent="0.2">
      <c r="A540" s="130" t="s">
        <v>455</v>
      </c>
      <c r="B540" t="s">
        <v>455</v>
      </c>
      <c r="C540" s="222">
        <v>44.1</v>
      </c>
      <c r="I540" s="2"/>
      <c r="J540" s="2"/>
    </row>
    <row r="541" spans="1:10" x14ac:dyDescent="0.2">
      <c r="A541" s="130" t="s">
        <v>455</v>
      </c>
      <c r="B541" t="s">
        <v>455</v>
      </c>
      <c r="C541" s="222">
        <v>44.2</v>
      </c>
      <c r="I541" s="2"/>
      <c r="J541" s="2"/>
    </row>
    <row r="542" spans="1:10" x14ac:dyDescent="0.2">
      <c r="A542" s="130" t="s">
        <v>455</v>
      </c>
      <c r="B542" t="s">
        <v>455</v>
      </c>
      <c r="C542" s="222">
        <v>44.300000000000004</v>
      </c>
      <c r="I542" s="2"/>
      <c r="J542" s="2"/>
    </row>
    <row r="543" spans="1:10" x14ac:dyDescent="0.2">
      <c r="A543" s="130" t="s">
        <v>455</v>
      </c>
      <c r="B543" t="s">
        <v>455</v>
      </c>
      <c r="C543" s="222">
        <v>44.400000000000006</v>
      </c>
      <c r="I543" s="2"/>
      <c r="J543" s="2"/>
    </row>
    <row r="544" spans="1:10" x14ac:dyDescent="0.2">
      <c r="A544" s="130" t="s">
        <v>455</v>
      </c>
      <c r="B544" t="s">
        <v>455</v>
      </c>
      <c r="C544" s="222">
        <v>44.5</v>
      </c>
      <c r="I544" s="2"/>
      <c r="J544" s="2"/>
    </row>
    <row r="545" spans="1:10" x14ac:dyDescent="0.2">
      <c r="A545" s="130" t="s">
        <v>455</v>
      </c>
      <c r="B545" t="s">
        <v>455</v>
      </c>
      <c r="C545" s="222">
        <v>44.6</v>
      </c>
      <c r="I545" s="2"/>
      <c r="J545" s="2"/>
    </row>
    <row r="546" spans="1:10" x14ac:dyDescent="0.2">
      <c r="A546" s="130" t="s">
        <v>455</v>
      </c>
      <c r="B546" t="s">
        <v>455</v>
      </c>
      <c r="C546" s="222">
        <v>44.7</v>
      </c>
      <c r="I546" s="2"/>
      <c r="J546" s="2"/>
    </row>
    <row r="547" spans="1:10" x14ac:dyDescent="0.2">
      <c r="A547" s="130" t="s">
        <v>455</v>
      </c>
      <c r="B547" t="s">
        <v>455</v>
      </c>
      <c r="C547" s="222">
        <v>44.800000000000004</v>
      </c>
      <c r="I547" s="2"/>
      <c r="J547" s="2"/>
    </row>
    <row r="548" spans="1:10" x14ac:dyDescent="0.2">
      <c r="A548" s="130" t="s">
        <v>455</v>
      </c>
      <c r="B548" t="s">
        <v>455</v>
      </c>
      <c r="C548" s="222">
        <v>44.900000000000006</v>
      </c>
      <c r="I548" s="2"/>
      <c r="J548" s="2"/>
    </row>
    <row r="549" spans="1:10" x14ac:dyDescent="0.2">
      <c r="A549" s="130" t="s">
        <v>455</v>
      </c>
      <c r="B549" t="s">
        <v>455</v>
      </c>
      <c r="C549" s="222">
        <v>45</v>
      </c>
      <c r="I549" s="2"/>
      <c r="J549" s="2"/>
    </row>
    <row r="550" spans="1:10" x14ac:dyDescent="0.2">
      <c r="A550" s="130" t="s">
        <v>455</v>
      </c>
      <c r="B550" t="s">
        <v>455</v>
      </c>
      <c r="C550" s="222">
        <v>45.1</v>
      </c>
      <c r="I550" s="2"/>
      <c r="J550" s="2"/>
    </row>
    <row r="551" spans="1:10" x14ac:dyDescent="0.2">
      <c r="A551" s="130" t="s">
        <v>455</v>
      </c>
      <c r="B551" t="s">
        <v>455</v>
      </c>
      <c r="C551" s="222">
        <v>45.2</v>
      </c>
      <c r="I551" s="2"/>
      <c r="J551" s="2"/>
    </row>
    <row r="552" spans="1:10" x14ac:dyDescent="0.2">
      <c r="A552" s="130" t="s">
        <v>455</v>
      </c>
      <c r="B552" t="s">
        <v>455</v>
      </c>
      <c r="C552" s="222">
        <v>45.300000000000004</v>
      </c>
      <c r="I552" s="2"/>
      <c r="J552" s="2"/>
    </row>
    <row r="553" spans="1:10" x14ac:dyDescent="0.2">
      <c r="A553" s="130" t="s">
        <v>455</v>
      </c>
      <c r="B553" t="s">
        <v>455</v>
      </c>
      <c r="C553" s="222">
        <v>45.400000000000006</v>
      </c>
      <c r="I553" s="2"/>
      <c r="J553" s="2"/>
    </row>
    <row r="554" spans="1:10" x14ac:dyDescent="0.2">
      <c r="A554" s="130" t="s">
        <v>455</v>
      </c>
      <c r="B554" t="s">
        <v>455</v>
      </c>
      <c r="C554" s="222">
        <v>45.5</v>
      </c>
      <c r="I554" s="2"/>
      <c r="J554" s="2"/>
    </row>
    <row r="555" spans="1:10" x14ac:dyDescent="0.2">
      <c r="A555" s="130" t="s">
        <v>455</v>
      </c>
      <c r="B555" t="s">
        <v>455</v>
      </c>
      <c r="C555" s="222">
        <v>45.6</v>
      </c>
      <c r="I555" s="2"/>
      <c r="J555" s="2"/>
    </row>
    <row r="556" spans="1:10" x14ac:dyDescent="0.2">
      <c r="A556" s="130" t="s">
        <v>455</v>
      </c>
      <c r="B556" t="s">
        <v>455</v>
      </c>
      <c r="C556" s="222">
        <v>45.7</v>
      </c>
      <c r="I556" s="2"/>
      <c r="J556" s="2"/>
    </row>
    <row r="557" spans="1:10" x14ac:dyDescent="0.2">
      <c r="A557" s="130" t="s">
        <v>455</v>
      </c>
      <c r="B557" t="s">
        <v>455</v>
      </c>
      <c r="C557" s="222">
        <v>45.800000000000004</v>
      </c>
      <c r="I557" s="2"/>
      <c r="J557" s="2"/>
    </row>
    <row r="558" spans="1:10" x14ac:dyDescent="0.2">
      <c r="A558" s="130" t="s">
        <v>455</v>
      </c>
      <c r="B558" t="s">
        <v>455</v>
      </c>
      <c r="C558" s="222">
        <v>45.900000000000006</v>
      </c>
      <c r="I558" s="2"/>
      <c r="J558" s="2"/>
    </row>
    <row r="559" spans="1:10" x14ac:dyDescent="0.2">
      <c r="A559" s="130" t="s">
        <v>455</v>
      </c>
      <c r="B559" t="s">
        <v>455</v>
      </c>
      <c r="C559" s="222">
        <v>46</v>
      </c>
      <c r="I559" s="2"/>
      <c r="J559" s="2"/>
    </row>
    <row r="560" spans="1:10" x14ac:dyDescent="0.2">
      <c r="A560" s="130" t="s">
        <v>455</v>
      </c>
      <c r="B560" t="s">
        <v>455</v>
      </c>
      <c r="C560" s="222">
        <v>46.1</v>
      </c>
      <c r="I560" s="2"/>
      <c r="J560" s="2"/>
    </row>
    <row r="561" spans="1:10" x14ac:dyDescent="0.2">
      <c r="A561" s="130" t="s">
        <v>455</v>
      </c>
      <c r="B561" t="s">
        <v>455</v>
      </c>
      <c r="C561" s="222">
        <v>46.2</v>
      </c>
      <c r="I561" s="2"/>
      <c r="J561" s="2"/>
    </row>
    <row r="562" spans="1:10" x14ac:dyDescent="0.2">
      <c r="A562" s="130" t="s">
        <v>455</v>
      </c>
      <c r="B562" t="s">
        <v>455</v>
      </c>
      <c r="C562" s="222">
        <v>46.300000000000004</v>
      </c>
      <c r="I562" s="2"/>
      <c r="J562" s="2"/>
    </row>
    <row r="563" spans="1:10" x14ac:dyDescent="0.2">
      <c r="A563" s="130" t="s">
        <v>455</v>
      </c>
      <c r="B563" t="s">
        <v>455</v>
      </c>
      <c r="C563" s="222">
        <v>46.400000000000006</v>
      </c>
      <c r="I563" s="2"/>
      <c r="J563" s="2"/>
    </row>
    <row r="564" spans="1:10" x14ac:dyDescent="0.2">
      <c r="A564" s="130" t="s">
        <v>455</v>
      </c>
      <c r="B564" t="s">
        <v>455</v>
      </c>
      <c r="C564" s="222">
        <v>46.5</v>
      </c>
      <c r="I564" s="2"/>
      <c r="J564" s="2"/>
    </row>
    <row r="565" spans="1:10" x14ac:dyDescent="0.2">
      <c r="A565" s="130" t="s">
        <v>455</v>
      </c>
      <c r="B565" t="s">
        <v>455</v>
      </c>
      <c r="C565" s="222">
        <v>46.6</v>
      </c>
      <c r="I565" s="2"/>
      <c r="J565" s="2"/>
    </row>
    <row r="566" spans="1:10" x14ac:dyDescent="0.2">
      <c r="A566" s="130" t="s">
        <v>455</v>
      </c>
      <c r="B566" t="s">
        <v>455</v>
      </c>
      <c r="C566" s="222">
        <v>46.7</v>
      </c>
      <c r="I566" s="2"/>
      <c r="J566" s="2"/>
    </row>
    <row r="567" spans="1:10" x14ac:dyDescent="0.2">
      <c r="A567" s="130" t="s">
        <v>455</v>
      </c>
      <c r="B567" t="s">
        <v>455</v>
      </c>
      <c r="C567" s="222">
        <v>46.800000000000004</v>
      </c>
      <c r="I567" s="2"/>
      <c r="J567" s="2"/>
    </row>
    <row r="568" spans="1:10" x14ac:dyDescent="0.2">
      <c r="A568" s="130" t="s">
        <v>455</v>
      </c>
      <c r="B568" t="s">
        <v>455</v>
      </c>
      <c r="C568" s="222">
        <v>46.900000000000006</v>
      </c>
      <c r="I568" s="2"/>
      <c r="J568" s="2"/>
    </row>
    <row r="569" spans="1:10" x14ac:dyDescent="0.2">
      <c r="A569" s="130" t="s">
        <v>455</v>
      </c>
      <c r="B569" t="s">
        <v>455</v>
      </c>
      <c r="C569" s="222">
        <v>47</v>
      </c>
      <c r="I569" s="2"/>
      <c r="J569" s="2"/>
    </row>
    <row r="570" spans="1:10" x14ac:dyDescent="0.2">
      <c r="A570" s="130" t="s">
        <v>455</v>
      </c>
      <c r="B570" t="s">
        <v>455</v>
      </c>
      <c r="C570" s="222">
        <v>47.1</v>
      </c>
      <c r="I570" s="2"/>
      <c r="J570" s="2"/>
    </row>
    <row r="571" spans="1:10" x14ac:dyDescent="0.2">
      <c r="A571" s="130" t="s">
        <v>455</v>
      </c>
      <c r="B571" t="s">
        <v>455</v>
      </c>
      <c r="C571" s="222">
        <v>47.2</v>
      </c>
      <c r="I571" s="2"/>
      <c r="J571" s="2"/>
    </row>
    <row r="572" spans="1:10" x14ac:dyDescent="0.2">
      <c r="A572" s="130" t="s">
        <v>455</v>
      </c>
      <c r="B572" t="s">
        <v>455</v>
      </c>
      <c r="C572" s="222">
        <v>47.300000000000004</v>
      </c>
      <c r="I572" s="2"/>
      <c r="J572" s="2"/>
    </row>
    <row r="573" spans="1:10" x14ac:dyDescent="0.2">
      <c r="A573" s="130" t="s">
        <v>455</v>
      </c>
      <c r="B573" t="s">
        <v>455</v>
      </c>
      <c r="C573" s="222">
        <v>47.400000000000006</v>
      </c>
      <c r="I573" s="2"/>
      <c r="J573" s="2"/>
    </row>
    <row r="574" spans="1:10" x14ac:dyDescent="0.2">
      <c r="A574" s="130" t="s">
        <v>455</v>
      </c>
      <c r="B574" t="s">
        <v>455</v>
      </c>
      <c r="C574" s="222">
        <v>47.5</v>
      </c>
      <c r="I574" s="2"/>
      <c r="J574" s="2"/>
    </row>
    <row r="575" spans="1:10" x14ac:dyDescent="0.2">
      <c r="A575" s="130" t="s">
        <v>455</v>
      </c>
      <c r="B575" t="s">
        <v>455</v>
      </c>
      <c r="C575" s="222">
        <v>47.6</v>
      </c>
      <c r="I575" s="2"/>
      <c r="J575" s="2"/>
    </row>
    <row r="576" spans="1:10" x14ac:dyDescent="0.2">
      <c r="A576" s="130" t="s">
        <v>455</v>
      </c>
      <c r="B576" t="s">
        <v>455</v>
      </c>
      <c r="C576" s="222">
        <v>47.7</v>
      </c>
      <c r="I576" s="2"/>
      <c r="J576" s="2"/>
    </row>
    <row r="577" spans="1:10" x14ac:dyDescent="0.2">
      <c r="A577" s="130" t="s">
        <v>455</v>
      </c>
      <c r="B577" t="s">
        <v>455</v>
      </c>
      <c r="C577" s="222">
        <v>47.800000000000004</v>
      </c>
      <c r="I577" s="2"/>
      <c r="J577" s="2"/>
    </row>
    <row r="578" spans="1:10" x14ac:dyDescent="0.2">
      <c r="A578" s="130" t="s">
        <v>455</v>
      </c>
      <c r="B578" t="s">
        <v>455</v>
      </c>
      <c r="C578" s="222">
        <v>47.900000000000006</v>
      </c>
      <c r="I578" s="2"/>
      <c r="J578" s="2"/>
    </row>
    <row r="579" spans="1:10" x14ac:dyDescent="0.2">
      <c r="A579" s="130" t="s">
        <v>455</v>
      </c>
      <c r="B579" t="s">
        <v>455</v>
      </c>
      <c r="C579" s="222">
        <v>48</v>
      </c>
      <c r="I579" s="2"/>
      <c r="J579" s="2"/>
    </row>
    <row r="580" spans="1:10" x14ac:dyDescent="0.2">
      <c r="A580" s="130" t="s">
        <v>455</v>
      </c>
      <c r="B580" t="s">
        <v>455</v>
      </c>
      <c r="C580" s="222">
        <v>48.1</v>
      </c>
      <c r="I580" s="2"/>
      <c r="J580" s="2"/>
    </row>
    <row r="581" spans="1:10" x14ac:dyDescent="0.2">
      <c r="A581" s="130" t="s">
        <v>455</v>
      </c>
      <c r="B581" t="s">
        <v>455</v>
      </c>
      <c r="C581" s="222">
        <v>48.2</v>
      </c>
      <c r="I581" s="2"/>
      <c r="J581" s="2"/>
    </row>
    <row r="582" spans="1:10" x14ac:dyDescent="0.2">
      <c r="A582" s="130" t="s">
        <v>455</v>
      </c>
      <c r="B582" t="s">
        <v>455</v>
      </c>
      <c r="C582" s="222">
        <v>48.300000000000004</v>
      </c>
      <c r="I582" s="2"/>
      <c r="J582" s="2"/>
    </row>
    <row r="583" spans="1:10" x14ac:dyDescent="0.2">
      <c r="A583" s="130" t="s">
        <v>455</v>
      </c>
      <c r="B583" t="s">
        <v>455</v>
      </c>
      <c r="C583" s="222">
        <v>48.400000000000006</v>
      </c>
      <c r="I583" s="2"/>
      <c r="J583" s="2"/>
    </row>
    <row r="584" spans="1:10" x14ac:dyDescent="0.2">
      <c r="A584" s="130" t="s">
        <v>455</v>
      </c>
      <c r="B584" t="s">
        <v>455</v>
      </c>
      <c r="C584" s="222">
        <v>48.5</v>
      </c>
      <c r="I584" s="2"/>
      <c r="J584" s="2"/>
    </row>
    <row r="585" spans="1:10" x14ac:dyDescent="0.2">
      <c r="A585" s="130" t="s">
        <v>455</v>
      </c>
      <c r="B585" t="s">
        <v>455</v>
      </c>
      <c r="C585" s="222">
        <v>48.6</v>
      </c>
      <c r="I585" s="2"/>
      <c r="J585" s="2"/>
    </row>
    <row r="586" spans="1:10" x14ac:dyDescent="0.2">
      <c r="A586" s="130" t="s">
        <v>455</v>
      </c>
      <c r="B586" t="s">
        <v>455</v>
      </c>
      <c r="C586" s="222">
        <v>48.7</v>
      </c>
      <c r="I586" s="2"/>
      <c r="J586" s="2"/>
    </row>
    <row r="587" spans="1:10" x14ac:dyDescent="0.2">
      <c r="A587" s="130" t="s">
        <v>455</v>
      </c>
      <c r="B587" t="s">
        <v>455</v>
      </c>
      <c r="C587" s="222">
        <v>48.800000000000004</v>
      </c>
      <c r="I587" s="2"/>
      <c r="J587" s="2"/>
    </row>
    <row r="588" spans="1:10" x14ac:dyDescent="0.2">
      <c r="A588" s="130" t="s">
        <v>455</v>
      </c>
      <c r="B588" t="s">
        <v>455</v>
      </c>
      <c r="C588" s="222">
        <v>48.900000000000006</v>
      </c>
      <c r="I588" s="2"/>
      <c r="J588" s="2"/>
    </row>
    <row r="589" spans="1:10" x14ac:dyDescent="0.2">
      <c r="A589" s="130" t="s">
        <v>455</v>
      </c>
      <c r="B589" t="s">
        <v>455</v>
      </c>
      <c r="C589" s="222">
        <v>49</v>
      </c>
      <c r="I589" s="2"/>
      <c r="J589" s="2"/>
    </row>
    <row r="590" spans="1:10" x14ac:dyDescent="0.2">
      <c r="A590" s="130" t="s">
        <v>455</v>
      </c>
      <c r="B590" t="s">
        <v>455</v>
      </c>
      <c r="C590" s="222">
        <v>49.1</v>
      </c>
      <c r="I590" s="2"/>
      <c r="J590" s="2"/>
    </row>
    <row r="591" spans="1:10" x14ac:dyDescent="0.2">
      <c r="A591" s="130" t="s">
        <v>455</v>
      </c>
      <c r="B591" t="s">
        <v>455</v>
      </c>
      <c r="C591" s="222">
        <v>49.2</v>
      </c>
      <c r="I591" s="2"/>
      <c r="J591" s="2"/>
    </row>
    <row r="592" spans="1:10" x14ac:dyDescent="0.2">
      <c r="A592" s="130" t="s">
        <v>455</v>
      </c>
      <c r="B592" t="s">
        <v>455</v>
      </c>
      <c r="C592" s="222">
        <v>49.300000000000004</v>
      </c>
      <c r="I592" s="2"/>
      <c r="J592" s="2"/>
    </row>
    <row r="593" spans="1:10" x14ac:dyDescent="0.2">
      <c r="A593" s="130" t="s">
        <v>455</v>
      </c>
      <c r="B593" t="s">
        <v>455</v>
      </c>
      <c r="C593" s="222">
        <v>49.400000000000006</v>
      </c>
      <c r="I593" s="2"/>
      <c r="J593" s="2"/>
    </row>
    <row r="594" spans="1:10" x14ac:dyDescent="0.2">
      <c r="A594" s="130" t="s">
        <v>455</v>
      </c>
      <c r="B594" t="s">
        <v>455</v>
      </c>
      <c r="C594" s="222">
        <v>49.5</v>
      </c>
      <c r="I594" s="2"/>
      <c r="J594" s="2"/>
    </row>
    <row r="595" spans="1:10" x14ac:dyDescent="0.2">
      <c r="A595" s="130" t="s">
        <v>455</v>
      </c>
      <c r="B595" t="s">
        <v>455</v>
      </c>
      <c r="C595" s="222">
        <v>49.6</v>
      </c>
      <c r="I595" s="2"/>
      <c r="J595" s="2"/>
    </row>
    <row r="596" spans="1:10" x14ac:dyDescent="0.2">
      <c r="A596" s="130" t="s">
        <v>455</v>
      </c>
      <c r="B596" t="s">
        <v>455</v>
      </c>
      <c r="C596" s="222">
        <v>49.7</v>
      </c>
      <c r="I596" s="2"/>
      <c r="J596" s="2"/>
    </row>
    <row r="597" spans="1:10" x14ac:dyDescent="0.2">
      <c r="A597" s="130" t="s">
        <v>455</v>
      </c>
      <c r="B597" t="s">
        <v>455</v>
      </c>
      <c r="C597" s="222">
        <v>49.800000000000004</v>
      </c>
      <c r="I597" s="2"/>
      <c r="J597" s="2"/>
    </row>
    <row r="598" spans="1:10" x14ac:dyDescent="0.2">
      <c r="A598" s="130" t="s">
        <v>455</v>
      </c>
      <c r="B598" t="s">
        <v>455</v>
      </c>
      <c r="C598" s="222">
        <v>49.900000000000006</v>
      </c>
      <c r="I598" s="2"/>
      <c r="J598" s="2"/>
    </row>
    <row r="599" spans="1:10" x14ac:dyDescent="0.2">
      <c r="A599" s="130" t="s">
        <v>455</v>
      </c>
      <c r="B599" t="s">
        <v>455</v>
      </c>
      <c r="C599" s="222">
        <v>50</v>
      </c>
      <c r="I599" s="2"/>
      <c r="J599" s="2"/>
    </row>
    <row r="600" spans="1:10" x14ac:dyDescent="0.2">
      <c r="A600" s="130" t="s">
        <v>455</v>
      </c>
      <c r="B600" t="s">
        <v>455</v>
      </c>
      <c r="C600" s="222">
        <v>50.1</v>
      </c>
      <c r="I600" s="2"/>
      <c r="J600" s="2"/>
    </row>
    <row r="601" spans="1:10" x14ac:dyDescent="0.2">
      <c r="A601" s="130" t="s">
        <v>455</v>
      </c>
      <c r="B601" t="s">
        <v>455</v>
      </c>
      <c r="C601" s="222">
        <v>50.2</v>
      </c>
      <c r="I601" s="2"/>
      <c r="J601" s="2"/>
    </row>
    <row r="602" spans="1:10" x14ac:dyDescent="0.2">
      <c r="A602" s="130" t="s">
        <v>455</v>
      </c>
      <c r="B602" t="s">
        <v>455</v>
      </c>
      <c r="C602" s="222">
        <v>50.300000000000004</v>
      </c>
      <c r="I602" s="2"/>
      <c r="J602" s="2"/>
    </row>
    <row r="603" spans="1:10" x14ac:dyDescent="0.2">
      <c r="A603" s="130" t="s">
        <v>455</v>
      </c>
      <c r="B603" t="s">
        <v>455</v>
      </c>
      <c r="C603" s="222">
        <v>50.400000000000006</v>
      </c>
      <c r="I603" s="2"/>
      <c r="J603" s="2"/>
    </row>
    <row r="604" spans="1:10" x14ac:dyDescent="0.2">
      <c r="A604" s="130" t="s">
        <v>455</v>
      </c>
      <c r="B604" t="s">
        <v>455</v>
      </c>
      <c r="C604" s="222">
        <v>50.5</v>
      </c>
      <c r="I604" s="2"/>
      <c r="J604" s="2"/>
    </row>
    <row r="605" spans="1:10" x14ac:dyDescent="0.2">
      <c r="A605" s="130" t="s">
        <v>455</v>
      </c>
      <c r="B605" t="s">
        <v>455</v>
      </c>
      <c r="C605" s="222">
        <v>50.6</v>
      </c>
      <c r="I605" s="2"/>
      <c r="J605" s="2"/>
    </row>
    <row r="606" spans="1:10" x14ac:dyDescent="0.2">
      <c r="A606" s="130" t="s">
        <v>455</v>
      </c>
      <c r="B606" t="s">
        <v>455</v>
      </c>
      <c r="C606" s="222">
        <v>50.7</v>
      </c>
      <c r="I606" s="2"/>
      <c r="J606" s="2"/>
    </row>
    <row r="607" spans="1:10" x14ac:dyDescent="0.2">
      <c r="A607" s="130" t="s">
        <v>455</v>
      </c>
      <c r="B607" t="s">
        <v>455</v>
      </c>
      <c r="C607" s="222">
        <v>50.800000000000004</v>
      </c>
      <c r="I607" s="2"/>
      <c r="J607" s="2"/>
    </row>
    <row r="608" spans="1:10" x14ac:dyDescent="0.2">
      <c r="A608" s="130" t="s">
        <v>455</v>
      </c>
      <c r="B608" t="s">
        <v>455</v>
      </c>
      <c r="C608" s="222">
        <v>50.900000000000006</v>
      </c>
      <c r="I608" s="2"/>
      <c r="J608" s="2"/>
    </row>
    <row r="609" spans="1:10" x14ac:dyDescent="0.2">
      <c r="A609" s="130" t="s">
        <v>455</v>
      </c>
      <c r="B609" t="s">
        <v>455</v>
      </c>
      <c r="C609" s="222">
        <v>51</v>
      </c>
      <c r="I609" s="2"/>
      <c r="J609" s="2"/>
    </row>
    <row r="610" spans="1:10" x14ac:dyDescent="0.2">
      <c r="A610" s="130" t="s">
        <v>455</v>
      </c>
      <c r="B610" t="s">
        <v>455</v>
      </c>
      <c r="C610" s="222">
        <v>51.1</v>
      </c>
      <c r="I610" s="2"/>
      <c r="J610" s="2"/>
    </row>
    <row r="611" spans="1:10" x14ac:dyDescent="0.2">
      <c r="A611" s="130" t="s">
        <v>455</v>
      </c>
      <c r="B611" t="s">
        <v>455</v>
      </c>
      <c r="C611" s="222">
        <v>51.2</v>
      </c>
      <c r="I611" s="2"/>
      <c r="J611" s="2"/>
    </row>
    <row r="612" spans="1:10" x14ac:dyDescent="0.2">
      <c r="A612" s="130" t="s">
        <v>455</v>
      </c>
      <c r="B612" t="s">
        <v>455</v>
      </c>
      <c r="C612" s="222">
        <v>51.300000000000004</v>
      </c>
      <c r="I612" s="2"/>
      <c r="J612" s="2"/>
    </row>
    <row r="613" spans="1:10" x14ac:dyDescent="0.2">
      <c r="A613" s="130" t="s">
        <v>455</v>
      </c>
      <c r="B613" t="s">
        <v>455</v>
      </c>
      <c r="C613" s="222">
        <v>51.400000000000006</v>
      </c>
      <c r="I613" s="2"/>
      <c r="J613" s="2"/>
    </row>
    <row r="614" spans="1:10" x14ac:dyDescent="0.2">
      <c r="A614" s="130" t="s">
        <v>455</v>
      </c>
      <c r="B614" t="s">
        <v>455</v>
      </c>
      <c r="C614" s="222">
        <v>51.5</v>
      </c>
      <c r="I614" s="2"/>
      <c r="J614" s="2"/>
    </row>
    <row r="615" spans="1:10" x14ac:dyDescent="0.2">
      <c r="A615" s="130" t="s">
        <v>455</v>
      </c>
      <c r="B615" t="s">
        <v>455</v>
      </c>
      <c r="C615" s="222">
        <v>51.6</v>
      </c>
      <c r="I615" s="2"/>
      <c r="J615" s="2"/>
    </row>
    <row r="616" spans="1:10" x14ac:dyDescent="0.2">
      <c r="A616" s="130" t="s">
        <v>455</v>
      </c>
      <c r="B616" t="s">
        <v>455</v>
      </c>
      <c r="C616" s="222">
        <v>51.7</v>
      </c>
      <c r="I616" s="2"/>
      <c r="J616" s="2"/>
    </row>
    <row r="617" spans="1:10" x14ac:dyDescent="0.2">
      <c r="A617" s="130" t="s">
        <v>455</v>
      </c>
      <c r="B617" t="s">
        <v>455</v>
      </c>
      <c r="C617" s="222">
        <v>51.800000000000004</v>
      </c>
      <c r="I617" s="2"/>
      <c r="J617" s="2"/>
    </row>
    <row r="618" spans="1:10" x14ac:dyDescent="0.2">
      <c r="A618" s="130" t="s">
        <v>455</v>
      </c>
      <c r="B618" t="s">
        <v>455</v>
      </c>
      <c r="C618" s="222">
        <v>51.900000000000006</v>
      </c>
      <c r="I618" s="2"/>
      <c r="J618" s="2"/>
    </row>
    <row r="619" spans="1:10" x14ac:dyDescent="0.2">
      <c r="A619" s="130" t="s">
        <v>455</v>
      </c>
      <c r="B619" t="s">
        <v>455</v>
      </c>
      <c r="C619" s="222">
        <v>52</v>
      </c>
      <c r="I619" s="2"/>
      <c r="J619" s="2"/>
    </row>
    <row r="620" spans="1:10" x14ac:dyDescent="0.2">
      <c r="A620" s="130" t="s">
        <v>455</v>
      </c>
      <c r="B620" t="s">
        <v>455</v>
      </c>
      <c r="C620" s="222">
        <v>52.1</v>
      </c>
      <c r="I620" s="2"/>
      <c r="J620" s="2"/>
    </row>
    <row r="621" spans="1:10" x14ac:dyDescent="0.2">
      <c r="A621" s="130" t="s">
        <v>455</v>
      </c>
      <c r="B621" t="s">
        <v>455</v>
      </c>
      <c r="C621" s="222">
        <v>52.2</v>
      </c>
      <c r="I621" s="2"/>
      <c r="J621" s="2"/>
    </row>
    <row r="622" spans="1:10" x14ac:dyDescent="0.2">
      <c r="A622" s="130" t="s">
        <v>455</v>
      </c>
      <c r="B622" t="s">
        <v>455</v>
      </c>
      <c r="C622" s="222">
        <v>52.300000000000004</v>
      </c>
      <c r="I622" s="2"/>
      <c r="J622" s="2"/>
    </row>
    <row r="623" spans="1:10" x14ac:dyDescent="0.2">
      <c r="A623" s="130" t="s">
        <v>455</v>
      </c>
      <c r="B623" t="s">
        <v>455</v>
      </c>
      <c r="C623" s="222">
        <v>52.400000000000006</v>
      </c>
      <c r="I623" s="2"/>
      <c r="J623" s="2"/>
    </row>
    <row r="624" spans="1:10" x14ac:dyDescent="0.2">
      <c r="A624" s="130" t="s">
        <v>455</v>
      </c>
      <c r="B624" t="s">
        <v>455</v>
      </c>
      <c r="C624" s="222">
        <v>52.5</v>
      </c>
      <c r="I624" s="2"/>
      <c r="J624" s="2"/>
    </row>
    <row r="625" spans="1:10" x14ac:dyDescent="0.2">
      <c r="A625" s="130" t="s">
        <v>455</v>
      </c>
      <c r="B625" t="s">
        <v>455</v>
      </c>
      <c r="C625" s="222">
        <v>52.6</v>
      </c>
      <c r="I625" s="2"/>
      <c r="J625" s="2"/>
    </row>
    <row r="626" spans="1:10" x14ac:dyDescent="0.2">
      <c r="A626" s="130" t="s">
        <v>455</v>
      </c>
      <c r="B626" t="s">
        <v>455</v>
      </c>
      <c r="C626" s="222">
        <v>52.7</v>
      </c>
      <c r="I626" s="2"/>
      <c r="J626" s="2"/>
    </row>
    <row r="627" spans="1:10" x14ac:dyDescent="0.2">
      <c r="A627" s="130" t="s">
        <v>455</v>
      </c>
      <c r="B627" t="s">
        <v>455</v>
      </c>
      <c r="C627" s="222">
        <v>52.800000000000004</v>
      </c>
      <c r="I627" s="2"/>
      <c r="J627" s="2"/>
    </row>
    <row r="628" spans="1:10" x14ac:dyDescent="0.2">
      <c r="A628" s="130" t="s">
        <v>455</v>
      </c>
      <c r="B628" t="s">
        <v>455</v>
      </c>
      <c r="C628" s="222">
        <v>52.900000000000006</v>
      </c>
      <c r="I628" s="2"/>
      <c r="J628" s="2"/>
    </row>
    <row r="629" spans="1:10" x14ac:dyDescent="0.2">
      <c r="A629" s="130" t="s">
        <v>455</v>
      </c>
      <c r="B629" t="s">
        <v>455</v>
      </c>
      <c r="C629" s="222">
        <v>53</v>
      </c>
      <c r="I629" s="2"/>
      <c r="J629" s="2"/>
    </row>
    <row r="630" spans="1:10" x14ac:dyDescent="0.2">
      <c r="A630" s="130" t="s">
        <v>455</v>
      </c>
      <c r="B630" t="s">
        <v>455</v>
      </c>
      <c r="C630" s="222">
        <v>53.1</v>
      </c>
      <c r="I630" s="2"/>
      <c r="J630" s="2"/>
    </row>
    <row r="631" spans="1:10" x14ac:dyDescent="0.2">
      <c r="A631" s="130" t="s">
        <v>455</v>
      </c>
      <c r="B631" t="s">
        <v>455</v>
      </c>
      <c r="C631" s="222">
        <v>53.2</v>
      </c>
      <c r="I631" s="2"/>
      <c r="J631" s="2"/>
    </row>
    <row r="632" spans="1:10" x14ac:dyDescent="0.2">
      <c r="A632" s="130" t="s">
        <v>455</v>
      </c>
      <c r="B632" t="s">
        <v>455</v>
      </c>
      <c r="C632" s="222">
        <v>53.300000000000004</v>
      </c>
      <c r="I632" s="2"/>
      <c r="J632" s="2"/>
    </row>
    <row r="633" spans="1:10" x14ac:dyDescent="0.2">
      <c r="A633" s="130" t="s">
        <v>455</v>
      </c>
      <c r="B633" t="s">
        <v>455</v>
      </c>
      <c r="C633" s="222">
        <v>53.400000000000006</v>
      </c>
      <c r="I633" s="2"/>
      <c r="J633" s="2"/>
    </row>
    <row r="634" spans="1:10" x14ac:dyDescent="0.2">
      <c r="A634" s="130" t="s">
        <v>455</v>
      </c>
      <c r="B634" t="s">
        <v>455</v>
      </c>
      <c r="C634" s="222">
        <v>53.5</v>
      </c>
      <c r="I634" s="2"/>
      <c r="J634" s="2"/>
    </row>
    <row r="635" spans="1:10" x14ac:dyDescent="0.2">
      <c r="A635" s="130" t="s">
        <v>455</v>
      </c>
      <c r="B635" t="s">
        <v>455</v>
      </c>
      <c r="C635" s="222">
        <v>53.6</v>
      </c>
      <c r="I635" s="2"/>
      <c r="J635" s="2"/>
    </row>
    <row r="636" spans="1:10" x14ac:dyDescent="0.2">
      <c r="A636" s="130">
        <v>657.36100000000806</v>
      </c>
      <c r="B636" t="s">
        <v>455</v>
      </c>
      <c r="C636" s="222">
        <v>53.7</v>
      </c>
      <c r="I636" s="2"/>
      <c r="J636" s="2"/>
    </row>
    <row r="637" spans="1:10" x14ac:dyDescent="0.2">
      <c r="A637" s="130">
        <v>657.16100000000802</v>
      </c>
      <c r="B637" t="s">
        <v>455</v>
      </c>
      <c r="C637" s="222">
        <v>53.800000000000004</v>
      </c>
      <c r="I637" s="2"/>
      <c r="J637" s="2"/>
    </row>
    <row r="638" spans="1:10" x14ac:dyDescent="0.2">
      <c r="A638" s="130">
        <v>656.96100000000797</v>
      </c>
      <c r="B638" t="s">
        <v>455</v>
      </c>
      <c r="C638" s="222">
        <v>53.900000000000006</v>
      </c>
      <c r="I638" s="2"/>
      <c r="J638" s="2"/>
    </row>
    <row r="639" spans="1:10" x14ac:dyDescent="0.2">
      <c r="A639" s="130">
        <v>656.96100000000797</v>
      </c>
      <c r="B639" t="s">
        <v>455</v>
      </c>
      <c r="C639" s="222">
        <v>54</v>
      </c>
      <c r="I639" s="2"/>
      <c r="J639" s="2"/>
    </row>
    <row r="640" spans="1:10" x14ac:dyDescent="0.2">
      <c r="A640" s="130">
        <v>656.96100000000797</v>
      </c>
      <c r="B640" t="s">
        <v>455</v>
      </c>
      <c r="C640" s="222">
        <v>54.1</v>
      </c>
      <c r="I640" s="2"/>
      <c r="J640" s="2"/>
    </row>
    <row r="641" spans="1:10" x14ac:dyDescent="0.2">
      <c r="A641" s="130">
        <v>656.96100000000797</v>
      </c>
      <c r="B641" t="s">
        <v>455</v>
      </c>
      <c r="C641" s="222">
        <v>54.2</v>
      </c>
      <c r="I641" s="2"/>
      <c r="J641" s="2"/>
    </row>
    <row r="642" spans="1:10" x14ac:dyDescent="0.2">
      <c r="A642" s="130">
        <v>656.96100000000797</v>
      </c>
      <c r="B642" t="s">
        <v>455</v>
      </c>
      <c r="C642" s="222">
        <v>54.300000000000004</v>
      </c>
      <c r="I642" s="2"/>
      <c r="J642" s="2"/>
    </row>
    <row r="643" spans="1:10" x14ac:dyDescent="0.2">
      <c r="A643" s="130">
        <v>656.96100000000797</v>
      </c>
      <c r="B643" t="s">
        <v>455</v>
      </c>
      <c r="C643" s="222">
        <v>54.400000000000006</v>
      </c>
      <c r="I643" s="2"/>
      <c r="J643" s="2"/>
    </row>
    <row r="644" spans="1:10" x14ac:dyDescent="0.2">
      <c r="A644" s="130">
        <v>656.96100000000797</v>
      </c>
      <c r="B644" t="s">
        <v>455</v>
      </c>
      <c r="C644" s="222">
        <v>54.5</v>
      </c>
      <c r="I644" s="2"/>
      <c r="J644" s="2"/>
    </row>
    <row r="645" spans="1:10" x14ac:dyDescent="0.2">
      <c r="A645" s="130">
        <v>657.16100000000802</v>
      </c>
      <c r="B645" t="s">
        <v>455</v>
      </c>
      <c r="C645" s="222">
        <v>54.6</v>
      </c>
      <c r="I645" s="2"/>
      <c r="J645" s="2"/>
    </row>
    <row r="646" spans="1:10" x14ac:dyDescent="0.2">
      <c r="A646" s="130">
        <v>657.16100000000802</v>
      </c>
      <c r="B646" t="s">
        <v>455</v>
      </c>
      <c r="C646" s="222">
        <v>54.7</v>
      </c>
      <c r="I646" s="2"/>
      <c r="J646" s="2"/>
    </row>
    <row r="647" spans="1:10" x14ac:dyDescent="0.2">
      <c r="A647" s="130">
        <v>657.16100000000802</v>
      </c>
      <c r="B647" t="s">
        <v>455</v>
      </c>
      <c r="C647" s="222">
        <v>54.800000000000004</v>
      </c>
      <c r="I647" s="2"/>
      <c r="J647" s="2"/>
    </row>
    <row r="648" spans="1:10" x14ac:dyDescent="0.2">
      <c r="A648" s="130">
        <v>657.36100000000806</v>
      </c>
      <c r="B648" t="s">
        <v>455</v>
      </c>
      <c r="C648" s="222">
        <v>54.900000000000006</v>
      </c>
      <c r="I648" s="2"/>
      <c r="J648" s="2"/>
    </row>
    <row r="649" spans="1:10" x14ac:dyDescent="0.2">
      <c r="A649" s="130">
        <v>657.36100000000806</v>
      </c>
      <c r="B649" t="s">
        <v>455</v>
      </c>
      <c r="C649" s="222">
        <v>55</v>
      </c>
      <c r="I649" s="2"/>
      <c r="J649" s="2"/>
    </row>
    <row r="650" spans="1:10" x14ac:dyDescent="0.2">
      <c r="A650" s="130">
        <v>657.76100000000815</v>
      </c>
      <c r="B650" t="s">
        <v>455</v>
      </c>
      <c r="C650" s="222">
        <v>55.1</v>
      </c>
      <c r="I650" s="2"/>
      <c r="J650" s="2"/>
    </row>
    <row r="651" spans="1:10" x14ac:dyDescent="0.2">
      <c r="A651" s="130" t="s">
        <v>455</v>
      </c>
      <c r="B651" t="s">
        <v>455</v>
      </c>
      <c r="C651" s="222">
        <v>55.2</v>
      </c>
      <c r="I651" s="2"/>
      <c r="J651" s="2"/>
    </row>
    <row r="652" spans="1:10" x14ac:dyDescent="0.2">
      <c r="A652" s="130" t="s">
        <v>455</v>
      </c>
      <c r="B652" t="s">
        <v>455</v>
      </c>
      <c r="C652" s="222">
        <v>55.300000000000004</v>
      </c>
      <c r="I652" s="2"/>
      <c r="J652" s="2"/>
    </row>
    <row r="653" spans="1:10" x14ac:dyDescent="0.2">
      <c r="A653" s="130" t="s">
        <v>455</v>
      </c>
      <c r="B653" t="s">
        <v>455</v>
      </c>
      <c r="C653" s="222">
        <v>55.400000000000006</v>
      </c>
      <c r="I653" s="2"/>
      <c r="J653" s="2"/>
    </row>
    <row r="654" spans="1:10" x14ac:dyDescent="0.2">
      <c r="A654" s="130" t="s">
        <v>455</v>
      </c>
      <c r="B654" t="s">
        <v>455</v>
      </c>
      <c r="C654" s="222">
        <v>55.5</v>
      </c>
      <c r="I654" s="2"/>
      <c r="J654" s="2"/>
    </row>
    <row r="655" spans="1:10" x14ac:dyDescent="0.2">
      <c r="A655" s="130" t="s">
        <v>455</v>
      </c>
      <c r="B655" t="s">
        <v>455</v>
      </c>
      <c r="C655" s="222">
        <v>55.6</v>
      </c>
      <c r="I655" s="2"/>
      <c r="J655" s="2"/>
    </row>
    <row r="656" spans="1:10" x14ac:dyDescent="0.2">
      <c r="A656" s="130" t="s">
        <v>455</v>
      </c>
      <c r="B656" t="s">
        <v>455</v>
      </c>
      <c r="C656" s="222">
        <v>55.7</v>
      </c>
      <c r="I656" s="2"/>
      <c r="J656" s="2"/>
    </row>
    <row r="657" spans="1:10" x14ac:dyDescent="0.2">
      <c r="A657" s="130" t="s">
        <v>455</v>
      </c>
      <c r="B657" t="s">
        <v>455</v>
      </c>
      <c r="C657" s="222">
        <v>55.800000000000004</v>
      </c>
      <c r="I657" s="2"/>
      <c r="J657" s="2"/>
    </row>
    <row r="658" spans="1:10" x14ac:dyDescent="0.2">
      <c r="A658" s="130" t="s">
        <v>455</v>
      </c>
      <c r="B658" t="s">
        <v>455</v>
      </c>
      <c r="C658" s="222">
        <v>55.900000000000006</v>
      </c>
      <c r="I658" s="2"/>
      <c r="J658" s="2"/>
    </row>
    <row r="659" spans="1:10" x14ac:dyDescent="0.2">
      <c r="A659" s="130" t="s">
        <v>455</v>
      </c>
      <c r="B659" t="s">
        <v>455</v>
      </c>
      <c r="C659" s="222">
        <v>56</v>
      </c>
      <c r="I659" s="2"/>
      <c r="J659" s="2"/>
    </row>
    <row r="660" spans="1:10" x14ac:dyDescent="0.2">
      <c r="A660" s="130" t="s">
        <v>455</v>
      </c>
      <c r="B660" t="s">
        <v>455</v>
      </c>
      <c r="C660" s="222">
        <v>56.100000000000009</v>
      </c>
      <c r="I660" s="2"/>
      <c r="J660" s="2"/>
    </row>
    <row r="661" spans="1:10" x14ac:dyDescent="0.2">
      <c r="A661" s="130" t="s">
        <v>455</v>
      </c>
      <c r="B661" t="s">
        <v>455</v>
      </c>
      <c r="C661" s="222">
        <v>56.2</v>
      </c>
      <c r="I661" s="2"/>
      <c r="J661" s="2"/>
    </row>
    <row r="662" spans="1:10" x14ac:dyDescent="0.2">
      <c r="A662" s="130" t="s">
        <v>455</v>
      </c>
      <c r="B662" t="s">
        <v>455</v>
      </c>
      <c r="C662" s="222">
        <v>56.3</v>
      </c>
      <c r="I662" s="2"/>
      <c r="J662" s="2"/>
    </row>
    <row r="663" spans="1:10" x14ac:dyDescent="0.2">
      <c r="A663" s="130" t="s">
        <v>455</v>
      </c>
      <c r="B663" t="s">
        <v>455</v>
      </c>
      <c r="C663" s="222">
        <v>56.400000000000006</v>
      </c>
      <c r="I663" s="2"/>
      <c r="J663" s="2"/>
    </row>
    <row r="664" spans="1:10" x14ac:dyDescent="0.2">
      <c r="A664" s="130" t="s">
        <v>455</v>
      </c>
      <c r="B664" t="s">
        <v>455</v>
      </c>
      <c r="C664" s="222">
        <v>56.5</v>
      </c>
      <c r="I664" s="2"/>
      <c r="J664" s="2"/>
    </row>
    <row r="665" spans="1:10" x14ac:dyDescent="0.2">
      <c r="A665" s="130" t="s">
        <v>455</v>
      </c>
      <c r="B665" t="s">
        <v>455</v>
      </c>
      <c r="C665" s="222">
        <v>56.600000000000009</v>
      </c>
      <c r="I665" s="2"/>
      <c r="J665" s="2"/>
    </row>
    <row r="666" spans="1:10" x14ac:dyDescent="0.2">
      <c r="A666" s="130" t="s">
        <v>455</v>
      </c>
      <c r="B666" t="s">
        <v>455</v>
      </c>
      <c r="C666" s="222">
        <v>56.7</v>
      </c>
      <c r="I666" s="2"/>
      <c r="J666" s="2"/>
    </row>
    <row r="667" spans="1:10" x14ac:dyDescent="0.2">
      <c r="A667" s="130" t="s">
        <v>455</v>
      </c>
      <c r="B667" t="s">
        <v>455</v>
      </c>
      <c r="C667" s="222">
        <v>56.8</v>
      </c>
      <c r="I667" s="2"/>
      <c r="J667" s="2"/>
    </row>
    <row r="668" spans="1:10" x14ac:dyDescent="0.2">
      <c r="A668" s="130" t="s">
        <v>455</v>
      </c>
      <c r="B668" t="s">
        <v>455</v>
      </c>
      <c r="C668" s="222">
        <v>56.900000000000006</v>
      </c>
      <c r="I668" s="2"/>
      <c r="J668" s="2"/>
    </row>
    <row r="669" spans="1:10" x14ac:dyDescent="0.2">
      <c r="A669" s="130" t="s">
        <v>455</v>
      </c>
      <c r="B669" t="s">
        <v>455</v>
      </c>
      <c r="C669" s="222">
        <v>57</v>
      </c>
      <c r="I669" s="2"/>
      <c r="J669" s="2"/>
    </row>
    <row r="670" spans="1:10" x14ac:dyDescent="0.2">
      <c r="A670" s="130" t="s">
        <v>455</v>
      </c>
      <c r="B670" t="s">
        <v>455</v>
      </c>
      <c r="C670" s="222">
        <v>57.100000000000009</v>
      </c>
      <c r="I670" s="2"/>
      <c r="J670" s="2"/>
    </row>
    <row r="671" spans="1:10" x14ac:dyDescent="0.2">
      <c r="A671" s="130" t="s">
        <v>455</v>
      </c>
      <c r="B671" t="s">
        <v>455</v>
      </c>
      <c r="C671" s="222">
        <v>57.2</v>
      </c>
      <c r="I671" s="2"/>
      <c r="J671" s="2"/>
    </row>
    <row r="672" spans="1:10" x14ac:dyDescent="0.2">
      <c r="A672" s="130" t="s">
        <v>455</v>
      </c>
      <c r="B672" t="s">
        <v>455</v>
      </c>
      <c r="C672" s="222">
        <v>57.3</v>
      </c>
      <c r="I672" s="2"/>
      <c r="J672" s="2"/>
    </row>
    <row r="673" spans="1:10" x14ac:dyDescent="0.2">
      <c r="A673" s="130" t="s">
        <v>455</v>
      </c>
      <c r="B673" t="s">
        <v>455</v>
      </c>
      <c r="C673" s="222">
        <v>57.400000000000006</v>
      </c>
      <c r="I673" s="2"/>
      <c r="J673" s="2"/>
    </row>
    <row r="674" spans="1:10" x14ac:dyDescent="0.2">
      <c r="A674" s="130" t="s">
        <v>455</v>
      </c>
      <c r="B674" t="s">
        <v>455</v>
      </c>
      <c r="C674" s="222">
        <v>57.5</v>
      </c>
      <c r="I674" s="2"/>
      <c r="J674" s="2"/>
    </row>
    <row r="675" spans="1:10" x14ac:dyDescent="0.2">
      <c r="A675" s="130">
        <v>657.16100000000802</v>
      </c>
      <c r="B675" t="s">
        <v>455</v>
      </c>
      <c r="C675" s="222">
        <v>57.600000000000009</v>
      </c>
      <c r="I675" s="2"/>
      <c r="J675" s="2"/>
    </row>
    <row r="676" spans="1:10" x14ac:dyDescent="0.2">
      <c r="A676" s="130">
        <v>656.76100000000793</v>
      </c>
      <c r="B676" t="s">
        <v>455</v>
      </c>
      <c r="C676" s="222">
        <v>57.7</v>
      </c>
      <c r="I676" s="2"/>
      <c r="J676" s="2"/>
    </row>
    <row r="677" spans="1:10" x14ac:dyDescent="0.2">
      <c r="A677" s="130">
        <v>656.56100000000788</v>
      </c>
      <c r="B677" t="s">
        <v>455</v>
      </c>
      <c r="C677" s="222">
        <v>57.8</v>
      </c>
      <c r="I677" s="2"/>
      <c r="J677" s="2"/>
    </row>
    <row r="678" spans="1:10" x14ac:dyDescent="0.2">
      <c r="A678" s="130">
        <v>656.56100000000788</v>
      </c>
      <c r="B678" t="s">
        <v>455</v>
      </c>
      <c r="C678" s="222">
        <v>57.900000000000006</v>
      </c>
      <c r="I678" s="2"/>
      <c r="J678" s="2"/>
    </row>
    <row r="679" spans="1:10" x14ac:dyDescent="0.2">
      <c r="A679" s="130">
        <v>656.36100000000783</v>
      </c>
      <c r="B679" t="s">
        <v>455</v>
      </c>
      <c r="C679" s="222">
        <v>58</v>
      </c>
      <c r="I679" s="2"/>
      <c r="J679" s="2"/>
    </row>
    <row r="680" spans="1:10" x14ac:dyDescent="0.2">
      <c r="A680" s="130">
        <v>656.36100000000783</v>
      </c>
      <c r="B680" t="s">
        <v>455</v>
      </c>
      <c r="C680" s="222">
        <v>58.100000000000009</v>
      </c>
      <c r="I680" s="2"/>
      <c r="J680" s="2"/>
    </row>
    <row r="681" spans="1:10" x14ac:dyDescent="0.2">
      <c r="A681" s="130">
        <v>656.16100000000779</v>
      </c>
      <c r="B681" t="s">
        <v>455</v>
      </c>
      <c r="C681" s="222">
        <v>58.2</v>
      </c>
      <c r="I681" s="2"/>
      <c r="J681" s="2"/>
    </row>
    <row r="682" spans="1:10" x14ac:dyDescent="0.2">
      <c r="A682" s="130">
        <v>656.16100000000779</v>
      </c>
      <c r="B682" t="s">
        <v>455</v>
      </c>
      <c r="C682" s="222">
        <v>58.3</v>
      </c>
      <c r="I682" s="2"/>
      <c r="J682" s="2"/>
    </row>
    <row r="683" spans="1:10" x14ac:dyDescent="0.2">
      <c r="A683" s="130">
        <v>656.16100000000779</v>
      </c>
      <c r="B683" t="s">
        <v>455</v>
      </c>
      <c r="C683" s="222">
        <v>58.400000000000006</v>
      </c>
      <c r="I683" s="2"/>
      <c r="J683" s="2"/>
    </row>
    <row r="684" spans="1:10" x14ac:dyDescent="0.2">
      <c r="A684" s="130">
        <v>656.16100000000779</v>
      </c>
      <c r="B684" t="s">
        <v>455</v>
      </c>
      <c r="C684" s="222">
        <v>58.5</v>
      </c>
      <c r="I684" s="2"/>
      <c r="J684" s="2"/>
    </row>
    <row r="685" spans="1:10" x14ac:dyDescent="0.2">
      <c r="A685" s="130">
        <v>656.16100000000779</v>
      </c>
      <c r="B685" t="s">
        <v>455</v>
      </c>
      <c r="C685" s="222">
        <v>58.600000000000009</v>
      </c>
      <c r="I685" s="2"/>
      <c r="J685" s="2"/>
    </row>
    <row r="686" spans="1:10" x14ac:dyDescent="0.2">
      <c r="A686" s="130">
        <v>655.96100000000774</v>
      </c>
      <c r="B686" t="s">
        <v>455</v>
      </c>
      <c r="C686" s="222">
        <v>58.7</v>
      </c>
      <c r="I686" s="2"/>
      <c r="J686" s="2"/>
    </row>
    <row r="687" spans="1:10" x14ac:dyDescent="0.2">
      <c r="A687" s="130">
        <v>655.96100000000774</v>
      </c>
      <c r="B687" t="s">
        <v>455</v>
      </c>
      <c r="C687" s="222">
        <v>58.8</v>
      </c>
      <c r="I687" s="2"/>
      <c r="J687" s="2"/>
    </row>
    <row r="688" spans="1:10" x14ac:dyDescent="0.2">
      <c r="A688" s="130">
        <v>655.96100000000774</v>
      </c>
      <c r="B688" t="s">
        <v>455</v>
      </c>
      <c r="C688" s="222">
        <v>58.900000000000006</v>
      </c>
      <c r="I688" s="2"/>
      <c r="J688" s="2"/>
    </row>
    <row r="689" spans="1:10" x14ac:dyDescent="0.2">
      <c r="A689" s="130">
        <v>655.96100000000774</v>
      </c>
      <c r="B689" t="s">
        <v>455</v>
      </c>
      <c r="C689" s="222">
        <v>59</v>
      </c>
      <c r="I689" s="2"/>
      <c r="J689" s="2"/>
    </row>
    <row r="690" spans="1:10" x14ac:dyDescent="0.2">
      <c r="A690" s="130">
        <v>655.96100000000774</v>
      </c>
      <c r="B690" t="s">
        <v>455</v>
      </c>
      <c r="C690" s="222">
        <v>59.100000000000009</v>
      </c>
      <c r="I690" s="2"/>
      <c r="J690" s="2"/>
    </row>
    <row r="691" spans="1:10" x14ac:dyDescent="0.2">
      <c r="A691" s="130">
        <v>655.96100000000774</v>
      </c>
      <c r="B691" t="s">
        <v>455</v>
      </c>
      <c r="C691" s="222">
        <v>59.2</v>
      </c>
      <c r="I691" s="2"/>
      <c r="J691" s="2"/>
    </row>
    <row r="692" spans="1:10" x14ac:dyDescent="0.2">
      <c r="A692" s="130">
        <v>655.96100000000774</v>
      </c>
      <c r="B692" t="s">
        <v>455</v>
      </c>
      <c r="C692" s="222">
        <v>59.3</v>
      </c>
      <c r="I692" s="2"/>
      <c r="J692" s="2"/>
    </row>
    <row r="693" spans="1:10" x14ac:dyDescent="0.2">
      <c r="A693" s="130">
        <v>655.96100000000774</v>
      </c>
      <c r="B693" t="s">
        <v>455</v>
      </c>
      <c r="C693" s="222">
        <v>59.400000000000006</v>
      </c>
      <c r="I693" s="2"/>
      <c r="J693" s="2"/>
    </row>
    <row r="694" spans="1:10" x14ac:dyDescent="0.2">
      <c r="A694" s="130">
        <v>655.96100000000774</v>
      </c>
      <c r="B694" t="s">
        <v>455</v>
      </c>
      <c r="C694" s="222">
        <v>59.5</v>
      </c>
      <c r="I694" s="2"/>
      <c r="J694" s="2"/>
    </row>
    <row r="695" spans="1:10" x14ac:dyDescent="0.2">
      <c r="A695" s="130">
        <v>655.96100000000774</v>
      </c>
      <c r="B695" t="s">
        <v>455</v>
      </c>
      <c r="C695" s="222">
        <v>59.600000000000009</v>
      </c>
      <c r="I695" s="2"/>
      <c r="J695" s="2"/>
    </row>
    <row r="696" spans="1:10" x14ac:dyDescent="0.2">
      <c r="A696" s="130">
        <v>655.96100000000774</v>
      </c>
      <c r="B696" t="s">
        <v>455</v>
      </c>
      <c r="C696" s="222">
        <v>59.7</v>
      </c>
      <c r="I696" s="2"/>
      <c r="J696" s="2"/>
    </row>
    <row r="697" spans="1:10" x14ac:dyDescent="0.2">
      <c r="A697" s="130">
        <v>656.16100000000779</v>
      </c>
      <c r="B697" t="s">
        <v>455</v>
      </c>
      <c r="C697" s="222">
        <v>59.8</v>
      </c>
      <c r="I697" s="2"/>
      <c r="J697" s="2"/>
    </row>
    <row r="698" spans="1:10" x14ac:dyDescent="0.2">
      <c r="A698" s="130">
        <v>656.16100000000779</v>
      </c>
      <c r="B698" t="s">
        <v>455</v>
      </c>
      <c r="C698" s="222">
        <v>59.900000000000006</v>
      </c>
      <c r="I698" s="2"/>
      <c r="J698" s="2"/>
    </row>
    <row r="699" spans="1:10" x14ac:dyDescent="0.2">
      <c r="A699" s="130">
        <v>656.16100000000779</v>
      </c>
      <c r="B699" t="s">
        <v>455</v>
      </c>
      <c r="C699" s="222">
        <v>60</v>
      </c>
      <c r="I699" s="2"/>
      <c r="J699" s="2"/>
    </row>
    <row r="700" spans="1:10" x14ac:dyDescent="0.2">
      <c r="A700" s="130">
        <v>656.36100000000783</v>
      </c>
      <c r="B700" t="s">
        <v>455</v>
      </c>
      <c r="C700" s="222">
        <v>60.100000000000009</v>
      </c>
      <c r="I700" s="2"/>
      <c r="J700" s="2"/>
    </row>
    <row r="701" spans="1:10" x14ac:dyDescent="0.2">
      <c r="A701" s="130">
        <v>656.36100000000783</v>
      </c>
      <c r="B701" t="s">
        <v>455</v>
      </c>
      <c r="C701" s="222">
        <v>60.2</v>
      </c>
      <c r="I701" s="2"/>
      <c r="J701" s="2"/>
    </row>
    <row r="702" spans="1:10" x14ac:dyDescent="0.2">
      <c r="A702" s="130">
        <v>656.36100000000783</v>
      </c>
      <c r="B702" t="s">
        <v>455</v>
      </c>
      <c r="C702" s="222">
        <v>60.3</v>
      </c>
      <c r="I702" s="2"/>
      <c r="J702" s="2"/>
    </row>
    <row r="703" spans="1:10" x14ac:dyDescent="0.2">
      <c r="A703" s="130">
        <v>656.56100000000788</v>
      </c>
      <c r="B703" t="s">
        <v>455</v>
      </c>
      <c r="C703" s="222">
        <v>60.400000000000006</v>
      </c>
      <c r="I703" s="2"/>
      <c r="J703" s="2"/>
    </row>
    <row r="704" spans="1:10" x14ac:dyDescent="0.2">
      <c r="A704" s="130">
        <v>656.56100000000788</v>
      </c>
      <c r="B704" t="s">
        <v>455</v>
      </c>
      <c r="C704" s="222">
        <v>60.5</v>
      </c>
      <c r="I704" s="2"/>
      <c r="J704" s="2"/>
    </row>
    <row r="705" spans="1:10" x14ac:dyDescent="0.2">
      <c r="A705" s="130">
        <v>656.76100000000793</v>
      </c>
      <c r="B705" t="s">
        <v>455</v>
      </c>
      <c r="C705" s="222">
        <v>60.600000000000009</v>
      </c>
      <c r="I705" s="2"/>
      <c r="J705" s="2"/>
    </row>
    <row r="706" spans="1:10" x14ac:dyDescent="0.2">
      <c r="A706" s="130">
        <v>656.76100000000793</v>
      </c>
      <c r="B706" t="s">
        <v>455</v>
      </c>
      <c r="C706" s="222">
        <v>60.7</v>
      </c>
      <c r="I706" s="2"/>
      <c r="J706" s="2"/>
    </row>
    <row r="707" spans="1:10" x14ac:dyDescent="0.2">
      <c r="A707" s="130">
        <v>656.76100000000793</v>
      </c>
      <c r="B707" t="s">
        <v>455</v>
      </c>
      <c r="C707" s="222">
        <v>60.8</v>
      </c>
      <c r="I707" s="2"/>
      <c r="J707" s="2"/>
    </row>
    <row r="708" spans="1:10" x14ac:dyDescent="0.2">
      <c r="A708" s="130">
        <v>656.76100000000793</v>
      </c>
      <c r="B708" t="s">
        <v>455</v>
      </c>
      <c r="C708" s="222">
        <v>60.900000000000006</v>
      </c>
      <c r="I708" s="2"/>
      <c r="J708" s="2"/>
    </row>
    <row r="709" spans="1:10" x14ac:dyDescent="0.2">
      <c r="A709" s="130">
        <v>656.56100000000788</v>
      </c>
      <c r="B709" t="s">
        <v>455</v>
      </c>
      <c r="C709" s="222">
        <v>61</v>
      </c>
      <c r="I709" s="2"/>
      <c r="J709" s="2"/>
    </row>
    <row r="710" spans="1:10" x14ac:dyDescent="0.2">
      <c r="A710" s="130">
        <v>656.56100000000788</v>
      </c>
      <c r="B710" t="s">
        <v>455</v>
      </c>
      <c r="C710" s="222">
        <v>61.100000000000009</v>
      </c>
      <c r="I710" s="2"/>
      <c r="J710" s="2"/>
    </row>
    <row r="711" spans="1:10" x14ac:dyDescent="0.2">
      <c r="A711" s="130">
        <v>656.56100000000788</v>
      </c>
      <c r="B711" t="s">
        <v>455</v>
      </c>
      <c r="C711" s="222">
        <v>61.2</v>
      </c>
      <c r="I711" s="2"/>
      <c r="J711" s="2"/>
    </row>
    <row r="712" spans="1:10" x14ac:dyDescent="0.2">
      <c r="A712" s="130">
        <v>656.56100000000788</v>
      </c>
      <c r="B712" t="s">
        <v>455</v>
      </c>
      <c r="C712" s="222">
        <v>61.3</v>
      </c>
      <c r="I712" s="2"/>
      <c r="J712" s="2"/>
    </row>
    <row r="713" spans="1:10" x14ac:dyDescent="0.2">
      <c r="A713" s="130">
        <v>656.56100000000788</v>
      </c>
      <c r="B713" t="s">
        <v>455</v>
      </c>
      <c r="C713" s="222">
        <v>61.400000000000006</v>
      </c>
      <c r="I713" s="2"/>
      <c r="J713" s="2"/>
    </row>
    <row r="714" spans="1:10" x14ac:dyDescent="0.2">
      <c r="A714" s="130">
        <v>656.36100000000783</v>
      </c>
      <c r="B714" t="s">
        <v>455</v>
      </c>
      <c r="C714" s="222">
        <v>61.5</v>
      </c>
      <c r="I714" s="2"/>
      <c r="J714" s="2"/>
    </row>
    <row r="715" spans="1:10" x14ac:dyDescent="0.2">
      <c r="A715" s="130">
        <v>656.36100000000783</v>
      </c>
      <c r="B715" t="s">
        <v>455</v>
      </c>
      <c r="C715" s="222">
        <v>61.600000000000009</v>
      </c>
      <c r="I715" s="2"/>
      <c r="J715" s="2"/>
    </row>
    <row r="716" spans="1:10" x14ac:dyDescent="0.2">
      <c r="A716" s="130">
        <v>656.36100000000783</v>
      </c>
      <c r="B716" t="s">
        <v>455</v>
      </c>
      <c r="C716" s="222">
        <v>61.7</v>
      </c>
      <c r="I716" s="2"/>
      <c r="J716" s="2"/>
    </row>
    <row r="717" spans="1:10" x14ac:dyDescent="0.2">
      <c r="A717" s="130">
        <v>656.36100000000783</v>
      </c>
      <c r="B717" t="s">
        <v>455</v>
      </c>
      <c r="C717" s="222">
        <v>61.8</v>
      </c>
      <c r="I717" s="2"/>
      <c r="J717" s="2"/>
    </row>
    <row r="718" spans="1:10" x14ac:dyDescent="0.2">
      <c r="A718" s="130">
        <v>656.36100000000783</v>
      </c>
      <c r="B718" t="s">
        <v>455</v>
      </c>
      <c r="C718" s="222">
        <v>61.900000000000006</v>
      </c>
      <c r="I718" s="2"/>
      <c r="J718" s="2"/>
    </row>
    <row r="719" spans="1:10" x14ac:dyDescent="0.2">
      <c r="A719" s="130">
        <v>656.16100000000779</v>
      </c>
      <c r="B719" t="s">
        <v>455</v>
      </c>
      <c r="C719" s="222">
        <v>62</v>
      </c>
      <c r="I719" s="2"/>
      <c r="J719" s="2"/>
    </row>
    <row r="720" spans="1:10" x14ac:dyDescent="0.2">
      <c r="A720" s="130">
        <v>656.16100000000779</v>
      </c>
      <c r="B720" t="s">
        <v>455</v>
      </c>
      <c r="C720" s="222">
        <v>62.100000000000009</v>
      </c>
      <c r="I720" s="2"/>
      <c r="J720" s="2"/>
    </row>
    <row r="721" spans="1:10" x14ac:dyDescent="0.2">
      <c r="A721" s="130">
        <v>656.16100000000779</v>
      </c>
      <c r="B721" t="s">
        <v>455</v>
      </c>
      <c r="C721" s="222">
        <v>62.2</v>
      </c>
      <c r="I721" s="2"/>
      <c r="J721" s="2"/>
    </row>
    <row r="722" spans="1:10" x14ac:dyDescent="0.2">
      <c r="A722" s="130">
        <v>655.96100000000774</v>
      </c>
      <c r="B722" t="s">
        <v>455</v>
      </c>
      <c r="C722" s="222">
        <v>62.3</v>
      </c>
      <c r="I722" s="2"/>
      <c r="J722" s="2"/>
    </row>
    <row r="723" spans="1:10" x14ac:dyDescent="0.2">
      <c r="A723" s="130">
        <v>655.96100000000774</v>
      </c>
      <c r="B723" t="s">
        <v>455</v>
      </c>
      <c r="C723" s="222">
        <v>62.400000000000006</v>
      </c>
      <c r="I723" s="2"/>
      <c r="J723" s="2"/>
    </row>
    <row r="724" spans="1:10" x14ac:dyDescent="0.2">
      <c r="A724" s="130">
        <v>655.96100000000774</v>
      </c>
      <c r="B724" t="s">
        <v>455</v>
      </c>
      <c r="C724" s="222">
        <v>62.5</v>
      </c>
      <c r="I724" s="2"/>
      <c r="J724" s="2"/>
    </row>
    <row r="725" spans="1:10" x14ac:dyDescent="0.2">
      <c r="A725" s="130">
        <v>655.7610000000077</v>
      </c>
      <c r="B725" t="s">
        <v>455</v>
      </c>
      <c r="C725" s="222">
        <v>62.600000000000009</v>
      </c>
      <c r="I725" s="2"/>
      <c r="J725" s="2"/>
    </row>
    <row r="726" spans="1:10" x14ac:dyDescent="0.2">
      <c r="A726" s="130">
        <v>655.7610000000077</v>
      </c>
      <c r="B726" t="s">
        <v>455</v>
      </c>
      <c r="C726" s="222">
        <v>62.7</v>
      </c>
      <c r="I726" s="2"/>
      <c r="J726" s="2"/>
    </row>
    <row r="727" spans="1:10" x14ac:dyDescent="0.2">
      <c r="A727" s="130">
        <v>655.7610000000077</v>
      </c>
      <c r="B727" t="s">
        <v>455</v>
      </c>
      <c r="C727" s="222">
        <v>62.8</v>
      </c>
      <c r="I727" s="2"/>
      <c r="J727" s="2"/>
    </row>
    <row r="728" spans="1:10" x14ac:dyDescent="0.2">
      <c r="A728" s="130">
        <v>655.56100000000765</v>
      </c>
      <c r="B728" t="s">
        <v>455</v>
      </c>
      <c r="C728" s="222">
        <v>62.900000000000006</v>
      </c>
      <c r="I728" s="2"/>
      <c r="J728" s="2"/>
    </row>
    <row r="729" spans="1:10" x14ac:dyDescent="0.2">
      <c r="A729" s="130">
        <v>655.56100000000765</v>
      </c>
      <c r="B729" t="s">
        <v>455</v>
      </c>
      <c r="C729" s="222">
        <v>63</v>
      </c>
      <c r="I729" s="2"/>
      <c r="J729" s="2"/>
    </row>
    <row r="730" spans="1:10" x14ac:dyDescent="0.2">
      <c r="A730" s="130">
        <v>655.56100000000765</v>
      </c>
      <c r="B730" t="s">
        <v>455</v>
      </c>
      <c r="C730" s="222">
        <v>63.100000000000009</v>
      </c>
      <c r="I730" s="2"/>
      <c r="J730" s="2"/>
    </row>
    <row r="731" spans="1:10" x14ac:dyDescent="0.2">
      <c r="A731" s="130">
        <v>655.36100000000761</v>
      </c>
      <c r="B731" t="s">
        <v>455</v>
      </c>
      <c r="C731" s="222">
        <v>63.2</v>
      </c>
      <c r="I731" s="2"/>
      <c r="J731" s="2"/>
    </row>
    <row r="732" spans="1:10" x14ac:dyDescent="0.2">
      <c r="A732" s="130">
        <v>655.36100000000761</v>
      </c>
      <c r="B732" t="s">
        <v>455</v>
      </c>
      <c r="C732" s="222">
        <v>63.3</v>
      </c>
      <c r="I732" s="2"/>
      <c r="J732" s="2"/>
    </row>
    <row r="733" spans="1:10" x14ac:dyDescent="0.2">
      <c r="A733" s="130">
        <v>655.36100000000761</v>
      </c>
      <c r="B733" t="s">
        <v>455</v>
      </c>
      <c r="C733" s="222">
        <v>63.400000000000006</v>
      </c>
      <c r="I733" s="2"/>
      <c r="J733" s="2"/>
    </row>
    <row r="734" spans="1:10" x14ac:dyDescent="0.2">
      <c r="A734" s="130">
        <v>655.36100000000761</v>
      </c>
      <c r="B734" t="s">
        <v>455</v>
      </c>
      <c r="C734" s="222">
        <v>63.5</v>
      </c>
      <c r="I734" s="2"/>
      <c r="J734" s="2"/>
    </row>
    <row r="735" spans="1:10" x14ac:dyDescent="0.2">
      <c r="A735" s="130">
        <v>655.16100000000756</v>
      </c>
      <c r="B735" t="s">
        <v>455</v>
      </c>
      <c r="C735" s="222">
        <v>63.600000000000009</v>
      </c>
      <c r="I735" s="2"/>
      <c r="J735" s="2"/>
    </row>
    <row r="736" spans="1:10" x14ac:dyDescent="0.2">
      <c r="A736" s="130">
        <v>655.16100000000756</v>
      </c>
      <c r="B736" t="s">
        <v>455</v>
      </c>
      <c r="C736" s="222">
        <v>63.7</v>
      </c>
      <c r="I736" s="2"/>
      <c r="J736" s="2"/>
    </row>
    <row r="737" spans="1:10" x14ac:dyDescent="0.2">
      <c r="A737" s="130">
        <v>655.16100000000756</v>
      </c>
      <c r="B737" t="s">
        <v>455</v>
      </c>
      <c r="C737" s="222">
        <v>63.8</v>
      </c>
      <c r="I737" s="2"/>
      <c r="J737" s="2"/>
    </row>
    <row r="738" spans="1:10" x14ac:dyDescent="0.2">
      <c r="A738" s="130">
        <v>655.16100000000756</v>
      </c>
      <c r="B738" t="s">
        <v>455</v>
      </c>
      <c r="C738" s="222">
        <v>63.900000000000006</v>
      </c>
      <c r="I738" s="2"/>
      <c r="J738" s="2"/>
    </row>
    <row r="739" spans="1:10" x14ac:dyDescent="0.2">
      <c r="A739" s="130">
        <v>655.16100000000756</v>
      </c>
      <c r="B739" t="s">
        <v>455</v>
      </c>
      <c r="C739" s="222">
        <v>64</v>
      </c>
      <c r="I739" s="2"/>
      <c r="J739" s="2"/>
    </row>
    <row r="740" spans="1:10" x14ac:dyDescent="0.2">
      <c r="A740" s="130">
        <v>655.16100000000756</v>
      </c>
      <c r="B740" t="s">
        <v>455</v>
      </c>
      <c r="C740" s="222">
        <v>64.100000000000009</v>
      </c>
      <c r="I740" s="2"/>
      <c r="J740" s="2"/>
    </row>
    <row r="741" spans="1:10" x14ac:dyDescent="0.2">
      <c r="A741" s="130">
        <v>654.96100000000752</v>
      </c>
      <c r="B741" t="s">
        <v>455</v>
      </c>
      <c r="C741" s="222">
        <v>64.2</v>
      </c>
      <c r="I741" s="2"/>
      <c r="J741" s="2"/>
    </row>
    <row r="742" spans="1:10" x14ac:dyDescent="0.2">
      <c r="A742" s="130">
        <v>654.96100000000752</v>
      </c>
      <c r="B742" t="s">
        <v>455</v>
      </c>
      <c r="C742" s="222">
        <v>64.3</v>
      </c>
      <c r="I742" s="2"/>
      <c r="J742" s="2"/>
    </row>
    <row r="743" spans="1:10" x14ac:dyDescent="0.2">
      <c r="A743" s="130">
        <v>654.96100000000752</v>
      </c>
      <c r="B743" t="s">
        <v>455</v>
      </c>
      <c r="C743" s="222">
        <v>64.400000000000006</v>
      </c>
      <c r="I743" s="2"/>
      <c r="J743" s="2"/>
    </row>
    <row r="744" spans="1:10" x14ac:dyDescent="0.2">
      <c r="A744" s="130">
        <v>654.96100000000752</v>
      </c>
      <c r="B744" t="s">
        <v>455</v>
      </c>
      <c r="C744" s="222">
        <v>64.5</v>
      </c>
      <c r="I744" s="2"/>
      <c r="J744" s="2"/>
    </row>
    <row r="745" spans="1:10" x14ac:dyDescent="0.2">
      <c r="A745" s="130">
        <v>654.96100000000752</v>
      </c>
      <c r="B745" t="s">
        <v>455</v>
      </c>
      <c r="C745" s="222">
        <v>64.600000000000009</v>
      </c>
      <c r="I745" s="2"/>
      <c r="J745" s="2"/>
    </row>
    <row r="746" spans="1:10" x14ac:dyDescent="0.2">
      <c r="A746" s="130">
        <v>654.96100000000752</v>
      </c>
      <c r="B746" t="s">
        <v>455</v>
      </c>
      <c r="C746" s="222">
        <v>64.7</v>
      </c>
      <c r="I746" s="2"/>
      <c r="J746" s="2"/>
    </row>
    <row r="747" spans="1:10" x14ac:dyDescent="0.2">
      <c r="A747" s="130">
        <v>655.16100000000756</v>
      </c>
      <c r="B747" t="s">
        <v>455</v>
      </c>
      <c r="C747" s="222">
        <v>64.8</v>
      </c>
      <c r="I747" s="2"/>
      <c r="J747" s="2"/>
    </row>
    <row r="748" spans="1:10" x14ac:dyDescent="0.2">
      <c r="A748" s="130">
        <v>655.16100000000756</v>
      </c>
      <c r="B748" t="s">
        <v>455</v>
      </c>
      <c r="C748" s="222">
        <v>64.900000000000006</v>
      </c>
      <c r="I748" s="2"/>
      <c r="J748" s="2"/>
    </row>
    <row r="749" spans="1:10" x14ac:dyDescent="0.2">
      <c r="A749" s="130">
        <v>655.16100000000756</v>
      </c>
      <c r="B749" t="s">
        <v>455</v>
      </c>
      <c r="C749" s="222">
        <v>65</v>
      </c>
      <c r="I749" s="2"/>
      <c r="J749" s="2"/>
    </row>
    <row r="750" spans="1:10" x14ac:dyDescent="0.2">
      <c r="A750" s="130">
        <v>655.16100000000756</v>
      </c>
      <c r="B750" t="s">
        <v>455</v>
      </c>
      <c r="C750" s="222">
        <v>65.100000000000009</v>
      </c>
      <c r="I750" s="2"/>
      <c r="J750" s="2"/>
    </row>
    <row r="751" spans="1:10" x14ac:dyDescent="0.2">
      <c r="A751" s="130">
        <v>655.16100000000756</v>
      </c>
      <c r="B751" t="s">
        <v>455</v>
      </c>
      <c r="C751" s="222">
        <v>65.2</v>
      </c>
      <c r="I751" s="2"/>
      <c r="J751" s="2"/>
    </row>
    <row r="752" spans="1:10" x14ac:dyDescent="0.2">
      <c r="A752" s="130">
        <v>655.16100000000756</v>
      </c>
      <c r="B752" t="s">
        <v>455</v>
      </c>
      <c r="C752" s="222">
        <v>65.3</v>
      </c>
      <c r="I752" s="2"/>
      <c r="J752" s="2"/>
    </row>
    <row r="753" spans="1:10" x14ac:dyDescent="0.2">
      <c r="A753" s="130">
        <v>655.16100000000756</v>
      </c>
      <c r="B753" t="s">
        <v>455</v>
      </c>
      <c r="C753" s="222">
        <v>65.400000000000006</v>
      </c>
      <c r="I753" s="2"/>
      <c r="J753" s="2"/>
    </row>
    <row r="754" spans="1:10" x14ac:dyDescent="0.2">
      <c r="A754" s="130">
        <v>655.36100000000761</v>
      </c>
      <c r="B754" t="s">
        <v>455</v>
      </c>
      <c r="C754" s="222">
        <v>65.5</v>
      </c>
      <c r="I754" s="2"/>
      <c r="J754" s="2"/>
    </row>
    <row r="755" spans="1:10" x14ac:dyDescent="0.2">
      <c r="A755" s="130">
        <v>655.36100000000761</v>
      </c>
      <c r="B755" t="s">
        <v>455</v>
      </c>
      <c r="C755" s="222">
        <v>65.600000000000009</v>
      </c>
      <c r="I755" s="2"/>
      <c r="J755" s="2"/>
    </row>
    <row r="756" spans="1:10" x14ac:dyDescent="0.2">
      <c r="A756" s="130">
        <v>655.36100000000761</v>
      </c>
      <c r="B756" t="s">
        <v>455</v>
      </c>
      <c r="C756" s="222">
        <v>65.7</v>
      </c>
      <c r="I756" s="2"/>
      <c r="J756" s="2"/>
    </row>
    <row r="757" spans="1:10" x14ac:dyDescent="0.2">
      <c r="A757" s="130">
        <v>655.36100000000761</v>
      </c>
      <c r="B757" t="s">
        <v>455</v>
      </c>
      <c r="C757" s="222">
        <v>65.8</v>
      </c>
      <c r="I757" s="2"/>
      <c r="J757" s="2"/>
    </row>
    <row r="758" spans="1:10" x14ac:dyDescent="0.2">
      <c r="A758" s="130">
        <v>655.36100000000761</v>
      </c>
      <c r="B758" t="s">
        <v>455</v>
      </c>
      <c r="C758" s="222">
        <v>65.900000000000006</v>
      </c>
      <c r="I758" s="2"/>
      <c r="J758" s="2"/>
    </row>
    <row r="759" spans="1:10" x14ac:dyDescent="0.2">
      <c r="A759" s="130">
        <v>655.36100000000761</v>
      </c>
      <c r="B759" t="s">
        <v>455</v>
      </c>
      <c r="C759" s="222">
        <v>66</v>
      </c>
      <c r="I759" s="2"/>
      <c r="J759" s="2"/>
    </row>
    <row r="760" spans="1:10" x14ac:dyDescent="0.2">
      <c r="A760" s="130">
        <v>655.36100000000761</v>
      </c>
      <c r="B760" t="s">
        <v>455</v>
      </c>
      <c r="C760" s="222">
        <v>66.100000000000009</v>
      </c>
      <c r="I760" s="2"/>
      <c r="J760" s="2"/>
    </row>
    <row r="761" spans="1:10" x14ac:dyDescent="0.2">
      <c r="A761" s="130">
        <v>655.36100000000761</v>
      </c>
      <c r="B761" t="s">
        <v>455</v>
      </c>
      <c r="C761" s="222">
        <v>66.2</v>
      </c>
      <c r="I761" s="2"/>
      <c r="J761" s="2"/>
    </row>
    <row r="762" spans="1:10" x14ac:dyDescent="0.2">
      <c r="A762" s="130">
        <v>655.56100000000765</v>
      </c>
      <c r="B762" t="s">
        <v>455</v>
      </c>
      <c r="C762" s="222">
        <v>66.3</v>
      </c>
      <c r="I762" s="2"/>
      <c r="J762" s="2"/>
    </row>
    <row r="763" spans="1:10" x14ac:dyDescent="0.2">
      <c r="A763" s="130">
        <v>655.56100000000765</v>
      </c>
      <c r="B763" t="s">
        <v>455</v>
      </c>
      <c r="C763" s="222">
        <v>66.400000000000006</v>
      </c>
      <c r="I763" s="2"/>
      <c r="J763" s="2"/>
    </row>
    <row r="764" spans="1:10" x14ac:dyDescent="0.2">
      <c r="A764" s="130">
        <v>655.56100000000765</v>
      </c>
      <c r="B764" t="s">
        <v>455</v>
      </c>
      <c r="C764" s="222">
        <v>66.5</v>
      </c>
      <c r="I764" s="2"/>
      <c r="J764" s="2"/>
    </row>
    <row r="765" spans="1:10" x14ac:dyDescent="0.2">
      <c r="A765" s="130">
        <v>655.36100000000761</v>
      </c>
      <c r="B765" t="s">
        <v>455</v>
      </c>
      <c r="C765" s="222">
        <v>66.600000000000009</v>
      </c>
      <c r="I765" s="2"/>
      <c r="J765" s="2"/>
    </row>
    <row r="766" spans="1:10" x14ac:dyDescent="0.2">
      <c r="A766" s="130">
        <v>655.36100000000761</v>
      </c>
      <c r="B766" t="s">
        <v>455</v>
      </c>
      <c r="C766" s="222">
        <v>66.7</v>
      </c>
      <c r="I766" s="2"/>
      <c r="J766" s="2"/>
    </row>
    <row r="767" spans="1:10" x14ac:dyDescent="0.2">
      <c r="A767" s="130">
        <v>655.36100000000761</v>
      </c>
      <c r="B767" t="s">
        <v>455</v>
      </c>
      <c r="C767" s="222">
        <v>66.8</v>
      </c>
      <c r="I767" s="2"/>
      <c r="J767" s="2"/>
    </row>
    <row r="768" spans="1:10" x14ac:dyDescent="0.2">
      <c r="A768" s="130">
        <v>655.36100000000761</v>
      </c>
      <c r="B768" t="s">
        <v>455</v>
      </c>
      <c r="C768" s="222">
        <v>66.900000000000006</v>
      </c>
      <c r="I768" s="2"/>
      <c r="J768" s="2"/>
    </row>
    <row r="769" spans="1:10" x14ac:dyDescent="0.2">
      <c r="A769" s="130">
        <v>655.36100000000761</v>
      </c>
      <c r="B769" t="s">
        <v>455</v>
      </c>
      <c r="C769" s="222">
        <v>67</v>
      </c>
      <c r="I769" s="2"/>
      <c r="J769" s="2"/>
    </row>
    <row r="770" spans="1:10" x14ac:dyDescent="0.2">
      <c r="A770" s="130">
        <v>655.36100000000761</v>
      </c>
      <c r="B770" t="s">
        <v>455</v>
      </c>
      <c r="C770" s="222">
        <v>67.100000000000009</v>
      </c>
      <c r="I770" s="2"/>
      <c r="J770" s="2"/>
    </row>
    <row r="771" spans="1:10" x14ac:dyDescent="0.2">
      <c r="A771" s="130">
        <v>655.16100000000756</v>
      </c>
      <c r="B771" t="s">
        <v>455</v>
      </c>
      <c r="C771" s="222">
        <v>67.2</v>
      </c>
      <c r="I771" s="2"/>
      <c r="J771" s="2"/>
    </row>
    <row r="772" spans="1:10" x14ac:dyDescent="0.2">
      <c r="A772" s="130">
        <v>655.16100000000756</v>
      </c>
      <c r="B772" t="s">
        <v>455</v>
      </c>
      <c r="C772" s="222">
        <v>67.3</v>
      </c>
      <c r="I772" s="2"/>
      <c r="J772" s="2"/>
    </row>
    <row r="773" spans="1:10" x14ac:dyDescent="0.2">
      <c r="A773" s="130">
        <v>655.16100000000756</v>
      </c>
      <c r="B773" t="s">
        <v>455</v>
      </c>
      <c r="C773" s="222">
        <v>67.400000000000006</v>
      </c>
      <c r="I773" s="2"/>
      <c r="J773" s="2"/>
    </row>
    <row r="774" spans="1:10" x14ac:dyDescent="0.2">
      <c r="A774" s="130">
        <v>655.16100000000756</v>
      </c>
      <c r="B774" t="s">
        <v>455</v>
      </c>
      <c r="C774" s="222">
        <v>67.5</v>
      </c>
      <c r="I774" s="2"/>
      <c r="J774" s="2"/>
    </row>
    <row r="775" spans="1:10" x14ac:dyDescent="0.2">
      <c r="A775" s="130">
        <v>654.96100000000752</v>
      </c>
      <c r="B775" t="s">
        <v>455</v>
      </c>
      <c r="C775" s="222">
        <v>67.600000000000009</v>
      </c>
      <c r="I775" s="2"/>
      <c r="J775" s="2"/>
    </row>
    <row r="776" spans="1:10" x14ac:dyDescent="0.2">
      <c r="A776" s="130">
        <v>654.96100000000752</v>
      </c>
      <c r="B776" t="s">
        <v>455</v>
      </c>
      <c r="C776" s="222">
        <v>67.7</v>
      </c>
      <c r="I776" s="2"/>
      <c r="J776" s="2"/>
    </row>
    <row r="777" spans="1:10" x14ac:dyDescent="0.2">
      <c r="A777" s="130">
        <v>654.96100000000752</v>
      </c>
      <c r="B777" t="s">
        <v>455</v>
      </c>
      <c r="C777" s="222">
        <v>67.8</v>
      </c>
      <c r="I777" s="2"/>
      <c r="J777" s="2"/>
    </row>
    <row r="778" spans="1:10" x14ac:dyDescent="0.2">
      <c r="A778" s="130">
        <v>654.76100000000747</v>
      </c>
      <c r="B778" t="s">
        <v>455</v>
      </c>
      <c r="C778" s="222">
        <v>67.900000000000006</v>
      </c>
      <c r="I778" s="2"/>
      <c r="J778" s="2"/>
    </row>
    <row r="779" spans="1:10" x14ac:dyDescent="0.2">
      <c r="A779" s="130">
        <v>654.76100000000747</v>
      </c>
      <c r="B779" t="s">
        <v>455</v>
      </c>
      <c r="C779" s="222">
        <v>68</v>
      </c>
      <c r="I779" s="2"/>
      <c r="J779" s="2"/>
    </row>
    <row r="780" spans="1:10" x14ac:dyDescent="0.2">
      <c r="A780" s="130">
        <v>654.76100000000747</v>
      </c>
      <c r="B780" t="s">
        <v>455</v>
      </c>
      <c r="C780" s="222">
        <v>68.100000000000009</v>
      </c>
      <c r="I780" s="2"/>
      <c r="J780" s="2"/>
    </row>
    <row r="781" spans="1:10" x14ac:dyDescent="0.2">
      <c r="A781" s="130">
        <v>654.76100000000747</v>
      </c>
      <c r="B781" t="s">
        <v>455</v>
      </c>
      <c r="C781" s="222">
        <v>68.2</v>
      </c>
      <c r="I781" s="2"/>
      <c r="J781" s="2"/>
    </row>
    <row r="782" spans="1:10" x14ac:dyDescent="0.2">
      <c r="A782" s="130">
        <v>654.56100000000743</v>
      </c>
      <c r="B782" t="s">
        <v>455</v>
      </c>
      <c r="C782" s="222">
        <v>68.3</v>
      </c>
      <c r="I782" s="2"/>
      <c r="J782" s="2"/>
    </row>
    <row r="783" spans="1:10" x14ac:dyDescent="0.2">
      <c r="A783" s="130">
        <v>654.56100000000743</v>
      </c>
      <c r="B783" t="s">
        <v>455</v>
      </c>
      <c r="C783" s="222">
        <v>68.400000000000006</v>
      </c>
      <c r="I783" s="2"/>
      <c r="J783" s="2"/>
    </row>
    <row r="784" spans="1:10" x14ac:dyDescent="0.2">
      <c r="A784" s="130">
        <v>654.56100000000743</v>
      </c>
      <c r="B784" t="s">
        <v>455</v>
      </c>
      <c r="C784" s="222">
        <v>68.5</v>
      </c>
      <c r="I784" s="2"/>
      <c r="J784" s="2"/>
    </row>
    <row r="785" spans="1:10" x14ac:dyDescent="0.2">
      <c r="A785" s="130">
        <v>654.36100000000738</v>
      </c>
      <c r="B785" t="s">
        <v>455</v>
      </c>
      <c r="C785" s="222">
        <v>68.600000000000009</v>
      </c>
      <c r="I785" s="2"/>
      <c r="J785" s="2"/>
    </row>
    <row r="786" spans="1:10" x14ac:dyDescent="0.2">
      <c r="A786" s="130">
        <v>654.36100000000738</v>
      </c>
      <c r="B786" t="s">
        <v>455</v>
      </c>
      <c r="C786" s="222">
        <v>68.7</v>
      </c>
      <c r="I786" s="2"/>
      <c r="J786" s="2"/>
    </row>
    <row r="787" spans="1:10" x14ac:dyDescent="0.2">
      <c r="A787" s="130">
        <v>654.36100000000738</v>
      </c>
      <c r="B787" t="s">
        <v>455</v>
      </c>
      <c r="C787" s="222">
        <v>68.800000000000011</v>
      </c>
      <c r="I787" s="2"/>
      <c r="J787" s="2"/>
    </row>
    <row r="788" spans="1:10" x14ac:dyDescent="0.2">
      <c r="A788" s="130">
        <v>654.36100000000738</v>
      </c>
      <c r="B788" t="s">
        <v>455</v>
      </c>
      <c r="C788" s="222">
        <v>68.900000000000006</v>
      </c>
      <c r="I788" s="2"/>
      <c r="J788" s="2"/>
    </row>
    <row r="789" spans="1:10" x14ac:dyDescent="0.2">
      <c r="A789" s="130">
        <v>654.36100000000738</v>
      </c>
      <c r="B789" t="s">
        <v>455</v>
      </c>
      <c r="C789" s="222">
        <v>69</v>
      </c>
      <c r="I789" s="2"/>
      <c r="J789" s="2"/>
    </row>
    <row r="790" spans="1:10" x14ac:dyDescent="0.2">
      <c r="A790" s="130">
        <v>654.36100000000738</v>
      </c>
      <c r="B790" t="s">
        <v>455</v>
      </c>
      <c r="C790" s="222">
        <v>69.100000000000009</v>
      </c>
      <c r="I790" s="2"/>
      <c r="J790" s="2"/>
    </row>
    <row r="791" spans="1:10" x14ac:dyDescent="0.2">
      <c r="A791" s="130">
        <v>654.16100000000733</v>
      </c>
      <c r="B791" t="s">
        <v>455</v>
      </c>
      <c r="C791" s="222">
        <v>69.2</v>
      </c>
      <c r="I791" s="2"/>
      <c r="J791" s="2"/>
    </row>
    <row r="792" spans="1:10" x14ac:dyDescent="0.2">
      <c r="A792" s="130">
        <v>654.16100000000733</v>
      </c>
      <c r="B792" t="s">
        <v>455</v>
      </c>
      <c r="C792" s="222">
        <v>69.300000000000011</v>
      </c>
      <c r="I792" s="2"/>
      <c r="J792" s="2"/>
    </row>
    <row r="793" spans="1:10" x14ac:dyDescent="0.2">
      <c r="A793" s="130">
        <v>654.16100000000733</v>
      </c>
      <c r="B793" t="s">
        <v>455</v>
      </c>
      <c r="C793" s="222">
        <v>69.400000000000006</v>
      </c>
      <c r="I793" s="2"/>
      <c r="J793" s="2"/>
    </row>
    <row r="794" spans="1:10" x14ac:dyDescent="0.2">
      <c r="A794" s="130">
        <v>654.16100000000733</v>
      </c>
      <c r="B794" t="s">
        <v>455</v>
      </c>
      <c r="C794" s="222">
        <v>69.5</v>
      </c>
      <c r="I794" s="2"/>
      <c r="J794" s="2"/>
    </row>
    <row r="795" spans="1:10" x14ac:dyDescent="0.2">
      <c r="A795" s="130">
        <v>654.16100000000733</v>
      </c>
      <c r="B795" t="s">
        <v>455</v>
      </c>
      <c r="C795" s="222">
        <v>69.600000000000009</v>
      </c>
      <c r="I795" s="2"/>
      <c r="J795" s="2"/>
    </row>
    <row r="796" spans="1:10" x14ac:dyDescent="0.2">
      <c r="A796" s="130">
        <v>654.16100000000733</v>
      </c>
      <c r="B796" t="s">
        <v>455</v>
      </c>
      <c r="C796" s="222">
        <v>69.7</v>
      </c>
      <c r="I796" s="2"/>
      <c r="J796" s="2"/>
    </row>
    <row r="797" spans="1:10" x14ac:dyDescent="0.2">
      <c r="A797" s="130">
        <v>654.16100000000733</v>
      </c>
      <c r="B797" t="s">
        <v>455</v>
      </c>
      <c r="C797" s="222">
        <v>69.800000000000011</v>
      </c>
      <c r="I797" s="2"/>
      <c r="J797" s="2"/>
    </row>
    <row r="798" spans="1:10" x14ac:dyDescent="0.2">
      <c r="A798" s="130">
        <v>654.16100000000733</v>
      </c>
      <c r="B798" t="s">
        <v>455</v>
      </c>
      <c r="C798" s="222">
        <v>69.900000000000006</v>
      </c>
      <c r="I798" s="2"/>
      <c r="J798" s="2"/>
    </row>
    <row r="799" spans="1:10" x14ac:dyDescent="0.2">
      <c r="A799" s="130">
        <v>654.16100000000733</v>
      </c>
      <c r="B799" t="s">
        <v>455</v>
      </c>
      <c r="C799" s="222">
        <v>70</v>
      </c>
      <c r="I799" s="2"/>
      <c r="J799" s="2"/>
    </row>
    <row r="800" spans="1:10" x14ac:dyDescent="0.2">
      <c r="A800" s="130">
        <v>654.16100000000733</v>
      </c>
      <c r="B800" t="s">
        <v>455</v>
      </c>
      <c r="C800" s="222">
        <v>70.100000000000009</v>
      </c>
      <c r="I800" s="2"/>
      <c r="J800" s="2"/>
    </row>
    <row r="801" spans="1:10" x14ac:dyDescent="0.2">
      <c r="A801" s="130">
        <v>654.16100000000733</v>
      </c>
      <c r="B801" t="s">
        <v>455</v>
      </c>
      <c r="C801" s="222">
        <v>70.2</v>
      </c>
      <c r="I801" s="2"/>
      <c r="J801" s="2"/>
    </row>
    <row r="802" spans="1:10" x14ac:dyDescent="0.2">
      <c r="A802" s="130">
        <v>654.16100000000733</v>
      </c>
      <c r="B802" t="s">
        <v>455</v>
      </c>
      <c r="C802" s="222">
        <v>70.300000000000011</v>
      </c>
      <c r="I802" s="2"/>
      <c r="J802" s="2"/>
    </row>
    <row r="803" spans="1:10" x14ac:dyDescent="0.2">
      <c r="A803" s="130">
        <v>654.36100000000738</v>
      </c>
      <c r="B803" t="s">
        <v>455</v>
      </c>
      <c r="C803" s="222">
        <v>70.400000000000006</v>
      </c>
      <c r="I803" s="2"/>
      <c r="J803" s="2"/>
    </row>
    <row r="804" spans="1:10" x14ac:dyDescent="0.2">
      <c r="A804" s="130">
        <v>654.36100000000738</v>
      </c>
      <c r="B804" t="s">
        <v>455</v>
      </c>
      <c r="C804" s="222">
        <v>70.5</v>
      </c>
      <c r="I804" s="2"/>
      <c r="J804" s="2"/>
    </row>
    <row r="805" spans="1:10" x14ac:dyDescent="0.2">
      <c r="A805" s="130">
        <v>654.36100000000738</v>
      </c>
      <c r="B805" t="s">
        <v>455</v>
      </c>
      <c r="C805" s="222">
        <v>70.600000000000009</v>
      </c>
      <c r="I805" s="2"/>
      <c r="J805" s="2"/>
    </row>
    <row r="806" spans="1:10" x14ac:dyDescent="0.2">
      <c r="A806" s="130">
        <v>654.36100000000738</v>
      </c>
      <c r="B806" t="s">
        <v>455</v>
      </c>
      <c r="C806" s="222">
        <v>70.7</v>
      </c>
      <c r="I806" s="2"/>
      <c r="J806" s="2"/>
    </row>
    <row r="807" spans="1:10" x14ac:dyDescent="0.2">
      <c r="A807" s="130">
        <v>654.36100000000738</v>
      </c>
      <c r="B807" t="s">
        <v>455</v>
      </c>
      <c r="C807" s="222">
        <v>70.800000000000011</v>
      </c>
      <c r="I807" s="2"/>
      <c r="J807" s="2"/>
    </row>
    <row r="808" spans="1:10" x14ac:dyDescent="0.2">
      <c r="A808" s="130">
        <v>654.36100000000738</v>
      </c>
      <c r="B808" t="s">
        <v>455</v>
      </c>
      <c r="C808" s="222">
        <v>70.900000000000006</v>
      </c>
      <c r="I808" s="2"/>
      <c r="J808" s="2"/>
    </row>
    <row r="809" spans="1:10" x14ac:dyDescent="0.2">
      <c r="A809" s="130">
        <v>654.36100000000738</v>
      </c>
      <c r="B809" t="s">
        <v>455</v>
      </c>
      <c r="C809" s="222">
        <v>71</v>
      </c>
      <c r="I809" s="2"/>
      <c r="J809" s="2"/>
    </row>
    <row r="810" spans="1:10" x14ac:dyDescent="0.2">
      <c r="A810" s="130">
        <v>654.36100000000738</v>
      </c>
      <c r="B810" t="s">
        <v>455</v>
      </c>
      <c r="C810" s="222">
        <v>71.100000000000009</v>
      </c>
      <c r="I810" s="2"/>
      <c r="J810" s="2"/>
    </row>
    <row r="811" spans="1:10" x14ac:dyDescent="0.2">
      <c r="A811" s="130">
        <v>654.56100000000743</v>
      </c>
      <c r="B811" t="s">
        <v>455</v>
      </c>
      <c r="C811" s="222">
        <v>71.2</v>
      </c>
      <c r="I811" s="2"/>
      <c r="J811" s="2"/>
    </row>
    <row r="812" spans="1:10" x14ac:dyDescent="0.2">
      <c r="A812" s="130">
        <v>654.56100000000743</v>
      </c>
      <c r="B812" t="s">
        <v>455</v>
      </c>
      <c r="C812" s="222">
        <v>71.300000000000011</v>
      </c>
      <c r="I812" s="2"/>
      <c r="J812" s="2"/>
    </row>
    <row r="813" spans="1:10" x14ac:dyDescent="0.2">
      <c r="A813" s="130">
        <v>654.56100000000743</v>
      </c>
      <c r="B813" t="s">
        <v>455</v>
      </c>
      <c r="C813" s="222">
        <v>71.400000000000006</v>
      </c>
      <c r="I813" s="2"/>
      <c r="J813" s="2"/>
    </row>
    <row r="814" spans="1:10" x14ac:dyDescent="0.2">
      <c r="A814" s="130">
        <v>654.56100000000743</v>
      </c>
      <c r="B814" t="s">
        <v>455</v>
      </c>
      <c r="C814" s="222">
        <v>71.5</v>
      </c>
      <c r="I814" s="2"/>
      <c r="J814" s="2"/>
    </row>
    <row r="815" spans="1:10" x14ac:dyDescent="0.2">
      <c r="A815" s="130">
        <v>654.56100000000743</v>
      </c>
      <c r="B815" t="s">
        <v>455</v>
      </c>
      <c r="C815" s="222">
        <v>71.600000000000009</v>
      </c>
      <c r="I815" s="2"/>
      <c r="J815" s="2"/>
    </row>
    <row r="816" spans="1:10" x14ac:dyDescent="0.2">
      <c r="A816" s="130">
        <v>654.56100000000743</v>
      </c>
      <c r="B816" t="s">
        <v>455</v>
      </c>
      <c r="C816" s="222">
        <v>71.7</v>
      </c>
      <c r="I816" s="2"/>
      <c r="J816" s="2"/>
    </row>
    <row r="817" spans="1:10" x14ac:dyDescent="0.2">
      <c r="A817" s="130">
        <v>654.56100000000743</v>
      </c>
      <c r="B817" t="s">
        <v>455</v>
      </c>
      <c r="C817" s="222">
        <v>71.800000000000011</v>
      </c>
      <c r="I817" s="2"/>
      <c r="J817" s="2"/>
    </row>
    <row r="818" spans="1:10" x14ac:dyDescent="0.2">
      <c r="A818" s="130">
        <v>654.56100000000743</v>
      </c>
      <c r="B818" t="s">
        <v>455</v>
      </c>
      <c r="C818" s="222">
        <v>71.900000000000006</v>
      </c>
      <c r="I818" s="2"/>
      <c r="J818" s="2"/>
    </row>
    <row r="819" spans="1:10" x14ac:dyDescent="0.2">
      <c r="A819" s="130">
        <v>654.36100000000738</v>
      </c>
      <c r="B819" t="s">
        <v>455</v>
      </c>
      <c r="C819" s="222">
        <v>72</v>
      </c>
      <c r="I819" s="2"/>
      <c r="J819" s="2"/>
    </row>
    <row r="820" spans="1:10" x14ac:dyDescent="0.2">
      <c r="A820" s="130">
        <v>654.36100000000738</v>
      </c>
      <c r="B820" t="s">
        <v>455</v>
      </c>
      <c r="C820" s="222">
        <v>72.100000000000009</v>
      </c>
      <c r="I820" s="2"/>
      <c r="J820" s="2"/>
    </row>
    <row r="821" spans="1:10" x14ac:dyDescent="0.2">
      <c r="A821" s="130"/>
      <c r="C821" s="222"/>
      <c r="I821" s="2"/>
      <c r="J821" s="2"/>
    </row>
    <row r="822" spans="1:10" x14ac:dyDescent="0.2">
      <c r="A822" s="130"/>
      <c r="C822" s="222"/>
      <c r="I822" s="2"/>
      <c r="J822" s="2"/>
    </row>
    <row r="823" spans="1:10" x14ac:dyDescent="0.2">
      <c r="A823" s="130"/>
      <c r="C823" s="222"/>
      <c r="I823" s="2"/>
      <c r="J823" s="2"/>
    </row>
    <row r="824" spans="1:10" x14ac:dyDescent="0.2">
      <c r="A824" s="130"/>
      <c r="C824" s="222"/>
      <c r="I824" s="2"/>
      <c r="J824" s="2"/>
    </row>
    <row r="825" spans="1:10" x14ac:dyDescent="0.2">
      <c r="A825" s="130"/>
      <c r="C825" s="222"/>
      <c r="I825" s="2"/>
      <c r="J825" s="2"/>
    </row>
    <row r="826" spans="1:10" x14ac:dyDescent="0.2">
      <c r="A826" s="130"/>
      <c r="C826" s="222"/>
      <c r="I826" s="2"/>
      <c r="J826" s="2"/>
    </row>
    <row r="827" spans="1:10" x14ac:dyDescent="0.2">
      <c r="A827" s="130"/>
      <c r="C827" s="222"/>
      <c r="I827" s="2"/>
      <c r="J827" s="2"/>
    </row>
    <row r="828" spans="1:10" x14ac:dyDescent="0.2">
      <c r="A828" s="130"/>
      <c r="C828" s="222"/>
      <c r="I828" s="2"/>
      <c r="J828" s="2"/>
    </row>
    <row r="829" spans="1:10" x14ac:dyDescent="0.2">
      <c r="A829" s="130"/>
      <c r="C829" s="222"/>
      <c r="I829" s="2"/>
      <c r="J829" s="2"/>
    </row>
    <row r="830" spans="1:10" x14ac:dyDescent="0.2">
      <c r="A830" s="130"/>
      <c r="C830" s="222"/>
      <c r="I830" s="2"/>
      <c r="J830" s="2"/>
    </row>
    <row r="831" spans="1:10" x14ac:dyDescent="0.2">
      <c r="A831" s="130"/>
      <c r="C831" s="222"/>
      <c r="I831" s="2"/>
      <c r="J831" s="2"/>
    </row>
    <row r="832" spans="1:10" x14ac:dyDescent="0.2">
      <c r="A832" s="130"/>
      <c r="C832" s="222"/>
      <c r="I832" s="2"/>
      <c r="J832" s="2"/>
    </row>
    <row r="833" spans="1:10" x14ac:dyDescent="0.2">
      <c r="A833" s="130"/>
      <c r="C833" s="222"/>
      <c r="I833" s="2"/>
      <c r="J833" s="2"/>
    </row>
    <row r="834" spans="1:10" x14ac:dyDescent="0.2">
      <c r="A834" s="130"/>
      <c r="C834" s="222"/>
      <c r="I834" s="2"/>
      <c r="J834" s="2"/>
    </row>
    <row r="835" spans="1:10" x14ac:dyDescent="0.2">
      <c r="A835" s="130"/>
      <c r="C835" s="222"/>
      <c r="I835" s="2"/>
      <c r="J835" s="2"/>
    </row>
    <row r="836" spans="1:10" x14ac:dyDescent="0.2">
      <c r="A836" s="130"/>
      <c r="C836" s="222"/>
      <c r="I836" s="2"/>
      <c r="J836" s="2"/>
    </row>
    <row r="837" spans="1:10" x14ac:dyDescent="0.2">
      <c r="A837" s="130"/>
      <c r="C837" s="222"/>
      <c r="I837" s="2"/>
      <c r="J837" s="2"/>
    </row>
    <row r="838" spans="1:10" x14ac:dyDescent="0.2">
      <c r="A838" s="130"/>
      <c r="C838" s="222"/>
      <c r="I838" s="2"/>
      <c r="J838" s="2"/>
    </row>
    <row r="839" spans="1:10" x14ac:dyDescent="0.2">
      <c r="A839" s="130"/>
      <c r="C839" s="222"/>
      <c r="I839" s="2"/>
      <c r="J839" s="2"/>
    </row>
    <row r="840" spans="1:10" x14ac:dyDescent="0.2">
      <c r="A840" s="130"/>
      <c r="C840" s="222"/>
      <c r="I840" s="2"/>
      <c r="J840" s="2"/>
    </row>
    <row r="841" spans="1:10" x14ac:dyDescent="0.2">
      <c r="A841" s="130"/>
      <c r="C841" s="222"/>
      <c r="I841" s="2"/>
      <c r="J841" s="2"/>
    </row>
    <row r="842" spans="1:10" x14ac:dyDescent="0.2">
      <c r="A842" s="130"/>
      <c r="C842" s="222"/>
      <c r="I842" s="2"/>
      <c r="J842" s="2"/>
    </row>
    <row r="843" spans="1:10" x14ac:dyDescent="0.2">
      <c r="A843" s="130"/>
      <c r="C843" s="222"/>
      <c r="I843" s="2"/>
      <c r="J843" s="2"/>
    </row>
    <row r="844" spans="1:10" x14ac:dyDescent="0.2">
      <c r="A844" s="130"/>
      <c r="C844" s="222"/>
      <c r="I844" s="2"/>
      <c r="J844" s="2"/>
    </row>
    <row r="845" spans="1:10" x14ac:dyDescent="0.2">
      <c r="A845" s="130"/>
      <c r="C845" s="222"/>
      <c r="I845" s="2"/>
      <c r="J845" s="2"/>
    </row>
    <row r="846" spans="1:10" x14ac:dyDescent="0.2">
      <c r="A846" s="130"/>
      <c r="C846" s="222"/>
      <c r="I846" s="2"/>
      <c r="J846" s="2"/>
    </row>
    <row r="847" spans="1:10" x14ac:dyDescent="0.2">
      <c r="A847" s="130"/>
      <c r="C847" s="222"/>
      <c r="I847" s="2"/>
      <c r="J847" s="2"/>
    </row>
    <row r="848" spans="1:10" x14ac:dyDescent="0.2">
      <c r="A848" s="130"/>
      <c r="C848" s="222"/>
      <c r="I848" s="2"/>
      <c r="J848" s="2"/>
    </row>
    <row r="849" spans="1:10" x14ac:dyDescent="0.2">
      <c r="A849" s="130"/>
      <c r="C849" s="222"/>
      <c r="I849" s="2"/>
      <c r="J849" s="2"/>
    </row>
    <row r="850" spans="1:10" x14ac:dyDescent="0.2">
      <c r="A850" s="130"/>
      <c r="C850" s="222"/>
      <c r="I850" s="2"/>
      <c r="J850" s="2"/>
    </row>
    <row r="851" spans="1:10" x14ac:dyDescent="0.2">
      <c r="A851" s="130"/>
      <c r="C851" s="222"/>
      <c r="I851" s="2"/>
      <c r="J851" s="2"/>
    </row>
    <row r="852" spans="1:10" x14ac:dyDescent="0.2">
      <c r="A852" s="130"/>
      <c r="C852" s="222"/>
      <c r="I852" s="2"/>
      <c r="J852" s="2"/>
    </row>
    <row r="853" spans="1:10" x14ac:dyDescent="0.2">
      <c r="A853" s="130"/>
      <c r="C853" s="222"/>
      <c r="I853" s="2"/>
      <c r="J853" s="2"/>
    </row>
    <row r="854" spans="1:10" x14ac:dyDescent="0.2">
      <c r="A854" s="130"/>
      <c r="C854" s="222"/>
      <c r="I854" s="2"/>
      <c r="J854" s="2"/>
    </row>
    <row r="855" spans="1:10" x14ac:dyDescent="0.2">
      <c r="A855" s="130"/>
      <c r="C855" s="222"/>
      <c r="I855" s="2"/>
      <c r="J855" s="2"/>
    </row>
    <row r="856" spans="1:10" x14ac:dyDescent="0.2">
      <c r="A856" s="130"/>
      <c r="C856" s="222"/>
      <c r="I856" s="2"/>
      <c r="J856" s="2"/>
    </row>
    <row r="857" spans="1:10" x14ac:dyDescent="0.2">
      <c r="A857" s="130"/>
      <c r="C857" s="222"/>
      <c r="I857" s="2"/>
      <c r="J857" s="2"/>
    </row>
    <row r="858" spans="1:10" x14ac:dyDescent="0.2">
      <c r="A858" s="130"/>
      <c r="C858" s="222"/>
      <c r="I858" s="2"/>
      <c r="J858" s="2"/>
    </row>
    <row r="859" spans="1:10" x14ac:dyDescent="0.2">
      <c r="A859" s="130"/>
      <c r="C859" s="222"/>
      <c r="I859" s="2"/>
      <c r="J859" s="2"/>
    </row>
    <row r="860" spans="1:10" x14ac:dyDescent="0.2">
      <c r="A860" s="130"/>
      <c r="C860" s="222"/>
      <c r="I860" s="2"/>
      <c r="J860" s="2"/>
    </row>
    <row r="861" spans="1:10" x14ac:dyDescent="0.2">
      <c r="A861" s="130"/>
      <c r="C861" s="222"/>
      <c r="I861" s="2"/>
      <c r="J861" s="2"/>
    </row>
    <row r="862" spans="1:10" x14ac:dyDescent="0.2">
      <c r="A862" s="130"/>
      <c r="C862" s="222"/>
      <c r="I862" s="2"/>
      <c r="J862" s="2"/>
    </row>
    <row r="863" spans="1:10" x14ac:dyDescent="0.2">
      <c r="A863" s="130"/>
      <c r="C863" s="222"/>
      <c r="I863" s="2"/>
      <c r="J863" s="2"/>
    </row>
    <row r="864" spans="1:10" x14ac:dyDescent="0.2">
      <c r="A864" s="130"/>
      <c r="C864" s="222"/>
      <c r="I864" s="2"/>
      <c r="J864" s="2"/>
    </row>
    <row r="865" spans="1:10" x14ac:dyDescent="0.2">
      <c r="A865" s="130"/>
      <c r="C865" s="222"/>
      <c r="I865" s="2"/>
      <c r="J865" s="2"/>
    </row>
    <row r="866" spans="1:10" x14ac:dyDescent="0.2">
      <c r="A866" s="130"/>
      <c r="C866" s="222"/>
      <c r="I866" s="2"/>
      <c r="J866" s="2"/>
    </row>
    <row r="867" spans="1:10" x14ac:dyDescent="0.2">
      <c r="A867" s="130"/>
      <c r="C867" s="222"/>
      <c r="I867" s="2"/>
      <c r="J867" s="2"/>
    </row>
    <row r="868" spans="1:10" x14ac:dyDescent="0.2">
      <c r="A868" s="130"/>
      <c r="C868" s="222"/>
      <c r="I868" s="2"/>
      <c r="J868" s="2"/>
    </row>
    <row r="869" spans="1:10" x14ac:dyDescent="0.2">
      <c r="A869" s="130"/>
      <c r="C869" s="222"/>
      <c r="I869" s="2"/>
      <c r="J869" s="2"/>
    </row>
    <row r="870" spans="1:10" x14ac:dyDescent="0.2">
      <c r="A870" s="130"/>
      <c r="C870" s="222"/>
      <c r="I870" s="2"/>
      <c r="J870" s="2"/>
    </row>
    <row r="871" spans="1:10" x14ac:dyDescent="0.2">
      <c r="A871" s="130"/>
      <c r="C871" s="222"/>
      <c r="I871" s="2"/>
      <c r="J871" s="2"/>
    </row>
    <row r="872" spans="1:10" x14ac:dyDescent="0.2">
      <c r="A872" s="130"/>
      <c r="C872" s="222"/>
      <c r="I872" s="2"/>
      <c r="J872" s="2"/>
    </row>
    <row r="873" spans="1:10" x14ac:dyDescent="0.2">
      <c r="A873" s="130"/>
      <c r="C873" s="222"/>
      <c r="I873" s="2"/>
      <c r="J873" s="2"/>
    </row>
    <row r="874" spans="1:10" x14ac:dyDescent="0.2">
      <c r="A874" s="130"/>
      <c r="C874" s="222"/>
      <c r="I874" s="2"/>
      <c r="J874" s="2"/>
    </row>
    <row r="875" spans="1:10" x14ac:dyDescent="0.2">
      <c r="A875" s="130"/>
      <c r="C875" s="222"/>
      <c r="I875" s="2"/>
      <c r="J875" s="2"/>
    </row>
    <row r="876" spans="1:10" x14ac:dyDescent="0.2">
      <c r="A876" s="130"/>
      <c r="C876" s="222"/>
      <c r="I876" s="2"/>
      <c r="J876" s="2"/>
    </row>
    <row r="877" spans="1:10" x14ac:dyDescent="0.2">
      <c r="A877" s="130"/>
      <c r="C877" s="222"/>
      <c r="I877" s="2"/>
      <c r="J877" s="2"/>
    </row>
    <row r="878" spans="1:10" x14ac:dyDescent="0.2">
      <c r="A878" s="130"/>
      <c r="C878" s="222"/>
      <c r="I878" s="2"/>
      <c r="J878" s="2"/>
    </row>
    <row r="879" spans="1:10" x14ac:dyDescent="0.2">
      <c r="A879" s="130"/>
      <c r="C879" s="222"/>
      <c r="I879" s="2"/>
      <c r="J879" s="2"/>
    </row>
    <row r="880" spans="1:10" x14ac:dyDescent="0.2">
      <c r="A880" s="130"/>
      <c r="C880" s="222"/>
      <c r="I880" s="2"/>
      <c r="J880" s="2"/>
    </row>
    <row r="881" spans="1:10" x14ac:dyDescent="0.2">
      <c r="A881" s="130"/>
      <c r="C881" s="222"/>
      <c r="I881" s="2"/>
      <c r="J881" s="2"/>
    </row>
    <row r="882" spans="1:10" x14ac:dyDescent="0.2">
      <c r="A882" s="130"/>
      <c r="C882" s="222"/>
      <c r="I882" s="2"/>
      <c r="J882" s="2"/>
    </row>
    <row r="883" spans="1:10" x14ac:dyDescent="0.2">
      <c r="A883" s="130"/>
      <c r="C883" s="222"/>
      <c r="I883" s="2"/>
      <c r="J883" s="2"/>
    </row>
    <row r="884" spans="1:10" x14ac:dyDescent="0.2">
      <c r="A884" s="130"/>
      <c r="C884" s="222"/>
      <c r="I884" s="2"/>
      <c r="J884" s="2"/>
    </row>
    <row r="885" spans="1:10" x14ac:dyDescent="0.2">
      <c r="A885" s="130"/>
      <c r="C885" s="222"/>
      <c r="I885" s="2"/>
      <c r="J885" s="2"/>
    </row>
    <row r="886" spans="1:10" x14ac:dyDescent="0.2">
      <c r="A886" s="130"/>
      <c r="C886" s="222"/>
      <c r="I886" s="2"/>
      <c r="J886" s="2"/>
    </row>
    <row r="887" spans="1:10" x14ac:dyDescent="0.2">
      <c r="A887" s="130"/>
      <c r="C887" s="222"/>
      <c r="I887" s="2"/>
      <c r="J887" s="2"/>
    </row>
    <row r="888" spans="1:10" x14ac:dyDescent="0.2">
      <c r="A888" s="130"/>
      <c r="C888" s="222"/>
      <c r="I888" s="2"/>
      <c r="J888" s="2"/>
    </row>
    <row r="889" spans="1:10" x14ac:dyDescent="0.2">
      <c r="A889" s="130"/>
      <c r="C889" s="222"/>
      <c r="I889" s="2"/>
      <c r="J889" s="2"/>
    </row>
    <row r="890" spans="1:10" x14ac:dyDescent="0.2">
      <c r="A890" s="130"/>
      <c r="C890" s="222"/>
      <c r="I890" s="2"/>
      <c r="J890" s="2"/>
    </row>
    <row r="891" spans="1:10" x14ac:dyDescent="0.2">
      <c r="A891" s="130"/>
      <c r="C891" s="222"/>
      <c r="I891" s="2"/>
      <c r="J891" s="2"/>
    </row>
    <row r="892" spans="1:10" x14ac:dyDescent="0.2">
      <c r="A892" s="130"/>
      <c r="C892" s="222"/>
      <c r="I892" s="2"/>
      <c r="J892" s="2"/>
    </row>
    <row r="893" spans="1:10" x14ac:dyDescent="0.2">
      <c r="A893" s="130"/>
      <c r="C893" s="222"/>
      <c r="I893" s="2"/>
      <c r="J893" s="2"/>
    </row>
    <row r="894" spans="1:10" x14ac:dyDescent="0.2">
      <c r="A894" s="130"/>
      <c r="C894" s="222"/>
      <c r="I894" s="2"/>
      <c r="J894" s="2"/>
    </row>
    <row r="895" spans="1:10" x14ac:dyDescent="0.2">
      <c r="A895" s="130"/>
      <c r="C895" s="222"/>
      <c r="I895" s="2"/>
      <c r="J895" s="2"/>
    </row>
    <row r="896" spans="1:10" x14ac:dyDescent="0.2">
      <c r="A896" s="130"/>
      <c r="C896" s="222"/>
      <c r="I896" s="2"/>
      <c r="J896" s="2"/>
    </row>
    <row r="897" spans="1:10" x14ac:dyDescent="0.2">
      <c r="A897" s="130"/>
      <c r="C897" s="222"/>
      <c r="I897" s="2"/>
      <c r="J897" s="2"/>
    </row>
    <row r="898" spans="1:10" x14ac:dyDescent="0.2">
      <c r="A898" s="130"/>
      <c r="C898" s="222"/>
      <c r="I898" s="2"/>
      <c r="J898" s="2"/>
    </row>
    <row r="899" spans="1:10" x14ac:dyDescent="0.2">
      <c r="A899" s="130"/>
      <c r="C899" s="222"/>
      <c r="I899" s="2"/>
      <c r="J899" s="2"/>
    </row>
    <row r="900" spans="1:10" x14ac:dyDescent="0.2">
      <c r="A900" s="130"/>
      <c r="C900" s="222"/>
      <c r="I900" s="2"/>
      <c r="J900" s="2"/>
    </row>
    <row r="901" spans="1:10" x14ac:dyDescent="0.2">
      <c r="A901" s="130"/>
      <c r="C901" s="222"/>
      <c r="I901" s="2"/>
      <c r="J901" s="2"/>
    </row>
    <row r="902" spans="1:10" x14ac:dyDescent="0.2">
      <c r="A902" s="130"/>
      <c r="C902" s="222"/>
      <c r="I902" s="2"/>
      <c r="J902" s="2"/>
    </row>
    <row r="903" spans="1:10" x14ac:dyDescent="0.2">
      <c r="A903" s="130"/>
      <c r="C903" s="222"/>
      <c r="I903" s="2"/>
      <c r="J903" s="2"/>
    </row>
    <row r="904" spans="1:10" x14ac:dyDescent="0.2">
      <c r="A904" s="130"/>
      <c r="C904" s="222"/>
      <c r="I904" s="2"/>
      <c r="J904" s="2"/>
    </row>
    <row r="905" spans="1:10" x14ac:dyDescent="0.2">
      <c r="A905" s="130"/>
      <c r="C905" s="222"/>
      <c r="I905" s="2"/>
      <c r="J905" s="2"/>
    </row>
    <row r="906" spans="1:10" x14ac:dyDescent="0.2">
      <c r="A906" s="130"/>
      <c r="C906" s="222"/>
      <c r="I906" s="2"/>
      <c r="J906" s="2"/>
    </row>
    <row r="907" spans="1:10" x14ac:dyDescent="0.2">
      <c r="A907" s="130"/>
      <c r="C907" s="222"/>
      <c r="I907" s="2"/>
      <c r="J907" s="2"/>
    </row>
    <row r="908" spans="1:10" x14ac:dyDescent="0.2">
      <c r="A908" s="130"/>
      <c r="C908" s="222"/>
      <c r="I908" s="2"/>
      <c r="J908" s="2"/>
    </row>
    <row r="909" spans="1:10" x14ac:dyDescent="0.2">
      <c r="A909" s="130"/>
      <c r="C909" s="222"/>
      <c r="I909" s="2"/>
      <c r="J909" s="2"/>
    </row>
    <row r="910" spans="1:10" x14ac:dyDescent="0.2">
      <c r="A910" s="130"/>
      <c r="C910" s="222"/>
      <c r="I910" s="2"/>
      <c r="J910" s="2"/>
    </row>
    <row r="911" spans="1:10" x14ac:dyDescent="0.2">
      <c r="A911" s="130"/>
      <c r="C911" s="222"/>
      <c r="I911" s="2"/>
      <c r="J911" s="2"/>
    </row>
    <row r="912" spans="1:10" x14ac:dyDescent="0.2">
      <c r="A912" s="130"/>
      <c r="C912" s="222"/>
      <c r="I912" s="2"/>
      <c r="J912" s="2"/>
    </row>
    <row r="913" spans="1:10" x14ac:dyDescent="0.2">
      <c r="A913" s="130"/>
      <c r="C913" s="222"/>
      <c r="I913" s="2"/>
      <c r="J913" s="2"/>
    </row>
    <row r="914" spans="1:10" x14ac:dyDescent="0.2">
      <c r="A914" s="130"/>
      <c r="C914" s="222"/>
      <c r="I914" s="2"/>
      <c r="J914" s="2"/>
    </row>
    <row r="915" spans="1:10" x14ac:dyDescent="0.2">
      <c r="A915" s="130"/>
      <c r="C915" s="222"/>
      <c r="I915" s="2"/>
      <c r="J915" s="2"/>
    </row>
    <row r="916" spans="1:10" x14ac:dyDescent="0.2">
      <c r="A916" s="130"/>
      <c r="C916" s="222"/>
      <c r="I916" s="2"/>
      <c r="J916" s="2"/>
    </row>
    <row r="917" spans="1:10" x14ac:dyDescent="0.2">
      <c r="A917" s="130"/>
      <c r="C917" s="222"/>
      <c r="I917" s="2"/>
      <c r="J917" s="2"/>
    </row>
    <row r="918" spans="1:10" x14ac:dyDescent="0.2">
      <c r="A918" s="130"/>
      <c r="C918" s="222"/>
      <c r="I918" s="2"/>
      <c r="J918" s="2"/>
    </row>
    <row r="919" spans="1:10" x14ac:dyDescent="0.2">
      <c r="A919" s="130"/>
      <c r="C919" s="222"/>
      <c r="I919" s="2"/>
      <c r="J919" s="2"/>
    </row>
    <row r="920" spans="1:10" x14ac:dyDescent="0.2">
      <c r="A920" s="130"/>
      <c r="C920" s="222"/>
      <c r="I920" s="2"/>
      <c r="J920" s="2"/>
    </row>
    <row r="921" spans="1:10" x14ac:dyDescent="0.2">
      <c r="A921" s="130"/>
      <c r="C921" s="222"/>
      <c r="I921" s="2"/>
      <c r="J921" s="2"/>
    </row>
    <row r="922" spans="1:10" x14ac:dyDescent="0.2">
      <c r="A922" s="130"/>
      <c r="C922" s="222"/>
      <c r="I922" s="2"/>
      <c r="J922" s="2"/>
    </row>
    <row r="923" spans="1:10" x14ac:dyDescent="0.2">
      <c r="A923" s="130"/>
      <c r="C923" s="222"/>
      <c r="I923" s="2"/>
      <c r="J923" s="2"/>
    </row>
    <row r="924" spans="1:10" x14ac:dyDescent="0.2">
      <c r="A924" s="130"/>
      <c r="C924" s="222"/>
      <c r="I924" s="2"/>
      <c r="J924" s="2"/>
    </row>
    <row r="925" spans="1:10" x14ac:dyDescent="0.2">
      <c r="A925" s="130"/>
      <c r="C925" s="222"/>
      <c r="I925" s="2"/>
      <c r="J925" s="2"/>
    </row>
    <row r="926" spans="1:10" x14ac:dyDescent="0.2">
      <c r="A926" s="130"/>
      <c r="C926" s="222"/>
      <c r="I926" s="2"/>
      <c r="J926" s="2"/>
    </row>
    <row r="927" spans="1:10" x14ac:dyDescent="0.2">
      <c r="A927" s="130"/>
      <c r="C927" s="222"/>
      <c r="I927" s="2"/>
      <c r="J927" s="2"/>
    </row>
    <row r="928" spans="1:10" x14ac:dyDescent="0.2">
      <c r="A928" s="130"/>
      <c r="C928" s="222"/>
      <c r="I928" s="2"/>
      <c r="J928" s="2"/>
    </row>
    <row r="929" spans="1:10" x14ac:dyDescent="0.2">
      <c r="A929" s="130"/>
      <c r="C929" s="222"/>
      <c r="I929" s="2"/>
      <c r="J929" s="2"/>
    </row>
    <row r="930" spans="1:10" x14ac:dyDescent="0.2">
      <c r="A930" s="130"/>
      <c r="C930" s="222"/>
      <c r="I930" s="2"/>
      <c r="J930" s="2"/>
    </row>
    <row r="931" spans="1:10" x14ac:dyDescent="0.2">
      <c r="A931" s="130"/>
      <c r="C931" s="222"/>
      <c r="I931" s="2"/>
      <c r="J931" s="2"/>
    </row>
    <row r="932" spans="1:10" x14ac:dyDescent="0.2">
      <c r="A932" s="130"/>
      <c r="C932" s="222"/>
      <c r="I932" s="2"/>
      <c r="J932" s="2"/>
    </row>
    <row r="933" spans="1:10" x14ac:dyDescent="0.2">
      <c r="A933" s="130"/>
      <c r="C933" s="222"/>
      <c r="I933" s="2"/>
      <c r="J933" s="2"/>
    </row>
    <row r="934" spans="1:10" x14ac:dyDescent="0.2">
      <c r="A934" s="130"/>
      <c r="C934" s="222"/>
      <c r="I934" s="2"/>
      <c r="J934" s="2"/>
    </row>
    <row r="935" spans="1:10" x14ac:dyDescent="0.2">
      <c r="A935" s="130"/>
      <c r="C935" s="222"/>
      <c r="I935" s="2"/>
      <c r="J935" s="2"/>
    </row>
    <row r="936" spans="1:10" x14ac:dyDescent="0.2">
      <c r="A936" s="130"/>
      <c r="C936" s="222"/>
      <c r="I936" s="2"/>
      <c r="J936" s="2"/>
    </row>
    <row r="937" spans="1:10" x14ac:dyDescent="0.2">
      <c r="A937" s="130"/>
      <c r="C937" s="222"/>
      <c r="I937" s="2"/>
      <c r="J937" s="2"/>
    </row>
    <row r="938" spans="1:10" x14ac:dyDescent="0.2">
      <c r="A938" s="130"/>
      <c r="C938" s="222"/>
      <c r="I938" s="2"/>
      <c r="J938" s="2"/>
    </row>
    <row r="939" spans="1:10" x14ac:dyDescent="0.2">
      <c r="A939" s="130"/>
      <c r="C939" s="222"/>
      <c r="I939" s="2"/>
      <c r="J939" s="2"/>
    </row>
    <row r="940" spans="1:10" x14ac:dyDescent="0.2">
      <c r="A940" s="130"/>
      <c r="C940" s="222"/>
      <c r="I940" s="2"/>
      <c r="J940" s="2"/>
    </row>
    <row r="941" spans="1:10" x14ac:dyDescent="0.2">
      <c r="A941" s="130"/>
      <c r="C941" s="222"/>
      <c r="I941" s="2"/>
      <c r="J941" s="2"/>
    </row>
    <row r="942" spans="1:10" x14ac:dyDescent="0.2">
      <c r="A942" s="130"/>
      <c r="C942" s="222"/>
      <c r="I942" s="2"/>
      <c r="J942" s="2"/>
    </row>
    <row r="943" spans="1:10" x14ac:dyDescent="0.2">
      <c r="A943" s="130"/>
      <c r="C943" s="222"/>
      <c r="I943" s="2"/>
      <c r="J943" s="2"/>
    </row>
    <row r="944" spans="1:10" x14ac:dyDescent="0.2">
      <c r="A944" s="130"/>
      <c r="C944" s="222"/>
      <c r="I944" s="2"/>
      <c r="J944" s="2"/>
    </row>
    <row r="945" spans="1:10" x14ac:dyDescent="0.2">
      <c r="A945" s="130"/>
      <c r="C945" s="222"/>
      <c r="I945" s="2"/>
      <c r="J945" s="2"/>
    </row>
    <row r="946" spans="1:10" x14ac:dyDescent="0.2">
      <c r="A946" s="130"/>
      <c r="C946" s="222"/>
      <c r="I946" s="2"/>
      <c r="J946" s="2"/>
    </row>
    <row r="947" spans="1:10" x14ac:dyDescent="0.2">
      <c r="A947" s="130"/>
      <c r="C947" s="222"/>
      <c r="I947" s="2"/>
      <c r="J947" s="2"/>
    </row>
    <row r="948" spans="1:10" x14ac:dyDescent="0.2">
      <c r="A948" s="130"/>
      <c r="C948" s="222"/>
      <c r="I948" s="2"/>
      <c r="J948" s="2"/>
    </row>
    <row r="949" spans="1:10" x14ac:dyDescent="0.2">
      <c r="A949" s="130"/>
      <c r="C949" s="222"/>
      <c r="I949" s="2"/>
      <c r="J949" s="2"/>
    </row>
    <row r="950" spans="1:10" x14ac:dyDescent="0.2">
      <c r="A950" s="130"/>
      <c r="C950" s="222"/>
      <c r="I950" s="2"/>
      <c r="J950" s="2"/>
    </row>
    <row r="951" spans="1:10" x14ac:dyDescent="0.2">
      <c r="A951" s="130"/>
      <c r="C951" s="222"/>
      <c r="I951" s="2"/>
      <c r="J951" s="2"/>
    </row>
    <row r="952" spans="1:10" x14ac:dyDescent="0.2">
      <c r="A952" s="130"/>
      <c r="C952" s="222"/>
      <c r="I952" s="2"/>
      <c r="J952" s="2"/>
    </row>
    <row r="953" spans="1:10" x14ac:dyDescent="0.2">
      <c r="A953" s="130"/>
      <c r="C953" s="222"/>
      <c r="I953" s="2"/>
      <c r="J953" s="2"/>
    </row>
    <row r="954" spans="1:10" x14ac:dyDescent="0.2">
      <c r="A954" s="130"/>
      <c r="C954" s="222"/>
      <c r="I954" s="2"/>
      <c r="J954" s="2"/>
    </row>
    <row r="955" spans="1:10" x14ac:dyDescent="0.2">
      <c r="A955" s="130"/>
      <c r="C955" s="222"/>
      <c r="I955" s="2"/>
      <c r="J955" s="2"/>
    </row>
    <row r="956" spans="1:10" x14ac:dyDescent="0.2">
      <c r="A956" s="130"/>
      <c r="C956" s="222"/>
      <c r="I956" s="2"/>
      <c r="J956" s="2"/>
    </row>
    <row r="957" spans="1:10" x14ac:dyDescent="0.2">
      <c r="A957" s="130"/>
      <c r="C957" s="222"/>
      <c r="I957" s="2"/>
      <c r="J957" s="2"/>
    </row>
    <row r="958" spans="1:10" x14ac:dyDescent="0.2">
      <c r="A958" s="130"/>
      <c r="C958" s="222"/>
      <c r="I958" s="2"/>
      <c r="J958" s="2"/>
    </row>
    <row r="959" spans="1:10" x14ac:dyDescent="0.2">
      <c r="A959" s="130"/>
      <c r="C959" s="222"/>
      <c r="I959" s="2"/>
      <c r="J959" s="2"/>
    </row>
    <row r="960" spans="1:10" x14ac:dyDescent="0.2">
      <c r="A960" s="130"/>
      <c r="C960" s="222"/>
      <c r="I960" s="2"/>
      <c r="J960" s="2"/>
    </row>
    <row r="961" spans="1:10" x14ac:dyDescent="0.2">
      <c r="A961" s="130"/>
      <c r="C961" s="222"/>
      <c r="I961" s="2"/>
      <c r="J961" s="2"/>
    </row>
    <row r="962" spans="1:10" x14ac:dyDescent="0.2">
      <c r="A962" s="130"/>
      <c r="C962" s="222"/>
      <c r="I962" s="2"/>
      <c r="J962" s="2"/>
    </row>
    <row r="963" spans="1:10" x14ac:dyDescent="0.2">
      <c r="A963" s="130"/>
      <c r="C963" s="222"/>
      <c r="I963" s="2"/>
      <c r="J963" s="2"/>
    </row>
    <row r="964" spans="1:10" x14ac:dyDescent="0.2">
      <c r="A964" s="130"/>
      <c r="C964" s="222"/>
      <c r="I964" s="2"/>
      <c r="J964" s="2"/>
    </row>
    <row r="965" spans="1:10" x14ac:dyDescent="0.2">
      <c r="A965" s="130"/>
      <c r="C965" s="222"/>
      <c r="I965" s="2"/>
      <c r="J965" s="2"/>
    </row>
    <row r="966" spans="1:10" x14ac:dyDescent="0.2">
      <c r="A966" s="130"/>
      <c r="C966" s="222"/>
      <c r="I966" s="2"/>
      <c r="J966" s="2"/>
    </row>
    <row r="967" spans="1:10" x14ac:dyDescent="0.2">
      <c r="A967" s="130"/>
      <c r="C967" s="222"/>
      <c r="I967" s="2"/>
      <c r="J967" s="2"/>
    </row>
    <row r="968" spans="1:10" x14ac:dyDescent="0.2">
      <c r="A968" s="130"/>
      <c r="C968" s="222"/>
      <c r="I968" s="2"/>
      <c r="J968" s="2"/>
    </row>
    <row r="969" spans="1:10" x14ac:dyDescent="0.2">
      <c r="A969" s="130"/>
      <c r="C969" s="222"/>
      <c r="I969" s="2"/>
      <c r="J969" s="2"/>
    </row>
    <row r="970" spans="1:10" x14ac:dyDescent="0.2">
      <c r="A970" s="130"/>
      <c r="C970" s="222"/>
      <c r="I970" s="2"/>
      <c r="J970" s="2"/>
    </row>
    <row r="971" spans="1:10" x14ac:dyDescent="0.2">
      <c r="A971" s="130"/>
      <c r="C971" s="222"/>
      <c r="I971" s="2"/>
      <c r="J971" s="2"/>
    </row>
    <row r="972" spans="1:10" x14ac:dyDescent="0.2">
      <c r="A972" s="130"/>
      <c r="C972" s="222"/>
      <c r="I972" s="2"/>
      <c r="J972" s="2"/>
    </row>
    <row r="973" spans="1:10" x14ac:dyDescent="0.2">
      <c r="A973" s="130"/>
      <c r="C973" s="222"/>
      <c r="I973" s="2"/>
      <c r="J973" s="2"/>
    </row>
    <row r="974" spans="1:10" x14ac:dyDescent="0.2">
      <c r="A974" s="130"/>
      <c r="C974" s="222"/>
      <c r="I974" s="2"/>
      <c r="J974" s="2"/>
    </row>
    <row r="975" spans="1:10" x14ac:dyDescent="0.2">
      <c r="A975" s="130"/>
      <c r="C975" s="222"/>
      <c r="I975" s="2"/>
      <c r="J975" s="2"/>
    </row>
    <row r="976" spans="1:10" x14ac:dyDescent="0.2">
      <c r="A976" s="130"/>
      <c r="C976" s="222"/>
      <c r="I976" s="2"/>
      <c r="J976" s="2"/>
    </row>
    <row r="977" spans="1:10" x14ac:dyDescent="0.2">
      <c r="A977" s="130"/>
      <c r="C977" s="222"/>
      <c r="I977" s="2"/>
      <c r="J977" s="2"/>
    </row>
    <row r="978" spans="1:10" x14ac:dyDescent="0.2">
      <c r="A978" s="130"/>
      <c r="C978" s="222"/>
      <c r="I978" s="2"/>
      <c r="J978" s="2"/>
    </row>
    <row r="979" spans="1:10" x14ac:dyDescent="0.2">
      <c r="A979" s="130"/>
      <c r="C979" s="222"/>
      <c r="I979" s="2"/>
      <c r="J979" s="2"/>
    </row>
    <row r="980" spans="1:10" x14ac:dyDescent="0.2">
      <c r="A980" s="130"/>
      <c r="C980" s="222"/>
      <c r="I980" s="2"/>
      <c r="J980" s="2"/>
    </row>
    <row r="981" spans="1:10" x14ac:dyDescent="0.2">
      <c r="A981" s="130"/>
      <c r="C981" s="222"/>
      <c r="I981" s="2"/>
      <c r="J981" s="2"/>
    </row>
    <row r="982" spans="1:10" x14ac:dyDescent="0.2">
      <c r="A982" s="130"/>
      <c r="C982" s="222"/>
      <c r="I982" s="2"/>
      <c r="J982" s="2"/>
    </row>
    <row r="983" spans="1:10" x14ac:dyDescent="0.2">
      <c r="A983" s="130"/>
      <c r="C983" s="222"/>
      <c r="I983" s="2"/>
      <c r="J983" s="2"/>
    </row>
    <row r="984" spans="1:10" x14ac:dyDescent="0.2">
      <c r="A984" s="130"/>
      <c r="C984" s="222"/>
      <c r="I984" s="2"/>
      <c r="J984" s="2"/>
    </row>
    <row r="985" spans="1:10" x14ac:dyDescent="0.2">
      <c r="A985" s="130"/>
      <c r="C985" s="222"/>
      <c r="I985" s="2"/>
      <c r="J985" s="2"/>
    </row>
    <row r="986" spans="1:10" x14ac:dyDescent="0.2">
      <c r="A986" s="130"/>
      <c r="C986" s="222"/>
      <c r="I986" s="2"/>
      <c r="J986" s="2"/>
    </row>
    <row r="987" spans="1:10" x14ac:dyDescent="0.2">
      <c r="A987" s="130"/>
      <c r="C987" s="222"/>
      <c r="I987" s="2"/>
      <c r="J987" s="2"/>
    </row>
    <row r="988" spans="1:10" x14ac:dyDescent="0.2">
      <c r="A988" s="130"/>
      <c r="C988" s="222"/>
      <c r="I988" s="2"/>
      <c r="J988" s="2"/>
    </row>
    <row r="989" spans="1:10" x14ac:dyDescent="0.2">
      <c r="A989" s="130"/>
      <c r="C989" s="222"/>
      <c r="I989" s="2"/>
      <c r="J989" s="2"/>
    </row>
    <row r="990" spans="1:10" x14ac:dyDescent="0.2">
      <c r="A990" s="130"/>
      <c r="C990" s="222"/>
      <c r="I990" s="2"/>
      <c r="J990" s="2"/>
    </row>
    <row r="991" spans="1:10" x14ac:dyDescent="0.2">
      <c r="A991" s="130"/>
      <c r="C991" s="222"/>
      <c r="I991" s="2"/>
      <c r="J991" s="2"/>
    </row>
    <row r="992" spans="1:10" x14ac:dyDescent="0.2">
      <c r="A992" s="130"/>
      <c r="C992" s="222"/>
      <c r="I992" s="2"/>
      <c r="J992" s="2"/>
    </row>
    <row r="993" spans="1:10" x14ac:dyDescent="0.2">
      <c r="A993" s="130"/>
      <c r="C993" s="222"/>
      <c r="I993" s="2"/>
      <c r="J993" s="2"/>
    </row>
    <row r="994" spans="1:10" x14ac:dyDescent="0.2">
      <c r="A994" s="130"/>
      <c r="C994" s="222"/>
      <c r="I994" s="2"/>
      <c r="J994" s="2"/>
    </row>
    <row r="995" spans="1:10" x14ac:dyDescent="0.2">
      <c r="A995" s="130"/>
      <c r="C995" s="222"/>
      <c r="I995" s="2"/>
      <c r="J995" s="2"/>
    </row>
    <row r="996" spans="1:10" x14ac:dyDescent="0.2">
      <c r="A996" s="130"/>
      <c r="C996" s="222"/>
      <c r="I996" s="2"/>
      <c r="J996" s="2"/>
    </row>
    <row r="997" spans="1:10" x14ac:dyDescent="0.2">
      <c r="A997" s="130"/>
      <c r="C997" s="222"/>
      <c r="I997" s="2"/>
      <c r="J997" s="2"/>
    </row>
    <row r="998" spans="1:10" x14ac:dyDescent="0.2">
      <c r="A998" s="130"/>
      <c r="C998" s="222"/>
      <c r="I998" s="2"/>
      <c r="J998" s="2"/>
    </row>
    <row r="999" spans="1:10" x14ac:dyDescent="0.2">
      <c r="A999" s="130"/>
      <c r="C999" s="222"/>
      <c r="I999" s="2"/>
      <c r="J999" s="2"/>
    </row>
    <row r="1000" spans="1:10" x14ac:dyDescent="0.2">
      <c r="A1000" s="130"/>
      <c r="C1000" s="222"/>
      <c r="I1000" s="2"/>
      <c r="J1000" s="2"/>
    </row>
    <row r="1001" spans="1:10" x14ac:dyDescent="0.2">
      <c r="A1001" s="130"/>
      <c r="C1001" s="222"/>
      <c r="I1001" s="2"/>
      <c r="J1001" s="2"/>
    </row>
    <row r="1002" spans="1:10" x14ac:dyDescent="0.2">
      <c r="A1002" s="130"/>
      <c r="C1002" s="222"/>
      <c r="I1002" s="2"/>
      <c r="J1002" s="2"/>
    </row>
    <row r="1003" spans="1:10" x14ac:dyDescent="0.2">
      <c r="A1003" s="130"/>
      <c r="C1003" s="222"/>
      <c r="I1003" s="2"/>
      <c r="J1003" s="2"/>
    </row>
    <row r="1004" spans="1:10" x14ac:dyDescent="0.2">
      <c r="A1004" s="130"/>
      <c r="C1004" s="222"/>
      <c r="I1004" s="2"/>
      <c r="J1004" s="2"/>
    </row>
    <row r="1005" spans="1:10" x14ac:dyDescent="0.2">
      <c r="A1005" s="130"/>
      <c r="C1005" s="222"/>
      <c r="I1005" s="2"/>
      <c r="J1005" s="2"/>
    </row>
    <row r="1006" spans="1:10" x14ac:dyDescent="0.2">
      <c r="A1006" s="130"/>
      <c r="C1006" s="222"/>
      <c r="I1006" s="2"/>
      <c r="J1006" s="2"/>
    </row>
    <row r="1007" spans="1:10" x14ac:dyDescent="0.2">
      <c r="A1007" s="130"/>
      <c r="C1007" s="222"/>
      <c r="I1007" s="2"/>
      <c r="J1007" s="2"/>
    </row>
    <row r="1008" spans="1:10" x14ac:dyDescent="0.2">
      <c r="A1008" s="130"/>
      <c r="C1008" s="222"/>
      <c r="I1008" s="2"/>
      <c r="J1008" s="2"/>
    </row>
    <row r="1009" spans="1:10" x14ac:dyDescent="0.2">
      <c r="A1009" s="130"/>
      <c r="C1009" s="222"/>
      <c r="I1009" s="2"/>
      <c r="J1009" s="2"/>
    </row>
    <row r="1010" spans="1:10" x14ac:dyDescent="0.2">
      <c r="A1010" s="130"/>
      <c r="C1010" s="222"/>
      <c r="I1010" s="2"/>
      <c r="J1010" s="2"/>
    </row>
    <row r="1011" spans="1:10" x14ac:dyDescent="0.2">
      <c r="A1011" s="130"/>
      <c r="C1011" s="222"/>
      <c r="I1011" s="2"/>
      <c r="J1011" s="2"/>
    </row>
    <row r="1012" spans="1:10" x14ac:dyDescent="0.2">
      <c r="A1012" s="130"/>
      <c r="C1012" s="222"/>
      <c r="I1012" s="2"/>
      <c r="J1012" s="2"/>
    </row>
    <row r="1013" spans="1:10" x14ac:dyDescent="0.2">
      <c r="A1013" s="130"/>
      <c r="C1013" s="222"/>
      <c r="I1013" s="2"/>
      <c r="J1013" s="2"/>
    </row>
    <row r="1014" spans="1:10" x14ac:dyDescent="0.2">
      <c r="A1014" s="130"/>
      <c r="C1014" s="222"/>
      <c r="I1014" s="2"/>
      <c r="J1014" s="2"/>
    </row>
    <row r="1015" spans="1:10" x14ac:dyDescent="0.2">
      <c r="A1015" s="130"/>
      <c r="C1015" s="222"/>
      <c r="I1015" s="2"/>
      <c r="J1015" s="2"/>
    </row>
    <row r="1016" spans="1:10" x14ac:dyDescent="0.2">
      <c r="A1016" s="130"/>
      <c r="C1016" s="222"/>
      <c r="I1016" s="2"/>
      <c r="J1016" s="2"/>
    </row>
    <row r="1017" spans="1:10" x14ac:dyDescent="0.2">
      <c r="A1017" s="130"/>
      <c r="C1017" s="222"/>
      <c r="I1017" s="2"/>
      <c r="J1017" s="2"/>
    </row>
    <row r="1018" spans="1:10" x14ac:dyDescent="0.2">
      <c r="A1018" s="130"/>
      <c r="C1018" s="222"/>
      <c r="I1018" s="2"/>
      <c r="J1018" s="2"/>
    </row>
    <row r="1019" spans="1:10" x14ac:dyDescent="0.2">
      <c r="A1019" s="130"/>
      <c r="C1019" s="222"/>
      <c r="I1019" s="2"/>
      <c r="J1019" s="2"/>
    </row>
    <row r="1020" spans="1:10" x14ac:dyDescent="0.2">
      <c r="A1020" s="130"/>
      <c r="C1020" s="222"/>
      <c r="I1020" s="2"/>
      <c r="J1020" s="2"/>
    </row>
    <row r="1021" spans="1:10" x14ac:dyDescent="0.2">
      <c r="A1021" s="130"/>
      <c r="C1021" s="222"/>
      <c r="I1021" s="2"/>
      <c r="J1021" s="2"/>
    </row>
    <row r="1022" spans="1:10" x14ac:dyDescent="0.2">
      <c r="A1022" s="130"/>
      <c r="C1022" s="222"/>
      <c r="I1022" s="2"/>
      <c r="J1022" s="2"/>
    </row>
    <row r="1023" spans="1:10" x14ac:dyDescent="0.2">
      <c r="A1023" s="130"/>
      <c r="C1023" s="222"/>
      <c r="I1023" s="2"/>
      <c r="J1023" s="2"/>
    </row>
    <row r="1024" spans="1:10" x14ac:dyDescent="0.2">
      <c r="A1024" s="130"/>
      <c r="C1024" s="222"/>
      <c r="I1024" s="2"/>
      <c r="J1024" s="2"/>
    </row>
    <row r="1025" spans="1:10" x14ac:dyDescent="0.2">
      <c r="A1025" s="130"/>
      <c r="C1025" s="222"/>
      <c r="I1025" s="2"/>
      <c r="J1025" s="2"/>
    </row>
    <row r="1026" spans="1:10" x14ac:dyDescent="0.2">
      <c r="A1026" s="130"/>
      <c r="C1026" s="222"/>
      <c r="I1026" s="2"/>
      <c r="J1026" s="2"/>
    </row>
    <row r="1027" spans="1:10" x14ac:dyDescent="0.2">
      <c r="A1027" s="130"/>
      <c r="C1027" s="222"/>
      <c r="I1027" s="2"/>
      <c r="J1027" s="2"/>
    </row>
    <row r="1028" spans="1:10" x14ac:dyDescent="0.2">
      <c r="A1028" s="130"/>
      <c r="C1028" s="222"/>
      <c r="I1028" s="2"/>
      <c r="J1028" s="2"/>
    </row>
    <row r="1029" spans="1:10" x14ac:dyDescent="0.2">
      <c r="A1029" s="130"/>
      <c r="C1029" s="222"/>
      <c r="I1029" s="2"/>
      <c r="J1029" s="2"/>
    </row>
    <row r="1030" spans="1:10" x14ac:dyDescent="0.2">
      <c r="A1030" s="130"/>
      <c r="C1030" s="222"/>
      <c r="I1030" s="2"/>
      <c r="J1030" s="2"/>
    </row>
    <row r="1031" spans="1:10" x14ac:dyDescent="0.2">
      <c r="A1031" s="130"/>
      <c r="C1031" s="222"/>
      <c r="I1031" s="2"/>
      <c r="J1031" s="2"/>
    </row>
    <row r="1032" spans="1:10" x14ac:dyDescent="0.2">
      <c r="A1032" s="130"/>
      <c r="C1032" s="222"/>
      <c r="I1032" s="2"/>
      <c r="J1032" s="2"/>
    </row>
    <row r="1033" spans="1:10" x14ac:dyDescent="0.2">
      <c r="A1033" s="130"/>
      <c r="C1033" s="222"/>
      <c r="I1033" s="2"/>
      <c r="J1033" s="2"/>
    </row>
    <row r="1034" spans="1:10" x14ac:dyDescent="0.2">
      <c r="A1034" s="130"/>
      <c r="C1034" s="222"/>
      <c r="I1034" s="2"/>
      <c r="J1034" s="2"/>
    </row>
    <row r="1035" spans="1:10" x14ac:dyDescent="0.2">
      <c r="A1035" s="130"/>
      <c r="C1035" s="222"/>
      <c r="I1035" s="2"/>
      <c r="J1035" s="2"/>
    </row>
    <row r="1036" spans="1:10" x14ac:dyDescent="0.2">
      <c r="A1036" s="130"/>
      <c r="C1036" s="222"/>
      <c r="I1036" s="2"/>
      <c r="J1036" s="2"/>
    </row>
    <row r="1037" spans="1:10" x14ac:dyDescent="0.2">
      <c r="A1037" s="130"/>
      <c r="C1037" s="222"/>
      <c r="I1037" s="2"/>
      <c r="J1037" s="2"/>
    </row>
    <row r="1038" spans="1:10" x14ac:dyDescent="0.2">
      <c r="A1038" s="130"/>
      <c r="C1038" s="222"/>
      <c r="I1038" s="2"/>
      <c r="J1038" s="2"/>
    </row>
    <row r="1039" spans="1:10" x14ac:dyDescent="0.2">
      <c r="A1039" s="130"/>
      <c r="C1039" s="222"/>
      <c r="I1039" s="2"/>
      <c r="J1039" s="2"/>
    </row>
    <row r="1040" spans="1:10" x14ac:dyDescent="0.2">
      <c r="A1040" s="130"/>
      <c r="C1040" s="222"/>
      <c r="I1040" s="2"/>
      <c r="J1040" s="2"/>
    </row>
    <row r="1041" spans="1:10" x14ac:dyDescent="0.2">
      <c r="A1041" s="130"/>
      <c r="C1041" s="222"/>
      <c r="I1041" s="2"/>
      <c r="J1041" s="2"/>
    </row>
    <row r="1042" spans="1:10" x14ac:dyDescent="0.2">
      <c r="A1042" s="130"/>
      <c r="C1042" s="222"/>
      <c r="I1042" s="2"/>
      <c r="J1042" s="2"/>
    </row>
    <row r="1043" spans="1:10" x14ac:dyDescent="0.2">
      <c r="A1043" s="130"/>
      <c r="C1043" s="222"/>
      <c r="I1043" s="2"/>
      <c r="J1043" s="2"/>
    </row>
    <row r="1044" spans="1:10" x14ac:dyDescent="0.2">
      <c r="A1044" s="130"/>
      <c r="C1044" s="222"/>
      <c r="I1044" s="2"/>
      <c r="J1044" s="2"/>
    </row>
    <row r="1045" spans="1:10" x14ac:dyDescent="0.2">
      <c r="A1045" s="130"/>
      <c r="C1045" s="222"/>
      <c r="I1045" s="2"/>
      <c r="J1045" s="2"/>
    </row>
    <row r="1046" spans="1:10" x14ac:dyDescent="0.2">
      <c r="A1046" s="130"/>
      <c r="C1046" s="222"/>
      <c r="I1046" s="2"/>
      <c r="J1046" s="2"/>
    </row>
    <row r="1047" spans="1:10" x14ac:dyDescent="0.2">
      <c r="A1047" s="130"/>
      <c r="C1047" s="222"/>
      <c r="I1047" s="2"/>
      <c r="J1047" s="2"/>
    </row>
    <row r="1048" spans="1:10" x14ac:dyDescent="0.2">
      <c r="A1048" s="130"/>
      <c r="C1048" s="222"/>
      <c r="I1048" s="2"/>
      <c r="J1048" s="2"/>
    </row>
    <row r="1049" spans="1:10" x14ac:dyDescent="0.2">
      <c r="A1049" s="130"/>
      <c r="C1049" s="222"/>
      <c r="I1049" s="2"/>
      <c r="J1049" s="2"/>
    </row>
    <row r="1050" spans="1:10" x14ac:dyDescent="0.2">
      <c r="A1050" s="130"/>
      <c r="C1050" s="222"/>
      <c r="I1050" s="2"/>
      <c r="J1050" s="2"/>
    </row>
    <row r="1051" spans="1:10" x14ac:dyDescent="0.2">
      <c r="A1051" s="130"/>
      <c r="C1051" s="222"/>
      <c r="I1051" s="2"/>
      <c r="J1051" s="2"/>
    </row>
    <row r="1052" spans="1:10" x14ac:dyDescent="0.2">
      <c r="A1052" s="130"/>
      <c r="C1052" s="222"/>
      <c r="I1052" s="2"/>
      <c r="J1052" s="2"/>
    </row>
    <row r="1053" spans="1:10" x14ac:dyDescent="0.2">
      <c r="A1053" s="130"/>
      <c r="C1053" s="222"/>
      <c r="I1053" s="2"/>
      <c r="J1053" s="2"/>
    </row>
    <row r="1054" spans="1:10" x14ac:dyDescent="0.2">
      <c r="A1054" s="130"/>
      <c r="C1054" s="222"/>
      <c r="I1054" s="2"/>
      <c r="J1054" s="2"/>
    </row>
    <row r="1055" spans="1:10" x14ac:dyDescent="0.2">
      <c r="A1055" s="130"/>
      <c r="C1055" s="222"/>
      <c r="I1055" s="2"/>
      <c r="J1055" s="2"/>
    </row>
    <row r="1056" spans="1:10" x14ac:dyDescent="0.2">
      <c r="A1056" s="130"/>
      <c r="C1056" s="222"/>
      <c r="I1056" s="2"/>
      <c r="J1056" s="2"/>
    </row>
    <row r="1057" spans="1:10" x14ac:dyDescent="0.2">
      <c r="A1057" s="130"/>
      <c r="C1057" s="222"/>
      <c r="I1057" s="2"/>
      <c r="J1057" s="2"/>
    </row>
    <row r="1058" spans="1:10" x14ac:dyDescent="0.2">
      <c r="A1058" s="130"/>
      <c r="C1058" s="222"/>
      <c r="I1058" s="2"/>
      <c r="J1058" s="2"/>
    </row>
    <row r="1059" spans="1:10" x14ac:dyDescent="0.2">
      <c r="A1059" s="130"/>
      <c r="C1059" s="222"/>
      <c r="I1059" s="2"/>
      <c r="J1059" s="2"/>
    </row>
    <row r="1060" spans="1:10" x14ac:dyDescent="0.2">
      <c r="A1060" s="130"/>
      <c r="C1060" s="222"/>
      <c r="I1060" s="2"/>
      <c r="J1060" s="2"/>
    </row>
    <row r="1061" spans="1:10" x14ac:dyDescent="0.2">
      <c r="A1061" s="130"/>
      <c r="C1061" s="222"/>
      <c r="I1061" s="2"/>
      <c r="J1061" s="2"/>
    </row>
    <row r="1062" spans="1:10" x14ac:dyDescent="0.2">
      <c r="A1062" s="130"/>
      <c r="C1062" s="222"/>
      <c r="I1062" s="2"/>
      <c r="J1062" s="2"/>
    </row>
    <row r="1063" spans="1:10" x14ac:dyDescent="0.2">
      <c r="A1063" s="130"/>
      <c r="C1063" s="222"/>
      <c r="I1063" s="2"/>
      <c r="J1063" s="2"/>
    </row>
    <row r="1064" spans="1:10" x14ac:dyDescent="0.2">
      <c r="A1064" s="130"/>
      <c r="C1064" s="222"/>
      <c r="I1064" s="2"/>
      <c r="J1064" s="2"/>
    </row>
    <row r="1065" spans="1:10" x14ac:dyDescent="0.2">
      <c r="A1065" s="130"/>
      <c r="C1065" s="222"/>
      <c r="I1065" s="2"/>
      <c r="J1065" s="2"/>
    </row>
    <row r="1066" spans="1:10" x14ac:dyDescent="0.2">
      <c r="A1066" s="130"/>
      <c r="C1066" s="222"/>
      <c r="I1066" s="2"/>
      <c r="J1066" s="2"/>
    </row>
    <row r="1067" spans="1:10" x14ac:dyDescent="0.2">
      <c r="A1067" s="130"/>
      <c r="C1067" s="222"/>
      <c r="I1067" s="2"/>
      <c r="J1067" s="2"/>
    </row>
    <row r="1068" spans="1:10" x14ac:dyDescent="0.2">
      <c r="A1068" s="130"/>
      <c r="C1068" s="222"/>
      <c r="I1068" s="2"/>
      <c r="J1068" s="2"/>
    </row>
    <row r="1069" spans="1:10" x14ac:dyDescent="0.2">
      <c r="A1069" s="130"/>
      <c r="C1069" s="222"/>
      <c r="I1069" s="2"/>
      <c r="J1069" s="2"/>
    </row>
    <row r="1070" spans="1:10" x14ac:dyDescent="0.2">
      <c r="A1070" s="130"/>
      <c r="C1070" s="222"/>
      <c r="I1070" s="2"/>
      <c r="J1070" s="2"/>
    </row>
    <row r="1071" spans="1:10" x14ac:dyDescent="0.2">
      <c r="A1071" s="130"/>
      <c r="C1071" s="222"/>
      <c r="I1071" s="2"/>
      <c r="J1071" s="2"/>
    </row>
    <row r="1072" spans="1:10" x14ac:dyDescent="0.2">
      <c r="A1072" s="130"/>
      <c r="C1072" s="222"/>
      <c r="I1072" s="2"/>
      <c r="J1072" s="2"/>
    </row>
    <row r="1073" spans="1:10" x14ac:dyDescent="0.2">
      <c r="A1073" s="130"/>
      <c r="C1073" s="222"/>
      <c r="I1073" s="2"/>
      <c r="J1073" s="2"/>
    </row>
    <row r="1074" spans="1:10" x14ac:dyDescent="0.2">
      <c r="A1074" s="130"/>
      <c r="C1074" s="222"/>
      <c r="I1074" s="2"/>
      <c r="J1074" s="2"/>
    </row>
    <row r="1075" spans="1:10" x14ac:dyDescent="0.2">
      <c r="A1075" s="130"/>
      <c r="C1075" s="222"/>
      <c r="I1075" s="2"/>
      <c r="J1075" s="2"/>
    </row>
    <row r="1076" spans="1:10" x14ac:dyDescent="0.2">
      <c r="A1076" s="130"/>
      <c r="C1076" s="222"/>
      <c r="I1076" s="2"/>
      <c r="J1076" s="2"/>
    </row>
    <row r="1077" spans="1:10" x14ac:dyDescent="0.2">
      <c r="A1077" s="130"/>
      <c r="C1077" s="222"/>
      <c r="I1077" s="2"/>
      <c r="J1077" s="2"/>
    </row>
    <row r="1078" spans="1:10" x14ac:dyDescent="0.2">
      <c r="A1078" s="130"/>
      <c r="C1078" s="222"/>
      <c r="I1078" s="2"/>
      <c r="J1078" s="2"/>
    </row>
    <row r="1079" spans="1:10" x14ac:dyDescent="0.2">
      <c r="A1079" s="130"/>
      <c r="C1079" s="222"/>
      <c r="I1079" s="2"/>
      <c r="J1079" s="2"/>
    </row>
    <row r="1080" spans="1:10" x14ac:dyDescent="0.2">
      <c r="A1080" s="130"/>
      <c r="C1080" s="222"/>
      <c r="I1080" s="2"/>
      <c r="J1080" s="2"/>
    </row>
    <row r="1081" spans="1:10" x14ac:dyDescent="0.2">
      <c r="A1081" s="130"/>
      <c r="C1081" s="222"/>
      <c r="I1081" s="2"/>
      <c r="J1081" s="2"/>
    </row>
    <row r="1082" spans="1:10" x14ac:dyDescent="0.2">
      <c r="A1082" s="130"/>
      <c r="C1082" s="222"/>
      <c r="I1082" s="2"/>
      <c r="J1082" s="2"/>
    </row>
    <row r="1083" spans="1:10" x14ac:dyDescent="0.2">
      <c r="A1083" s="130"/>
      <c r="C1083" s="222"/>
      <c r="I1083" s="2"/>
      <c r="J1083" s="2"/>
    </row>
    <row r="1084" spans="1:10" x14ac:dyDescent="0.2">
      <c r="A1084" s="130"/>
      <c r="C1084" s="222"/>
      <c r="I1084" s="2"/>
      <c r="J1084" s="2"/>
    </row>
    <row r="1085" spans="1:10" x14ac:dyDescent="0.2">
      <c r="A1085" s="130"/>
      <c r="C1085" s="222"/>
      <c r="I1085" s="2"/>
      <c r="J1085" s="2"/>
    </row>
    <row r="1086" spans="1:10" x14ac:dyDescent="0.2">
      <c r="A1086" s="130"/>
      <c r="C1086" s="222"/>
      <c r="I1086" s="2"/>
      <c r="J1086" s="2"/>
    </row>
    <row r="1087" spans="1:10" x14ac:dyDescent="0.2">
      <c r="A1087" s="130"/>
      <c r="C1087" s="222"/>
      <c r="I1087" s="2"/>
      <c r="J1087" s="2"/>
    </row>
    <row r="1088" spans="1:10" x14ac:dyDescent="0.2">
      <c r="A1088" s="130"/>
      <c r="C1088" s="222"/>
      <c r="I1088" s="2"/>
      <c r="J1088" s="2"/>
    </row>
    <row r="1089" spans="1:10" x14ac:dyDescent="0.2">
      <c r="A1089" s="130"/>
      <c r="C1089" s="222"/>
      <c r="I1089" s="2"/>
      <c r="J1089" s="2"/>
    </row>
    <row r="1090" spans="1:10" x14ac:dyDescent="0.2">
      <c r="A1090" s="130"/>
      <c r="C1090" s="222"/>
      <c r="I1090" s="2"/>
      <c r="J1090" s="2"/>
    </row>
    <row r="1091" spans="1:10" x14ac:dyDescent="0.2">
      <c r="A1091" s="130"/>
      <c r="C1091" s="222"/>
      <c r="I1091" s="2"/>
      <c r="J1091" s="2"/>
    </row>
    <row r="1092" spans="1:10" x14ac:dyDescent="0.2">
      <c r="A1092" s="130"/>
      <c r="C1092" s="222"/>
      <c r="I1092" s="2"/>
      <c r="J1092" s="2"/>
    </row>
    <row r="1093" spans="1:10" x14ac:dyDescent="0.2">
      <c r="A1093" s="130"/>
      <c r="C1093" s="222"/>
      <c r="I1093" s="2"/>
      <c r="J1093" s="2"/>
    </row>
    <row r="1094" spans="1:10" x14ac:dyDescent="0.2">
      <c r="A1094" s="130"/>
      <c r="C1094" s="222"/>
      <c r="I1094" s="2"/>
      <c r="J1094" s="2"/>
    </row>
    <row r="1095" spans="1:10" x14ac:dyDescent="0.2">
      <c r="A1095" s="130"/>
      <c r="C1095" s="222"/>
      <c r="I1095" s="2"/>
      <c r="J1095" s="2"/>
    </row>
    <row r="1096" spans="1:10" x14ac:dyDescent="0.2">
      <c r="A1096" s="130"/>
      <c r="C1096" s="222"/>
      <c r="I1096" s="2"/>
      <c r="J1096" s="2"/>
    </row>
    <row r="1097" spans="1:10" x14ac:dyDescent="0.2">
      <c r="A1097" s="130"/>
      <c r="C1097" s="222"/>
      <c r="I1097" s="2"/>
      <c r="J1097" s="2"/>
    </row>
    <row r="1098" spans="1:10" x14ac:dyDescent="0.2">
      <c r="A1098" s="130"/>
      <c r="C1098" s="222"/>
      <c r="I1098" s="2"/>
      <c r="J1098" s="2"/>
    </row>
    <row r="1099" spans="1:10" x14ac:dyDescent="0.2">
      <c r="A1099" s="130"/>
      <c r="C1099" s="222"/>
      <c r="I1099" s="2"/>
      <c r="J1099" s="2"/>
    </row>
    <row r="1100" spans="1:10" x14ac:dyDescent="0.2">
      <c r="A1100" s="130"/>
      <c r="C1100" s="222"/>
      <c r="I1100" s="2"/>
      <c r="J1100" s="2"/>
    </row>
    <row r="1101" spans="1:10" x14ac:dyDescent="0.2">
      <c r="A1101" s="130"/>
      <c r="C1101" s="222"/>
      <c r="I1101" s="2"/>
      <c r="J1101" s="2"/>
    </row>
    <row r="1102" spans="1:10" x14ac:dyDescent="0.2">
      <c r="A1102" s="130"/>
      <c r="C1102" s="222"/>
      <c r="I1102" s="2"/>
      <c r="J1102" s="2"/>
    </row>
    <row r="1103" spans="1:10" x14ac:dyDescent="0.2">
      <c r="A1103" s="130"/>
      <c r="C1103" s="222"/>
      <c r="I1103" s="2"/>
      <c r="J1103" s="2"/>
    </row>
    <row r="1104" spans="1:10" x14ac:dyDescent="0.2">
      <c r="A1104" s="130"/>
      <c r="C1104" s="222"/>
      <c r="I1104" s="2"/>
      <c r="J1104" s="2"/>
    </row>
    <row r="1105" spans="1:10" x14ac:dyDescent="0.2">
      <c r="A1105" s="130"/>
      <c r="C1105" s="222"/>
      <c r="I1105" s="2"/>
      <c r="J1105" s="2"/>
    </row>
    <row r="1106" spans="1:10" x14ac:dyDescent="0.2">
      <c r="A1106" s="130"/>
      <c r="C1106" s="222"/>
      <c r="I1106" s="2"/>
      <c r="J1106" s="2"/>
    </row>
    <row r="1107" spans="1:10" x14ac:dyDescent="0.2">
      <c r="A1107" s="130"/>
      <c r="C1107" s="222"/>
      <c r="I1107" s="2"/>
      <c r="J1107" s="2"/>
    </row>
    <row r="1108" spans="1:10" x14ac:dyDescent="0.2">
      <c r="A1108" s="130"/>
      <c r="C1108" s="222"/>
      <c r="I1108" s="2"/>
      <c r="J1108" s="2"/>
    </row>
    <row r="1109" spans="1:10" x14ac:dyDescent="0.2">
      <c r="A1109" s="130"/>
      <c r="C1109" s="222"/>
      <c r="I1109" s="2"/>
      <c r="J1109" s="2"/>
    </row>
    <row r="1110" spans="1:10" x14ac:dyDescent="0.2">
      <c r="A1110" s="130"/>
      <c r="C1110" s="222"/>
      <c r="I1110" s="2"/>
      <c r="J1110" s="2"/>
    </row>
    <row r="1111" spans="1:10" x14ac:dyDescent="0.2">
      <c r="A1111" s="130"/>
      <c r="C1111" s="222"/>
      <c r="I1111" s="2"/>
      <c r="J1111" s="2"/>
    </row>
    <row r="1112" spans="1:10" x14ac:dyDescent="0.2">
      <c r="A1112" s="130"/>
      <c r="C1112" s="222"/>
      <c r="I1112" s="2"/>
      <c r="J1112" s="2"/>
    </row>
    <row r="1113" spans="1:10" x14ac:dyDescent="0.2">
      <c r="A1113" s="130"/>
      <c r="C1113" s="222"/>
      <c r="I1113" s="2"/>
      <c r="J1113" s="2"/>
    </row>
    <row r="1114" spans="1:10" x14ac:dyDescent="0.2">
      <c r="A1114" s="130"/>
      <c r="C1114" s="222"/>
      <c r="I1114" s="2"/>
      <c r="J1114" s="2"/>
    </row>
    <row r="1115" spans="1:10" x14ac:dyDescent="0.2">
      <c r="A1115" s="130"/>
      <c r="C1115" s="222"/>
      <c r="I1115" s="2"/>
      <c r="J1115" s="2"/>
    </row>
    <row r="1116" spans="1:10" x14ac:dyDescent="0.2">
      <c r="A1116" s="130"/>
      <c r="C1116" s="222"/>
      <c r="I1116" s="2"/>
      <c r="J1116" s="2"/>
    </row>
    <row r="1117" spans="1:10" x14ac:dyDescent="0.2">
      <c r="A1117" s="130"/>
      <c r="C1117" s="222"/>
      <c r="I1117" s="2"/>
      <c r="J1117" s="2"/>
    </row>
    <row r="1118" spans="1:10" x14ac:dyDescent="0.2">
      <c r="A1118" s="130"/>
      <c r="C1118" s="222"/>
      <c r="I1118" s="2"/>
      <c r="J1118" s="2"/>
    </row>
    <row r="1119" spans="1:10" x14ac:dyDescent="0.2">
      <c r="A1119" s="130"/>
      <c r="C1119" s="222"/>
      <c r="I1119" s="2"/>
      <c r="J1119" s="2"/>
    </row>
    <row r="1120" spans="1:10" x14ac:dyDescent="0.2">
      <c r="A1120" s="130"/>
      <c r="C1120" s="222"/>
      <c r="I1120" s="2"/>
      <c r="J1120" s="2"/>
    </row>
    <row r="1121" spans="1:10" x14ac:dyDescent="0.2">
      <c r="A1121" s="130"/>
      <c r="C1121" s="222"/>
      <c r="I1121" s="2"/>
      <c r="J1121" s="2"/>
    </row>
    <row r="1122" spans="1:10" x14ac:dyDescent="0.2">
      <c r="A1122" s="130"/>
      <c r="C1122" s="222"/>
      <c r="I1122" s="2"/>
      <c r="J1122" s="2"/>
    </row>
    <row r="1123" spans="1:10" x14ac:dyDescent="0.2">
      <c r="A1123" s="130"/>
      <c r="C1123" s="222"/>
      <c r="I1123" s="2"/>
      <c r="J1123" s="2"/>
    </row>
    <row r="1124" spans="1:10" x14ac:dyDescent="0.2">
      <c r="A1124" s="130"/>
      <c r="C1124" s="222"/>
      <c r="I1124" s="2"/>
      <c r="J1124" s="2"/>
    </row>
    <row r="1125" spans="1:10" x14ac:dyDescent="0.2">
      <c r="A1125" s="130"/>
      <c r="C1125" s="222"/>
      <c r="I1125" s="2"/>
      <c r="J1125" s="2"/>
    </row>
    <row r="1126" spans="1:10" x14ac:dyDescent="0.2">
      <c r="A1126" s="130"/>
      <c r="C1126" s="222"/>
      <c r="I1126" s="2"/>
      <c r="J1126" s="2"/>
    </row>
    <row r="1127" spans="1:10" x14ac:dyDescent="0.2">
      <c r="A1127" s="130"/>
      <c r="C1127" s="222"/>
      <c r="I1127" s="2"/>
      <c r="J1127" s="2"/>
    </row>
    <row r="1128" spans="1:10" x14ac:dyDescent="0.2">
      <c r="A1128" s="130"/>
      <c r="C1128" s="222"/>
      <c r="I1128" s="2"/>
      <c r="J1128" s="2"/>
    </row>
    <row r="1129" spans="1:10" x14ac:dyDescent="0.2">
      <c r="A1129" s="130"/>
      <c r="C1129" s="222"/>
      <c r="I1129" s="2"/>
      <c r="J1129" s="2"/>
    </row>
    <row r="1130" spans="1:10" x14ac:dyDescent="0.2">
      <c r="A1130" s="130"/>
      <c r="C1130" s="222"/>
      <c r="I1130" s="2"/>
      <c r="J1130" s="2"/>
    </row>
    <row r="1131" spans="1:10" x14ac:dyDescent="0.2">
      <c r="A1131" s="130"/>
      <c r="C1131" s="222"/>
      <c r="I1131" s="2"/>
      <c r="J1131" s="2"/>
    </row>
    <row r="1132" spans="1:10" x14ac:dyDescent="0.2">
      <c r="A1132" s="130"/>
      <c r="C1132" s="222"/>
      <c r="I1132" s="2"/>
      <c r="J1132" s="2"/>
    </row>
    <row r="1133" spans="1:10" x14ac:dyDescent="0.2">
      <c r="A1133" s="130"/>
      <c r="C1133" s="222"/>
      <c r="I1133" s="2"/>
      <c r="J1133" s="2"/>
    </row>
    <row r="1134" spans="1:10" x14ac:dyDescent="0.2">
      <c r="A1134" s="130"/>
      <c r="C1134" s="222"/>
      <c r="I1134" s="2"/>
      <c r="J1134" s="2"/>
    </row>
    <row r="1135" spans="1:10" x14ac:dyDescent="0.2">
      <c r="A1135" s="130"/>
      <c r="C1135" s="222"/>
      <c r="I1135" s="2"/>
      <c r="J1135" s="2"/>
    </row>
    <row r="1136" spans="1:10" x14ac:dyDescent="0.2">
      <c r="A1136" s="130"/>
      <c r="C1136" s="222"/>
      <c r="I1136" s="2"/>
      <c r="J1136" s="2"/>
    </row>
    <row r="1137" spans="1:10" x14ac:dyDescent="0.2">
      <c r="A1137" s="130"/>
      <c r="C1137" s="222"/>
      <c r="I1137" s="2"/>
      <c r="J1137" s="2"/>
    </row>
    <row r="1138" spans="1:10" x14ac:dyDescent="0.2">
      <c r="A1138" s="130"/>
      <c r="C1138" s="222"/>
      <c r="I1138" s="2"/>
      <c r="J1138" s="2"/>
    </row>
    <row r="1139" spans="1:10" x14ac:dyDescent="0.2">
      <c r="A1139" s="130"/>
      <c r="C1139" s="222"/>
      <c r="I1139" s="2"/>
      <c r="J1139" s="2"/>
    </row>
    <row r="1140" spans="1:10" x14ac:dyDescent="0.2">
      <c r="A1140" s="130"/>
      <c r="C1140" s="222"/>
      <c r="I1140" s="2"/>
      <c r="J1140" s="2"/>
    </row>
    <row r="1141" spans="1:10" x14ac:dyDescent="0.2">
      <c r="A1141" s="130"/>
      <c r="C1141" s="222"/>
      <c r="I1141" s="2"/>
      <c r="J1141" s="2"/>
    </row>
    <row r="1142" spans="1:10" x14ac:dyDescent="0.2">
      <c r="A1142" s="130"/>
      <c r="C1142" s="222"/>
      <c r="I1142" s="2"/>
      <c r="J1142" s="2"/>
    </row>
    <row r="1143" spans="1:10" x14ac:dyDescent="0.2">
      <c r="A1143" s="130"/>
      <c r="C1143" s="222"/>
      <c r="I1143" s="2"/>
      <c r="J1143" s="2"/>
    </row>
    <row r="1144" spans="1:10" x14ac:dyDescent="0.2">
      <c r="A1144" s="130"/>
      <c r="C1144" s="222"/>
      <c r="I1144" s="2"/>
      <c r="J1144" s="2"/>
    </row>
    <row r="1145" spans="1:10" x14ac:dyDescent="0.2">
      <c r="A1145" s="130"/>
      <c r="C1145" s="222"/>
      <c r="I1145" s="2"/>
      <c r="J1145" s="2"/>
    </row>
    <row r="1146" spans="1:10" x14ac:dyDescent="0.2">
      <c r="A1146" s="130"/>
      <c r="C1146" s="222"/>
      <c r="I1146" s="2"/>
      <c r="J1146" s="2"/>
    </row>
    <row r="1147" spans="1:10" x14ac:dyDescent="0.2">
      <c r="A1147" s="130"/>
      <c r="C1147" s="222"/>
      <c r="I1147" s="2"/>
      <c r="J1147" s="2"/>
    </row>
    <row r="1148" spans="1:10" x14ac:dyDescent="0.2">
      <c r="A1148" s="130"/>
      <c r="C1148" s="222"/>
      <c r="I1148" s="2"/>
      <c r="J1148" s="2"/>
    </row>
    <row r="1149" spans="1:10" x14ac:dyDescent="0.2">
      <c r="A1149" s="130"/>
      <c r="C1149" s="222"/>
      <c r="I1149" s="2"/>
      <c r="J1149" s="2"/>
    </row>
    <row r="1150" spans="1:10" x14ac:dyDescent="0.2">
      <c r="A1150" s="130"/>
      <c r="C1150" s="222"/>
      <c r="I1150" s="2"/>
      <c r="J1150" s="2"/>
    </row>
    <row r="1151" spans="1:10" x14ac:dyDescent="0.2">
      <c r="A1151" s="130"/>
      <c r="C1151" s="222"/>
      <c r="I1151" s="2"/>
      <c r="J1151" s="2"/>
    </row>
    <row r="1152" spans="1:10" x14ac:dyDescent="0.2">
      <c r="A1152" s="130"/>
      <c r="C1152" s="222"/>
      <c r="I1152" s="2"/>
      <c r="J1152" s="2"/>
    </row>
    <row r="1153" spans="1:10" x14ac:dyDescent="0.2">
      <c r="A1153" s="130"/>
      <c r="C1153" s="222"/>
      <c r="I1153" s="2"/>
      <c r="J1153" s="2"/>
    </row>
    <row r="1154" spans="1:10" x14ac:dyDescent="0.2">
      <c r="A1154" s="130"/>
      <c r="C1154" s="222"/>
      <c r="I1154" s="2"/>
      <c r="J1154" s="2"/>
    </row>
    <row r="1155" spans="1:10" x14ac:dyDescent="0.2">
      <c r="A1155" s="130"/>
      <c r="C1155" s="222"/>
      <c r="I1155" s="2"/>
      <c r="J1155" s="2"/>
    </row>
    <row r="1156" spans="1:10" x14ac:dyDescent="0.2">
      <c r="A1156" s="130"/>
      <c r="C1156" s="222"/>
      <c r="I1156" s="2"/>
      <c r="J1156" s="2"/>
    </row>
    <row r="1157" spans="1:10" x14ac:dyDescent="0.2">
      <c r="A1157" s="130"/>
      <c r="C1157" s="222"/>
      <c r="I1157" s="2"/>
      <c r="J1157" s="2"/>
    </row>
    <row r="1158" spans="1:10" x14ac:dyDescent="0.2">
      <c r="A1158" s="130"/>
      <c r="C1158" s="222"/>
      <c r="I1158" s="2"/>
      <c r="J1158" s="2"/>
    </row>
    <row r="1159" spans="1:10" x14ac:dyDescent="0.2">
      <c r="A1159" s="130"/>
      <c r="C1159" s="222"/>
      <c r="I1159" s="2"/>
      <c r="J1159" s="2"/>
    </row>
    <row r="1160" spans="1:10" x14ac:dyDescent="0.2">
      <c r="A1160" s="130"/>
      <c r="C1160" s="222"/>
      <c r="I1160" s="2"/>
      <c r="J1160" s="2"/>
    </row>
    <row r="1161" spans="1:10" x14ac:dyDescent="0.2">
      <c r="A1161" s="130"/>
      <c r="C1161" s="222"/>
      <c r="I1161" s="2"/>
      <c r="J1161" s="2"/>
    </row>
    <row r="1162" spans="1:10" x14ac:dyDescent="0.2">
      <c r="A1162" s="130"/>
      <c r="C1162" s="222"/>
      <c r="I1162" s="2"/>
      <c r="J1162" s="2"/>
    </row>
    <row r="1163" spans="1:10" x14ac:dyDescent="0.2">
      <c r="A1163" s="130"/>
      <c r="C1163" s="222"/>
      <c r="I1163" s="2"/>
      <c r="J1163" s="2"/>
    </row>
    <row r="1164" spans="1:10" x14ac:dyDescent="0.2">
      <c r="A1164" s="130"/>
      <c r="C1164" s="222"/>
      <c r="I1164" s="2"/>
      <c r="J1164" s="2"/>
    </row>
    <row r="1165" spans="1:10" x14ac:dyDescent="0.2">
      <c r="A1165" s="130"/>
      <c r="C1165" s="222"/>
      <c r="I1165" s="2"/>
      <c r="J1165" s="2"/>
    </row>
    <row r="1166" spans="1:10" x14ac:dyDescent="0.2">
      <c r="A1166" s="130"/>
      <c r="C1166" s="222"/>
      <c r="I1166" s="2"/>
      <c r="J1166" s="2"/>
    </row>
    <row r="1167" spans="1:10" x14ac:dyDescent="0.2">
      <c r="A1167" s="130"/>
      <c r="C1167" s="222"/>
      <c r="I1167" s="2"/>
      <c r="J1167" s="2"/>
    </row>
    <row r="1168" spans="1:10" x14ac:dyDescent="0.2">
      <c r="A1168" s="130"/>
      <c r="C1168" s="222"/>
      <c r="I1168" s="2"/>
      <c r="J1168" s="2"/>
    </row>
    <row r="1169" spans="1:10" x14ac:dyDescent="0.2">
      <c r="A1169" s="130"/>
      <c r="C1169" s="222"/>
      <c r="I1169" s="2"/>
      <c r="J1169" s="2"/>
    </row>
    <row r="1170" spans="1:10" x14ac:dyDescent="0.2">
      <c r="A1170" s="130"/>
      <c r="C1170" s="222"/>
      <c r="I1170" s="2"/>
      <c r="J1170" s="2"/>
    </row>
    <row r="1171" spans="1:10" x14ac:dyDescent="0.2">
      <c r="A1171" s="130"/>
      <c r="C1171" s="222"/>
      <c r="I1171" s="2"/>
      <c r="J1171" s="2"/>
    </row>
    <row r="1172" spans="1:10" x14ac:dyDescent="0.2">
      <c r="A1172" s="130"/>
      <c r="C1172" s="222"/>
      <c r="I1172" s="2"/>
      <c r="J1172" s="2"/>
    </row>
    <row r="1173" spans="1:10" x14ac:dyDescent="0.2">
      <c r="A1173" s="130"/>
      <c r="C1173" s="222"/>
      <c r="I1173" s="2"/>
      <c r="J1173" s="2"/>
    </row>
    <row r="1174" spans="1:10" x14ac:dyDescent="0.2">
      <c r="A1174" s="130"/>
      <c r="C1174" s="222"/>
      <c r="I1174" s="2"/>
      <c r="J1174" s="2"/>
    </row>
    <row r="1175" spans="1:10" x14ac:dyDescent="0.2">
      <c r="A1175" s="130"/>
      <c r="C1175" s="222"/>
      <c r="I1175" s="2"/>
      <c r="J1175" s="2"/>
    </row>
    <row r="1176" spans="1:10" x14ac:dyDescent="0.2">
      <c r="A1176" s="130"/>
      <c r="C1176" s="222"/>
      <c r="I1176" s="2"/>
      <c r="J1176" s="2"/>
    </row>
    <row r="1177" spans="1:10" x14ac:dyDescent="0.2">
      <c r="A1177" s="130"/>
      <c r="C1177" s="222"/>
      <c r="I1177" s="2"/>
      <c r="J1177" s="2"/>
    </row>
    <row r="1178" spans="1:10" x14ac:dyDescent="0.2">
      <c r="A1178" s="130"/>
      <c r="C1178" s="222"/>
      <c r="I1178" s="2"/>
      <c r="J1178" s="2"/>
    </row>
    <row r="1179" spans="1:10" x14ac:dyDescent="0.2">
      <c r="A1179" s="130"/>
      <c r="C1179" s="222"/>
      <c r="I1179" s="2"/>
      <c r="J1179" s="2"/>
    </row>
    <row r="1180" spans="1:10" x14ac:dyDescent="0.2">
      <c r="A1180" s="130"/>
      <c r="C1180" s="222"/>
      <c r="I1180" s="2"/>
      <c r="J1180" s="2"/>
    </row>
    <row r="1181" spans="1:10" x14ac:dyDescent="0.2">
      <c r="A1181" s="130"/>
      <c r="C1181" s="222"/>
      <c r="I1181" s="2"/>
      <c r="J1181" s="2"/>
    </row>
    <row r="1182" spans="1:10" x14ac:dyDescent="0.2">
      <c r="A1182" s="130"/>
      <c r="C1182" s="222"/>
      <c r="I1182" s="2"/>
      <c r="J1182" s="2"/>
    </row>
    <row r="1183" spans="1:10" x14ac:dyDescent="0.2">
      <c r="A1183" s="130"/>
      <c r="C1183" s="222"/>
      <c r="I1183" s="2"/>
      <c r="J1183" s="2"/>
    </row>
    <row r="1184" spans="1:10" x14ac:dyDescent="0.2">
      <c r="A1184" s="130"/>
      <c r="C1184" s="222"/>
      <c r="I1184" s="2"/>
      <c r="J1184" s="2"/>
    </row>
    <row r="1185" spans="1:10" x14ac:dyDescent="0.2">
      <c r="A1185" s="130"/>
      <c r="C1185" s="222"/>
      <c r="I1185" s="2"/>
      <c r="J1185" s="2"/>
    </row>
    <row r="1186" spans="1:10" x14ac:dyDescent="0.2">
      <c r="A1186" s="130"/>
      <c r="C1186" s="222"/>
      <c r="I1186" s="2"/>
      <c r="J1186" s="2"/>
    </row>
    <row r="1187" spans="1:10" x14ac:dyDescent="0.2">
      <c r="A1187" s="130"/>
      <c r="C1187" s="222"/>
      <c r="I1187" s="2"/>
      <c r="J1187" s="2"/>
    </row>
    <row r="1188" spans="1:10" x14ac:dyDescent="0.2">
      <c r="A1188" s="130"/>
      <c r="C1188" s="222"/>
      <c r="I1188" s="2"/>
      <c r="J1188" s="2"/>
    </row>
    <row r="1189" spans="1:10" x14ac:dyDescent="0.2">
      <c r="A1189" s="130"/>
      <c r="C1189" s="222"/>
      <c r="I1189" s="2"/>
      <c r="J1189" s="2"/>
    </row>
    <row r="1190" spans="1:10" x14ac:dyDescent="0.2">
      <c r="A1190" s="130"/>
      <c r="C1190" s="222"/>
      <c r="I1190" s="2"/>
      <c r="J1190" s="2"/>
    </row>
    <row r="1191" spans="1:10" x14ac:dyDescent="0.2">
      <c r="A1191" s="130"/>
      <c r="C1191" s="222"/>
      <c r="I1191" s="2"/>
      <c r="J1191" s="2"/>
    </row>
    <row r="1192" spans="1:10" x14ac:dyDescent="0.2">
      <c r="A1192" s="130"/>
      <c r="C1192" s="222"/>
      <c r="I1192" s="2"/>
      <c r="J1192" s="2"/>
    </row>
    <row r="1193" spans="1:10" x14ac:dyDescent="0.2">
      <c r="A1193" s="130"/>
      <c r="C1193" s="222"/>
      <c r="I1193" s="2"/>
      <c r="J1193" s="2"/>
    </row>
    <row r="1194" spans="1:10" x14ac:dyDescent="0.2">
      <c r="A1194" s="130"/>
      <c r="C1194" s="222"/>
      <c r="I1194" s="2"/>
      <c r="J1194" s="2"/>
    </row>
    <row r="1195" spans="1:10" x14ac:dyDescent="0.2">
      <c r="A1195" s="130"/>
      <c r="C1195" s="222"/>
      <c r="I1195" s="2"/>
      <c r="J1195" s="2"/>
    </row>
    <row r="1196" spans="1:10" x14ac:dyDescent="0.2">
      <c r="A1196" s="130"/>
      <c r="C1196" s="222"/>
      <c r="I1196" s="2"/>
      <c r="J1196" s="2"/>
    </row>
    <row r="1197" spans="1:10" x14ac:dyDescent="0.2">
      <c r="A1197" s="130"/>
      <c r="C1197" s="222"/>
      <c r="I1197" s="2"/>
      <c r="J1197" s="2"/>
    </row>
    <row r="1198" spans="1:10" x14ac:dyDescent="0.2">
      <c r="A1198" s="130"/>
      <c r="C1198" s="222"/>
      <c r="I1198" s="2"/>
      <c r="J1198" s="2"/>
    </row>
    <row r="1199" spans="1:10" x14ac:dyDescent="0.2">
      <c r="A1199" s="130"/>
      <c r="C1199" s="222"/>
      <c r="I1199" s="2"/>
      <c r="J1199" s="2"/>
    </row>
    <row r="1200" spans="1:10" x14ac:dyDescent="0.2">
      <c r="A1200" s="130"/>
      <c r="C1200" s="222"/>
      <c r="I1200" s="2"/>
      <c r="J1200" s="2"/>
    </row>
    <row r="1201" spans="1:10" x14ac:dyDescent="0.2">
      <c r="A1201" s="130"/>
      <c r="C1201" s="222"/>
      <c r="I1201" s="2"/>
      <c r="J1201" s="2"/>
    </row>
    <row r="1202" spans="1:10" x14ac:dyDescent="0.2">
      <c r="A1202" s="130"/>
      <c r="C1202" s="222"/>
      <c r="I1202" s="2"/>
      <c r="J1202" s="2"/>
    </row>
    <row r="1203" spans="1:10" x14ac:dyDescent="0.2">
      <c r="A1203" s="130"/>
      <c r="C1203" s="222"/>
      <c r="I1203" s="2"/>
      <c r="J1203" s="2"/>
    </row>
    <row r="1204" spans="1:10" x14ac:dyDescent="0.2">
      <c r="A1204" s="130"/>
      <c r="C1204" s="222"/>
      <c r="I1204" s="2"/>
      <c r="J1204" s="2"/>
    </row>
    <row r="1205" spans="1:10" x14ac:dyDescent="0.2">
      <c r="A1205" s="130"/>
      <c r="C1205" s="222"/>
      <c r="I1205" s="2"/>
      <c r="J1205" s="2"/>
    </row>
    <row r="1206" spans="1:10" x14ac:dyDescent="0.2">
      <c r="A1206" s="130"/>
      <c r="C1206" s="222"/>
      <c r="I1206" s="2"/>
      <c r="J1206" s="2"/>
    </row>
    <row r="1207" spans="1:10" x14ac:dyDescent="0.2">
      <c r="A1207" s="130"/>
      <c r="C1207" s="222"/>
      <c r="I1207" s="2"/>
      <c r="J1207" s="2"/>
    </row>
    <row r="1208" spans="1:10" x14ac:dyDescent="0.2">
      <c r="A1208" s="130"/>
      <c r="C1208" s="222"/>
      <c r="I1208" s="2"/>
      <c r="J1208" s="2"/>
    </row>
    <row r="1209" spans="1:10" x14ac:dyDescent="0.2">
      <c r="A1209" s="130"/>
      <c r="C1209" s="222"/>
      <c r="I1209" s="2"/>
      <c r="J1209" s="2"/>
    </row>
    <row r="1210" spans="1:10" x14ac:dyDescent="0.2">
      <c r="A1210" s="130"/>
      <c r="C1210" s="222"/>
      <c r="I1210" s="2"/>
      <c r="J1210" s="2"/>
    </row>
    <row r="1211" spans="1:10" x14ac:dyDescent="0.2">
      <c r="A1211" s="130"/>
      <c r="C1211" s="222"/>
      <c r="I1211" s="2"/>
      <c r="J1211" s="2"/>
    </row>
    <row r="1212" spans="1:10" x14ac:dyDescent="0.2">
      <c r="A1212" s="130"/>
      <c r="C1212" s="222"/>
      <c r="I1212" s="2"/>
      <c r="J1212" s="2"/>
    </row>
    <row r="1213" spans="1:10" x14ac:dyDescent="0.2">
      <c r="A1213" s="130"/>
      <c r="C1213" s="222"/>
      <c r="I1213" s="2"/>
      <c r="J1213" s="2"/>
    </row>
    <row r="1214" spans="1:10" x14ac:dyDescent="0.2">
      <c r="A1214" s="130"/>
      <c r="C1214" s="222"/>
      <c r="I1214" s="2"/>
      <c r="J1214" s="2"/>
    </row>
    <row r="1215" spans="1:10" x14ac:dyDescent="0.2">
      <c r="A1215" s="130"/>
      <c r="C1215" s="222"/>
      <c r="I1215" s="2"/>
      <c r="J1215" s="2"/>
    </row>
    <row r="1216" spans="1:10" x14ac:dyDescent="0.2">
      <c r="A1216" s="130"/>
      <c r="C1216" s="222"/>
      <c r="I1216" s="2"/>
      <c r="J1216" s="2"/>
    </row>
    <row r="1217" spans="1:10" x14ac:dyDescent="0.2">
      <c r="A1217" s="130"/>
      <c r="C1217" s="222"/>
      <c r="I1217" s="2"/>
      <c r="J1217" s="2"/>
    </row>
    <row r="1218" spans="1:10" x14ac:dyDescent="0.2">
      <c r="A1218" s="130"/>
      <c r="C1218" s="222"/>
      <c r="I1218" s="2"/>
      <c r="J1218" s="2"/>
    </row>
    <row r="1219" spans="1:10" x14ac:dyDescent="0.2">
      <c r="A1219" s="130"/>
      <c r="C1219" s="222"/>
      <c r="I1219" s="2"/>
      <c r="J1219" s="2"/>
    </row>
    <row r="1220" spans="1:10" x14ac:dyDescent="0.2">
      <c r="A1220" s="130"/>
      <c r="C1220" s="222"/>
      <c r="I1220" s="2"/>
      <c r="J1220" s="2"/>
    </row>
    <row r="1221" spans="1:10" x14ac:dyDescent="0.2">
      <c r="A1221" s="130"/>
      <c r="C1221" s="222"/>
      <c r="I1221" s="2"/>
      <c r="J1221" s="2"/>
    </row>
    <row r="1222" spans="1:10" x14ac:dyDescent="0.2">
      <c r="A1222" s="130"/>
      <c r="C1222" s="222"/>
      <c r="I1222" s="2"/>
      <c r="J1222" s="2"/>
    </row>
    <row r="1223" spans="1:10" x14ac:dyDescent="0.2">
      <c r="A1223" s="130"/>
      <c r="C1223" s="222"/>
      <c r="I1223" s="2"/>
      <c r="J1223" s="2"/>
    </row>
    <row r="1224" spans="1:10" x14ac:dyDescent="0.2">
      <c r="A1224" s="130"/>
      <c r="C1224" s="222"/>
      <c r="I1224" s="2"/>
      <c r="J1224" s="2"/>
    </row>
    <row r="1225" spans="1:10" x14ac:dyDescent="0.2">
      <c r="A1225" s="130"/>
      <c r="C1225" s="222"/>
      <c r="I1225" s="2"/>
      <c r="J1225" s="2"/>
    </row>
    <row r="1226" spans="1:10" x14ac:dyDescent="0.2">
      <c r="A1226" s="130"/>
      <c r="C1226" s="222"/>
      <c r="I1226" s="2"/>
      <c r="J1226" s="2"/>
    </row>
    <row r="1227" spans="1:10" x14ac:dyDescent="0.2">
      <c r="A1227" s="130"/>
      <c r="C1227" s="222"/>
      <c r="I1227" s="2"/>
      <c r="J1227" s="2"/>
    </row>
    <row r="1228" spans="1:10" x14ac:dyDescent="0.2">
      <c r="A1228" s="130"/>
      <c r="C1228" s="222"/>
      <c r="I1228" s="2"/>
      <c r="J1228" s="2"/>
    </row>
    <row r="1229" spans="1:10" x14ac:dyDescent="0.2">
      <c r="A1229" s="130"/>
      <c r="C1229" s="222"/>
      <c r="I1229" s="2"/>
      <c r="J1229" s="2"/>
    </row>
    <row r="1230" spans="1:10" x14ac:dyDescent="0.2">
      <c r="A1230" s="130"/>
      <c r="C1230" s="222"/>
      <c r="I1230" s="2"/>
      <c r="J1230" s="2"/>
    </row>
    <row r="1231" spans="1:10" x14ac:dyDescent="0.2">
      <c r="A1231" s="130"/>
      <c r="C1231" s="222"/>
      <c r="I1231" s="2"/>
      <c r="J1231" s="2"/>
    </row>
    <row r="1232" spans="1:10" x14ac:dyDescent="0.2">
      <c r="A1232" s="130"/>
      <c r="C1232" s="222"/>
      <c r="I1232" s="2"/>
      <c r="J1232" s="2"/>
    </row>
    <row r="1233" spans="1:10" x14ac:dyDescent="0.2">
      <c r="A1233" s="130"/>
      <c r="C1233" s="222"/>
      <c r="I1233" s="2"/>
      <c r="J1233" s="2"/>
    </row>
    <row r="1234" spans="1:10" x14ac:dyDescent="0.2">
      <c r="A1234" s="130"/>
      <c r="C1234" s="222"/>
      <c r="I1234" s="2"/>
      <c r="J1234" s="2"/>
    </row>
    <row r="1235" spans="1:10" x14ac:dyDescent="0.2">
      <c r="A1235" s="130"/>
      <c r="C1235" s="222"/>
      <c r="I1235" s="2"/>
      <c r="J1235" s="2"/>
    </row>
    <row r="1236" spans="1:10" x14ac:dyDescent="0.2">
      <c r="A1236" s="130"/>
      <c r="C1236" s="222"/>
      <c r="I1236" s="2"/>
      <c r="J1236" s="2"/>
    </row>
    <row r="1237" spans="1:10" x14ac:dyDescent="0.2">
      <c r="A1237" s="130"/>
      <c r="C1237" s="222"/>
      <c r="I1237" s="2"/>
      <c r="J1237" s="2"/>
    </row>
    <row r="1238" spans="1:10" x14ac:dyDescent="0.2">
      <c r="A1238" s="130"/>
      <c r="C1238" s="222"/>
      <c r="I1238" s="2"/>
      <c r="J1238" s="2"/>
    </row>
    <row r="1239" spans="1:10" x14ac:dyDescent="0.2">
      <c r="A1239" s="130"/>
      <c r="C1239" s="222"/>
      <c r="I1239" s="2"/>
      <c r="J1239" s="2"/>
    </row>
    <row r="1240" spans="1:10" x14ac:dyDescent="0.2">
      <c r="A1240" s="130"/>
      <c r="C1240" s="222"/>
      <c r="I1240" s="2"/>
      <c r="J1240" s="2"/>
    </row>
    <row r="1241" spans="1:10" x14ac:dyDescent="0.2">
      <c r="A1241" s="130"/>
      <c r="C1241" s="222"/>
      <c r="I1241" s="2"/>
      <c r="J1241" s="2"/>
    </row>
    <row r="1242" spans="1:10" x14ac:dyDescent="0.2">
      <c r="A1242" s="130"/>
      <c r="C1242" s="222"/>
      <c r="I1242" s="2"/>
      <c r="J1242" s="2"/>
    </row>
    <row r="1243" spans="1:10" x14ac:dyDescent="0.2">
      <c r="A1243" s="130"/>
      <c r="C1243" s="222"/>
      <c r="I1243" s="2"/>
      <c r="J1243" s="2"/>
    </row>
    <row r="1244" spans="1:10" x14ac:dyDescent="0.2">
      <c r="A1244" s="130"/>
      <c r="C1244" s="222"/>
      <c r="I1244" s="2"/>
      <c r="J1244" s="2"/>
    </row>
    <row r="1245" spans="1:10" x14ac:dyDescent="0.2">
      <c r="A1245" s="130"/>
      <c r="C1245" s="222"/>
      <c r="I1245" s="2"/>
      <c r="J1245" s="2"/>
    </row>
    <row r="1246" spans="1:10" x14ac:dyDescent="0.2">
      <c r="A1246" s="130"/>
      <c r="C1246" s="222"/>
      <c r="I1246" s="2"/>
      <c r="J1246" s="2"/>
    </row>
    <row r="1247" spans="1:10" x14ac:dyDescent="0.2">
      <c r="A1247" s="130"/>
      <c r="C1247" s="222"/>
      <c r="I1247" s="2"/>
      <c r="J1247" s="2"/>
    </row>
    <row r="1248" spans="1:10" x14ac:dyDescent="0.2">
      <c r="A1248" s="130"/>
      <c r="C1248" s="222"/>
      <c r="I1248" s="2"/>
      <c r="J1248" s="2"/>
    </row>
    <row r="1249" spans="1:10" x14ac:dyDescent="0.2">
      <c r="A1249" s="130"/>
      <c r="C1249" s="222"/>
      <c r="I1249" s="2"/>
      <c r="J1249" s="2"/>
    </row>
    <row r="1250" spans="1:10" x14ac:dyDescent="0.2">
      <c r="A1250" s="130"/>
      <c r="C1250" s="222"/>
      <c r="I1250" s="2"/>
      <c r="J1250" s="2"/>
    </row>
    <row r="1251" spans="1:10" x14ac:dyDescent="0.2">
      <c r="A1251" s="130"/>
      <c r="C1251" s="222"/>
      <c r="I1251" s="2"/>
      <c r="J1251" s="2"/>
    </row>
    <row r="1252" spans="1:10" x14ac:dyDescent="0.2">
      <c r="A1252" s="130"/>
      <c r="C1252" s="222"/>
      <c r="I1252" s="2"/>
      <c r="J1252" s="2"/>
    </row>
    <row r="1253" spans="1:10" x14ac:dyDescent="0.2">
      <c r="A1253" s="130"/>
      <c r="C1253" s="222"/>
      <c r="I1253" s="2"/>
      <c r="J1253" s="2"/>
    </row>
    <row r="1254" spans="1:10" x14ac:dyDescent="0.2">
      <c r="A1254" s="130"/>
      <c r="C1254" s="222"/>
      <c r="I1254" s="2"/>
      <c r="J1254" s="2"/>
    </row>
    <row r="1255" spans="1:10" x14ac:dyDescent="0.2">
      <c r="A1255" s="130"/>
      <c r="C1255" s="222"/>
      <c r="I1255" s="2"/>
      <c r="J1255" s="2"/>
    </row>
    <row r="1256" spans="1:10" x14ac:dyDescent="0.2">
      <c r="A1256" s="130"/>
      <c r="C1256" s="222"/>
      <c r="I1256" s="2"/>
      <c r="J1256" s="2"/>
    </row>
    <row r="1257" spans="1:10" x14ac:dyDescent="0.2">
      <c r="A1257" s="130"/>
      <c r="C1257" s="222"/>
      <c r="I1257" s="2"/>
      <c r="J1257" s="2"/>
    </row>
    <row r="1258" spans="1:10" x14ac:dyDescent="0.2">
      <c r="A1258" s="130"/>
      <c r="C1258" s="222"/>
      <c r="I1258" s="2"/>
      <c r="J1258" s="2"/>
    </row>
    <row r="1259" spans="1:10" x14ac:dyDescent="0.2">
      <c r="A1259" s="130"/>
      <c r="C1259" s="222"/>
      <c r="I1259" s="2"/>
      <c r="J1259" s="2"/>
    </row>
    <row r="1260" spans="1:10" x14ac:dyDescent="0.2">
      <c r="A1260" s="130"/>
      <c r="C1260" s="222"/>
      <c r="I1260" s="2"/>
      <c r="J1260" s="2"/>
    </row>
    <row r="1261" spans="1:10" x14ac:dyDescent="0.2">
      <c r="A1261" s="130"/>
      <c r="C1261" s="222"/>
      <c r="I1261" s="2"/>
      <c r="J1261" s="2"/>
    </row>
    <row r="1262" spans="1:10" x14ac:dyDescent="0.2">
      <c r="A1262" s="130"/>
      <c r="C1262" s="222"/>
      <c r="I1262" s="2"/>
      <c r="J1262" s="2"/>
    </row>
    <row r="1263" spans="1:10" x14ac:dyDescent="0.2">
      <c r="A1263" s="130"/>
      <c r="C1263" s="222"/>
      <c r="I1263" s="2"/>
      <c r="J1263" s="2"/>
    </row>
    <row r="1264" spans="1:10" x14ac:dyDescent="0.2">
      <c r="A1264" s="130"/>
      <c r="C1264" s="222"/>
      <c r="I1264" s="2"/>
      <c r="J1264" s="2"/>
    </row>
    <row r="1265" spans="1:10" x14ac:dyDescent="0.2">
      <c r="A1265" s="130"/>
      <c r="C1265" s="222"/>
      <c r="I1265" s="2"/>
      <c r="J1265" s="2"/>
    </row>
    <row r="1266" spans="1:10" x14ac:dyDescent="0.2">
      <c r="A1266" s="130"/>
      <c r="C1266" s="222"/>
      <c r="I1266" s="2"/>
      <c r="J1266" s="2"/>
    </row>
    <row r="1267" spans="1:10" x14ac:dyDescent="0.2">
      <c r="A1267" s="130"/>
      <c r="C1267" s="222"/>
      <c r="I1267" s="2"/>
      <c r="J1267" s="2"/>
    </row>
    <row r="1268" spans="1:10" x14ac:dyDescent="0.2">
      <c r="A1268" s="130"/>
      <c r="C1268" s="222"/>
      <c r="I1268" s="2"/>
      <c r="J1268" s="2"/>
    </row>
    <row r="1269" spans="1:10" x14ac:dyDescent="0.2">
      <c r="A1269" s="130"/>
      <c r="C1269" s="222"/>
      <c r="I1269" s="2"/>
      <c r="J1269" s="2"/>
    </row>
    <row r="1270" spans="1:10" x14ac:dyDescent="0.2">
      <c r="A1270" s="130"/>
      <c r="C1270" s="222"/>
      <c r="I1270" s="2"/>
      <c r="J1270" s="2"/>
    </row>
    <row r="1271" spans="1:10" x14ac:dyDescent="0.2">
      <c r="A1271" s="130"/>
      <c r="C1271" s="222"/>
      <c r="I1271" s="2"/>
      <c r="J1271" s="2"/>
    </row>
    <row r="1272" spans="1:10" x14ac:dyDescent="0.2">
      <c r="A1272" s="130"/>
      <c r="C1272" s="222"/>
      <c r="I1272" s="2"/>
      <c r="J1272" s="2"/>
    </row>
    <row r="1273" spans="1:10" x14ac:dyDescent="0.2">
      <c r="A1273" s="130"/>
      <c r="C1273" s="222"/>
      <c r="I1273" s="2"/>
      <c r="J1273" s="2"/>
    </row>
    <row r="1274" spans="1:10" x14ac:dyDescent="0.2">
      <c r="A1274" s="130"/>
      <c r="C1274" s="222"/>
      <c r="I1274" s="2"/>
      <c r="J1274" s="2"/>
    </row>
    <row r="1275" spans="1:10" x14ac:dyDescent="0.2">
      <c r="A1275" s="130"/>
      <c r="C1275" s="222"/>
      <c r="I1275" s="2"/>
      <c r="J1275" s="2"/>
    </row>
    <row r="1276" spans="1:10" x14ac:dyDescent="0.2">
      <c r="A1276" s="130"/>
      <c r="C1276" s="222"/>
      <c r="I1276" s="2"/>
      <c r="J1276" s="2"/>
    </row>
    <row r="1277" spans="1:10" x14ac:dyDescent="0.2">
      <c r="A1277" s="130"/>
      <c r="C1277" s="222"/>
      <c r="I1277" s="2"/>
      <c r="J1277" s="2"/>
    </row>
    <row r="1278" spans="1:10" x14ac:dyDescent="0.2">
      <c r="A1278" s="130"/>
      <c r="C1278" s="222"/>
      <c r="I1278" s="2"/>
      <c r="J1278" s="2"/>
    </row>
    <row r="1279" spans="1:10" x14ac:dyDescent="0.2">
      <c r="A1279" s="130"/>
      <c r="C1279" s="222"/>
      <c r="I1279" s="2"/>
      <c r="J1279" s="2"/>
    </row>
    <row r="1280" spans="1:10" x14ac:dyDescent="0.2">
      <c r="A1280" s="130"/>
      <c r="C1280" s="222"/>
      <c r="I1280" s="2"/>
      <c r="J1280" s="2"/>
    </row>
    <row r="1281" spans="1:10" x14ac:dyDescent="0.2">
      <c r="A1281" s="130"/>
      <c r="C1281" s="222"/>
      <c r="I1281" s="2"/>
      <c r="J1281" s="2"/>
    </row>
    <row r="1282" spans="1:10" x14ac:dyDescent="0.2">
      <c r="A1282" s="130"/>
      <c r="C1282" s="222"/>
      <c r="I1282" s="2"/>
      <c r="J1282" s="2"/>
    </row>
    <row r="1283" spans="1:10" x14ac:dyDescent="0.2">
      <c r="A1283" s="130"/>
      <c r="C1283" s="222"/>
      <c r="I1283" s="2"/>
      <c r="J1283" s="2"/>
    </row>
    <row r="1284" spans="1:10" x14ac:dyDescent="0.2">
      <c r="A1284" s="130"/>
      <c r="C1284" s="222"/>
      <c r="I1284" s="2"/>
      <c r="J1284" s="2"/>
    </row>
    <row r="1285" spans="1:10" x14ac:dyDescent="0.2">
      <c r="A1285" s="130"/>
      <c r="C1285" s="222"/>
      <c r="I1285" s="2"/>
      <c r="J1285" s="2"/>
    </row>
    <row r="1286" spans="1:10" x14ac:dyDescent="0.2">
      <c r="A1286" s="130"/>
      <c r="C1286" s="222"/>
      <c r="I1286" s="2"/>
      <c r="J1286" s="2"/>
    </row>
    <row r="1287" spans="1:10" x14ac:dyDescent="0.2">
      <c r="A1287" s="130"/>
      <c r="C1287" s="222"/>
      <c r="I1287" s="2"/>
      <c r="J1287" s="2"/>
    </row>
    <row r="1288" spans="1:10" x14ac:dyDescent="0.2">
      <c r="A1288" s="130"/>
      <c r="C1288" s="222"/>
      <c r="I1288" s="2"/>
      <c r="J1288" s="2"/>
    </row>
    <row r="1289" spans="1:10" x14ac:dyDescent="0.2">
      <c r="A1289" s="130"/>
      <c r="C1289" s="222"/>
      <c r="I1289" s="2"/>
      <c r="J1289" s="2"/>
    </row>
    <row r="1290" spans="1:10" x14ac:dyDescent="0.2">
      <c r="A1290" s="130"/>
      <c r="C1290" s="222"/>
      <c r="I1290" s="2"/>
      <c r="J1290" s="2"/>
    </row>
    <row r="1291" spans="1:10" x14ac:dyDescent="0.2">
      <c r="A1291" s="130"/>
      <c r="C1291" s="222"/>
      <c r="I1291" s="2"/>
      <c r="J1291" s="2"/>
    </row>
    <row r="1292" spans="1:10" x14ac:dyDescent="0.2">
      <c r="A1292" s="130"/>
      <c r="C1292" s="222"/>
      <c r="I1292" s="2"/>
      <c r="J1292" s="2"/>
    </row>
    <row r="1293" spans="1:10" x14ac:dyDescent="0.2">
      <c r="A1293" s="130"/>
      <c r="C1293" s="222"/>
      <c r="I1293" s="2"/>
      <c r="J1293" s="2"/>
    </row>
    <row r="1294" spans="1:10" x14ac:dyDescent="0.2">
      <c r="A1294" s="130"/>
      <c r="C1294" s="222"/>
      <c r="I1294" s="2"/>
      <c r="J1294" s="2"/>
    </row>
    <row r="1295" spans="1:10" x14ac:dyDescent="0.2">
      <c r="A1295" s="130"/>
      <c r="C1295" s="222"/>
      <c r="I1295" s="2"/>
      <c r="J1295" s="2"/>
    </row>
    <row r="1296" spans="1:10" x14ac:dyDescent="0.2">
      <c r="A1296" s="130"/>
      <c r="C1296" s="222"/>
      <c r="I1296" s="2"/>
      <c r="J1296" s="2"/>
    </row>
    <row r="1297" spans="1:10" x14ac:dyDescent="0.2">
      <c r="A1297" s="130"/>
      <c r="C1297" s="222"/>
      <c r="I1297" s="2"/>
      <c r="J1297" s="2"/>
    </row>
    <row r="1298" spans="1:10" x14ac:dyDescent="0.2">
      <c r="A1298" s="130"/>
      <c r="C1298" s="222"/>
      <c r="I1298" s="2"/>
      <c r="J1298" s="2"/>
    </row>
    <row r="1299" spans="1:10" x14ac:dyDescent="0.2">
      <c r="A1299" s="130"/>
      <c r="C1299" s="222"/>
      <c r="I1299" s="2"/>
      <c r="J1299" s="2"/>
    </row>
    <row r="1300" spans="1:10" x14ac:dyDescent="0.2">
      <c r="A1300" s="130"/>
      <c r="C1300" s="222"/>
      <c r="I1300" s="2"/>
      <c r="J1300" s="2"/>
    </row>
    <row r="1301" spans="1:10" x14ac:dyDescent="0.2">
      <c r="A1301" s="130"/>
      <c r="C1301" s="222"/>
      <c r="I1301" s="2"/>
      <c r="J1301" s="2"/>
    </row>
    <row r="1302" spans="1:10" x14ac:dyDescent="0.2">
      <c r="A1302" s="130"/>
      <c r="C1302" s="222"/>
      <c r="I1302" s="2"/>
      <c r="J1302" s="2"/>
    </row>
    <row r="1303" spans="1:10" x14ac:dyDescent="0.2">
      <c r="A1303" s="130"/>
      <c r="C1303" s="222"/>
      <c r="I1303" s="2"/>
      <c r="J1303" s="2"/>
    </row>
    <row r="1304" spans="1:10" x14ac:dyDescent="0.2">
      <c r="A1304" s="130"/>
      <c r="C1304" s="222"/>
      <c r="I1304" s="2"/>
      <c r="J1304" s="2"/>
    </row>
    <row r="1305" spans="1:10" x14ac:dyDescent="0.2">
      <c r="A1305" s="130"/>
      <c r="C1305" s="222"/>
      <c r="I1305" s="2"/>
      <c r="J1305" s="2"/>
    </row>
    <row r="1306" spans="1:10" x14ac:dyDescent="0.2">
      <c r="A1306" s="130"/>
      <c r="C1306" s="222"/>
      <c r="I1306" s="2"/>
      <c r="J1306" s="2"/>
    </row>
    <row r="1307" spans="1:10" x14ac:dyDescent="0.2">
      <c r="A1307" s="130"/>
      <c r="C1307" s="222"/>
      <c r="I1307" s="2"/>
      <c r="J1307" s="2"/>
    </row>
    <row r="1308" spans="1:10" x14ac:dyDescent="0.2">
      <c r="A1308" s="130"/>
      <c r="C1308" s="222"/>
      <c r="I1308" s="2"/>
      <c r="J1308" s="2"/>
    </row>
    <row r="1309" spans="1:10" x14ac:dyDescent="0.2">
      <c r="A1309" s="130"/>
      <c r="C1309" s="222"/>
      <c r="I1309" s="2"/>
      <c r="J1309" s="2"/>
    </row>
    <row r="1310" spans="1:10" x14ac:dyDescent="0.2">
      <c r="A1310" s="130"/>
      <c r="C1310" s="222"/>
      <c r="I1310" s="2"/>
      <c r="J1310" s="2"/>
    </row>
    <row r="1311" spans="1:10" x14ac:dyDescent="0.2">
      <c r="A1311" s="130"/>
      <c r="C1311" s="222"/>
      <c r="I1311" s="2"/>
      <c r="J1311" s="2"/>
    </row>
    <row r="1312" spans="1:10" x14ac:dyDescent="0.2">
      <c r="A1312" s="130"/>
      <c r="C1312" s="222"/>
      <c r="I1312" s="2"/>
      <c r="J1312" s="2"/>
    </row>
    <row r="1313" spans="1:10" x14ac:dyDescent="0.2">
      <c r="A1313" s="130"/>
      <c r="C1313" s="222"/>
      <c r="I1313" s="2"/>
      <c r="J1313" s="2"/>
    </row>
    <row r="1314" spans="1:10" x14ac:dyDescent="0.2">
      <c r="A1314" s="130"/>
      <c r="C1314" s="222"/>
      <c r="I1314" s="2"/>
      <c r="J1314" s="2"/>
    </row>
    <row r="1315" spans="1:10" x14ac:dyDescent="0.2">
      <c r="A1315" s="130"/>
      <c r="C1315" s="222"/>
      <c r="I1315" s="2"/>
      <c r="J1315" s="2"/>
    </row>
    <row r="1316" spans="1:10" x14ac:dyDescent="0.2">
      <c r="A1316" s="130"/>
      <c r="C1316" s="222"/>
      <c r="I1316" s="2"/>
      <c r="J1316" s="2"/>
    </row>
    <row r="1317" spans="1:10" x14ac:dyDescent="0.2">
      <c r="A1317" s="130"/>
      <c r="C1317" s="222"/>
      <c r="I1317" s="2"/>
      <c r="J1317" s="2"/>
    </row>
    <row r="1318" spans="1:10" x14ac:dyDescent="0.2">
      <c r="A1318" s="130"/>
      <c r="C1318" s="222"/>
      <c r="I1318" s="2"/>
      <c r="J1318" s="2"/>
    </row>
    <row r="1319" spans="1:10" x14ac:dyDescent="0.2">
      <c r="A1319" s="130"/>
      <c r="C1319" s="222"/>
      <c r="I1319" s="2"/>
      <c r="J1319" s="2"/>
    </row>
    <row r="1320" spans="1:10" x14ac:dyDescent="0.2">
      <c r="A1320" s="130"/>
      <c r="C1320" s="222"/>
      <c r="I1320" s="2"/>
      <c r="J1320" s="2"/>
    </row>
    <row r="1321" spans="1:10" x14ac:dyDescent="0.2">
      <c r="A1321" s="130"/>
      <c r="C1321" s="222"/>
      <c r="I1321" s="2"/>
      <c r="J1321" s="2"/>
    </row>
    <row r="1322" spans="1:10" x14ac:dyDescent="0.2">
      <c r="A1322" s="130"/>
      <c r="C1322" s="222"/>
      <c r="I1322" s="2"/>
      <c r="J1322" s="2"/>
    </row>
    <row r="1323" spans="1:10" x14ac:dyDescent="0.2">
      <c r="A1323" s="130"/>
      <c r="C1323" s="222"/>
      <c r="I1323" s="2"/>
      <c r="J1323" s="2"/>
    </row>
    <row r="1324" spans="1:10" x14ac:dyDescent="0.2">
      <c r="A1324" s="130"/>
      <c r="C1324" s="222"/>
      <c r="I1324" s="2"/>
      <c r="J1324" s="2"/>
    </row>
    <row r="1325" spans="1:10" x14ac:dyDescent="0.2">
      <c r="A1325" s="130"/>
      <c r="C1325" s="222"/>
      <c r="I1325" s="2"/>
      <c r="J1325" s="2"/>
    </row>
    <row r="1326" spans="1:10" x14ac:dyDescent="0.2">
      <c r="A1326" s="130"/>
      <c r="C1326" s="222"/>
      <c r="I1326" s="2"/>
      <c r="J1326" s="2"/>
    </row>
    <row r="1327" spans="1:10" x14ac:dyDescent="0.2">
      <c r="A1327" s="130"/>
      <c r="C1327" s="222"/>
      <c r="I1327" s="2"/>
      <c r="J1327" s="2"/>
    </row>
    <row r="1328" spans="1:10" x14ac:dyDescent="0.2">
      <c r="A1328" s="130"/>
      <c r="C1328" s="222"/>
      <c r="I1328" s="2"/>
      <c r="J1328" s="2"/>
    </row>
    <row r="1329" spans="1:10" x14ac:dyDescent="0.2">
      <c r="A1329" s="130"/>
      <c r="C1329" s="222"/>
      <c r="I1329" s="2"/>
      <c r="J1329" s="2"/>
    </row>
    <row r="1330" spans="1:10" x14ac:dyDescent="0.2">
      <c r="A1330" s="130"/>
      <c r="C1330" s="222"/>
      <c r="I1330" s="2"/>
      <c r="J1330" s="2"/>
    </row>
    <row r="1331" spans="1:10" x14ac:dyDescent="0.2">
      <c r="A1331" s="130"/>
      <c r="C1331" s="222"/>
      <c r="I1331" s="2"/>
      <c r="J1331" s="2"/>
    </row>
    <row r="1332" spans="1:10" x14ac:dyDescent="0.2">
      <c r="A1332" s="130"/>
      <c r="C1332" s="222"/>
      <c r="I1332" s="2"/>
      <c r="J1332" s="2"/>
    </row>
    <row r="1333" spans="1:10" x14ac:dyDescent="0.2">
      <c r="A1333" s="130"/>
      <c r="C1333" s="222"/>
      <c r="I1333" s="2"/>
      <c r="J1333" s="2"/>
    </row>
    <row r="1334" spans="1:10" x14ac:dyDescent="0.2">
      <c r="A1334" s="130"/>
      <c r="C1334" s="222"/>
      <c r="I1334" s="2"/>
      <c r="J1334" s="2"/>
    </row>
    <row r="1335" spans="1:10" x14ac:dyDescent="0.2">
      <c r="A1335" s="130"/>
      <c r="C1335" s="222"/>
      <c r="I1335" s="2"/>
      <c r="J1335" s="2"/>
    </row>
    <row r="1336" spans="1:10" x14ac:dyDescent="0.2">
      <c r="A1336" s="130"/>
      <c r="C1336" s="222"/>
      <c r="I1336" s="2"/>
      <c r="J1336" s="2"/>
    </row>
    <row r="1337" spans="1:10" x14ac:dyDescent="0.2">
      <c r="A1337" s="130"/>
      <c r="C1337" s="222"/>
      <c r="I1337" s="2"/>
      <c r="J1337" s="2"/>
    </row>
    <row r="1338" spans="1:10" x14ac:dyDescent="0.2">
      <c r="A1338" s="130"/>
      <c r="C1338" s="222"/>
      <c r="I1338" s="2"/>
      <c r="J1338" s="2"/>
    </row>
    <row r="1339" spans="1:10" x14ac:dyDescent="0.2">
      <c r="A1339" s="130"/>
      <c r="C1339" s="222"/>
      <c r="I1339" s="2"/>
      <c r="J1339" s="2"/>
    </row>
    <row r="1340" spans="1:10" x14ac:dyDescent="0.2">
      <c r="A1340" s="130"/>
      <c r="C1340" s="222"/>
      <c r="I1340" s="2"/>
      <c r="J1340" s="2"/>
    </row>
    <row r="1341" spans="1:10" x14ac:dyDescent="0.2">
      <c r="A1341" s="130"/>
      <c r="C1341" s="222"/>
      <c r="I1341" s="2"/>
      <c r="J1341" s="2"/>
    </row>
    <row r="1342" spans="1:10" x14ac:dyDescent="0.2">
      <c r="A1342" s="130"/>
      <c r="C1342" s="222"/>
      <c r="I1342" s="2"/>
      <c r="J1342" s="2"/>
    </row>
    <row r="1343" spans="1:10" x14ac:dyDescent="0.2">
      <c r="A1343" s="130"/>
      <c r="C1343" s="222"/>
      <c r="I1343" s="2"/>
      <c r="J1343" s="2"/>
    </row>
    <row r="1344" spans="1:10" x14ac:dyDescent="0.2">
      <c r="A1344" s="130"/>
      <c r="C1344" s="222"/>
      <c r="I1344" s="2"/>
      <c r="J1344" s="2"/>
    </row>
    <row r="1345" spans="1:10" x14ac:dyDescent="0.2">
      <c r="A1345" s="130"/>
      <c r="C1345" s="222"/>
      <c r="I1345" s="2"/>
      <c r="J1345" s="2"/>
    </row>
    <row r="1346" spans="1:10" x14ac:dyDescent="0.2">
      <c r="A1346" s="130"/>
      <c r="C1346" s="222"/>
      <c r="I1346" s="2"/>
      <c r="J1346" s="2"/>
    </row>
    <row r="1347" spans="1:10" x14ac:dyDescent="0.2">
      <c r="A1347" s="130"/>
      <c r="C1347" s="222"/>
      <c r="I1347" s="2"/>
      <c r="J1347" s="2"/>
    </row>
    <row r="1348" spans="1:10" x14ac:dyDescent="0.2">
      <c r="A1348" s="130"/>
      <c r="C1348" s="222"/>
      <c r="I1348" s="2"/>
      <c r="J1348" s="2"/>
    </row>
    <row r="1349" spans="1:10" x14ac:dyDescent="0.2">
      <c r="A1349" s="130"/>
      <c r="C1349" s="222"/>
      <c r="I1349" s="2"/>
      <c r="J1349" s="2"/>
    </row>
    <row r="1350" spans="1:10" x14ac:dyDescent="0.2">
      <c r="A1350" s="130"/>
      <c r="C1350" s="222"/>
      <c r="I1350" s="2"/>
      <c r="J1350" s="2"/>
    </row>
    <row r="1351" spans="1:10" x14ac:dyDescent="0.2">
      <c r="A1351" s="130"/>
      <c r="C1351" s="222"/>
      <c r="I1351" s="2"/>
      <c r="J1351" s="2"/>
    </row>
    <row r="1352" spans="1:10" x14ac:dyDescent="0.2">
      <c r="A1352" s="130"/>
      <c r="C1352" s="222"/>
      <c r="I1352" s="2"/>
      <c r="J1352" s="2"/>
    </row>
    <row r="1353" spans="1:10" x14ac:dyDescent="0.2">
      <c r="A1353" s="130"/>
      <c r="C1353" s="222"/>
      <c r="I1353" s="2"/>
      <c r="J1353" s="2"/>
    </row>
    <row r="1354" spans="1:10" x14ac:dyDescent="0.2">
      <c r="A1354" s="130"/>
      <c r="C1354" s="222"/>
      <c r="I1354" s="2"/>
      <c r="J1354" s="2"/>
    </row>
    <row r="1355" spans="1:10" x14ac:dyDescent="0.2">
      <c r="A1355" s="130"/>
      <c r="C1355" s="222"/>
      <c r="I1355" s="2"/>
      <c r="J1355" s="2"/>
    </row>
    <row r="1356" spans="1:10" x14ac:dyDescent="0.2">
      <c r="A1356" s="130"/>
      <c r="C1356" s="222"/>
      <c r="I1356" s="2"/>
      <c r="J1356" s="2"/>
    </row>
    <row r="1357" spans="1:10" x14ac:dyDescent="0.2">
      <c r="A1357" s="130"/>
      <c r="C1357" s="222"/>
      <c r="I1357" s="2"/>
      <c r="J1357" s="2"/>
    </row>
    <row r="1358" spans="1:10" x14ac:dyDescent="0.2">
      <c r="A1358" s="130"/>
      <c r="C1358" s="222"/>
      <c r="I1358" s="2"/>
      <c r="J1358" s="2"/>
    </row>
    <row r="1359" spans="1:10" x14ac:dyDescent="0.2">
      <c r="A1359" s="130"/>
      <c r="C1359" s="222"/>
      <c r="I1359" s="2"/>
      <c r="J1359" s="2"/>
    </row>
    <row r="1360" spans="1:10" x14ac:dyDescent="0.2">
      <c r="A1360" s="130"/>
      <c r="C1360" s="222"/>
      <c r="I1360" s="2"/>
      <c r="J1360" s="2"/>
    </row>
    <row r="1361" spans="1:10" x14ac:dyDescent="0.2">
      <c r="A1361" s="130"/>
      <c r="C1361" s="222"/>
      <c r="I1361" s="2"/>
      <c r="J1361" s="2"/>
    </row>
    <row r="1362" spans="1:10" x14ac:dyDescent="0.2">
      <c r="A1362" s="130"/>
      <c r="C1362" s="222"/>
      <c r="I1362" s="2"/>
      <c r="J1362" s="2"/>
    </row>
    <row r="1363" spans="1:10" x14ac:dyDescent="0.2">
      <c r="A1363" s="130"/>
      <c r="C1363" s="222"/>
      <c r="I1363" s="2"/>
      <c r="J1363" s="2"/>
    </row>
    <row r="1364" spans="1:10" x14ac:dyDescent="0.2">
      <c r="A1364" s="130"/>
      <c r="C1364" s="222"/>
      <c r="I1364" s="2"/>
      <c r="J1364" s="2"/>
    </row>
    <row r="1365" spans="1:10" x14ac:dyDescent="0.2">
      <c r="A1365" s="130"/>
      <c r="C1365" s="222"/>
      <c r="I1365" s="2"/>
      <c r="J1365" s="2"/>
    </row>
    <row r="1366" spans="1:10" x14ac:dyDescent="0.2">
      <c r="A1366" s="130"/>
      <c r="C1366" s="222"/>
      <c r="I1366" s="2"/>
      <c r="J1366" s="2"/>
    </row>
    <row r="1367" spans="1:10" x14ac:dyDescent="0.2">
      <c r="A1367" s="130"/>
      <c r="C1367" s="222"/>
      <c r="I1367" s="2"/>
      <c r="J1367" s="2"/>
    </row>
    <row r="1368" spans="1:10" x14ac:dyDescent="0.2">
      <c r="A1368" s="130"/>
      <c r="C1368" s="222"/>
      <c r="I1368" s="2"/>
      <c r="J1368" s="2"/>
    </row>
    <row r="1369" spans="1:10" x14ac:dyDescent="0.2">
      <c r="A1369" s="130"/>
      <c r="C1369" s="222"/>
      <c r="I1369" s="2"/>
      <c r="J1369" s="2"/>
    </row>
    <row r="1370" spans="1:10" x14ac:dyDescent="0.2">
      <c r="A1370" s="130"/>
      <c r="C1370" s="222"/>
      <c r="I1370" s="2"/>
      <c r="J1370" s="2"/>
    </row>
    <row r="1371" spans="1:10" x14ac:dyDescent="0.2">
      <c r="A1371" s="130"/>
      <c r="C1371" s="222"/>
      <c r="I1371" s="2"/>
      <c r="J1371" s="2"/>
    </row>
    <row r="1372" spans="1:10" x14ac:dyDescent="0.2">
      <c r="A1372" s="130"/>
      <c r="C1372" s="222"/>
      <c r="I1372" s="2"/>
      <c r="J1372" s="2"/>
    </row>
    <row r="1373" spans="1:10" x14ac:dyDescent="0.2">
      <c r="A1373" s="130"/>
      <c r="C1373" s="222"/>
      <c r="I1373" s="2"/>
      <c r="J1373" s="2"/>
    </row>
    <row r="1374" spans="1:10" x14ac:dyDescent="0.2">
      <c r="A1374" s="130"/>
      <c r="C1374" s="222"/>
      <c r="I1374" s="2"/>
      <c r="J1374" s="2"/>
    </row>
    <row r="1375" spans="1:10" x14ac:dyDescent="0.2">
      <c r="A1375" s="130"/>
      <c r="C1375" s="222"/>
      <c r="I1375" s="2"/>
      <c r="J1375" s="2"/>
    </row>
    <row r="1376" spans="1:10" x14ac:dyDescent="0.2">
      <c r="A1376" s="130"/>
      <c r="C1376" s="222"/>
      <c r="I1376" s="2"/>
      <c r="J1376" s="2"/>
    </row>
    <row r="1377" spans="1:10" x14ac:dyDescent="0.2">
      <c r="A1377" s="130"/>
      <c r="C1377" s="222"/>
      <c r="I1377" s="2"/>
      <c r="J1377" s="2"/>
    </row>
    <row r="1378" spans="1:10" x14ac:dyDescent="0.2">
      <c r="A1378" s="130"/>
      <c r="C1378" s="222"/>
      <c r="I1378" s="2"/>
      <c r="J1378" s="2"/>
    </row>
    <row r="1379" spans="1:10" x14ac:dyDescent="0.2">
      <c r="A1379" s="130"/>
      <c r="C1379" s="222"/>
      <c r="I1379" s="2"/>
      <c r="J1379" s="2"/>
    </row>
    <row r="1380" spans="1:10" x14ac:dyDescent="0.2">
      <c r="A1380" s="130"/>
      <c r="C1380" s="222"/>
      <c r="I1380" s="2"/>
      <c r="J1380" s="2"/>
    </row>
    <row r="1381" spans="1:10" x14ac:dyDescent="0.2">
      <c r="A1381" s="130"/>
      <c r="C1381" s="222"/>
      <c r="I1381" s="2"/>
      <c r="J1381" s="2"/>
    </row>
    <row r="1382" spans="1:10" x14ac:dyDescent="0.2">
      <c r="A1382" s="130"/>
      <c r="C1382" s="222"/>
      <c r="I1382" s="2"/>
      <c r="J1382" s="2"/>
    </row>
    <row r="1383" spans="1:10" x14ac:dyDescent="0.2">
      <c r="A1383" s="130"/>
      <c r="C1383" s="222"/>
      <c r="I1383" s="2"/>
      <c r="J1383" s="2"/>
    </row>
    <row r="1384" spans="1:10" x14ac:dyDescent="0.2">
      <c r="A1384" s="130"/>
      <c r="C1384" s="222"/>
      <c r="I1384" s="2"/>
      <c r="J1384" s="2"/>
    </row>
    <row r="1385" spans="1:10" x14ac:dyDescent="0.2">
      <c r="A1385" s="130"/>
      <c r="C1385" s="222"/>
      <c r="I1385" s="2"/>
      <c r="J1385" s="2"/>
    </row>
    <row r="1386" spans="1:10" x14ac:dyDescent="0.2">
      <c r="A1386" s="130"/>
      <c r="C1386" s="222"/>
      <c r="I1386" s="2"/>
      <c r="J1386" s="2"/>
    </row>
    <row r="1387" spans="1:10" x14ac:dyDescent="0.2">
      <c r="A1387" s="130"/>
      <c r="C1387" s="222"/>
      <c r="I1387" s="2"/>
      <c r="J1387" s="2"/>
    </row>
    <row r="1388" spans="1:10" x14ac:dyDescent="0.2">
      <c r="A1388" s="130"/>
      <c r="C1388" s="222"/>
      <c r="I1388" s="2"/>
      <c r="J1388" s="2"/>
    </row>
    <row r="1389" spans="1:10" x14ac:dyDescent="0.2">
      <c r="A1389" s="130"/>
      <c r="C1389" s="222"/>
      <c r="I1389" s="2"/>
      <c r="J1389" s="2"/>
    </row>
    <row r="1390" spans="1:10" x14ac:dyDescent="0.2">
      <c r="A1390" s="130"/>
      <c r="C1390" s="222"/>
      <c r="I1390" s="2"/>
      <c r="J1390" s="2"/>
    </row>
    <row r="1391" spans="1:10" x14ac:dyDescent="0.2">
      <c r="A1391" s="130"/>
      <c r="C1391" s="222"/>
      <c r="I1391" s="2"/>
      <c r="J1391" s="2"/>
    </row>
    <row r="1392" spans="1:10" x14ac:dyDescent="0.2">
      <c r="A1392" s="130"/>
      <c r="C1392" s="222"/>
      <c r="I1392" s="2"/>
      <c r="J1392" s="2"/>
    </row>
    <row r="1393" spans="1:10" x14ac:dyDescent="0.2">
      <c r="A1393" s="130"/>
      <c r="C1393" s="222"/>
      <c r="I1393" s="2"/>
      <c r="J1393" s="2"/>
    </row>
    <row r="1394" spans="1:10" x14ac:dyDescent="0.2">
      <c r="A1394" s="130"/>
      <c r="C1394" s="222"/>
      <c r="I1394" s="2"/>
      <c r="J1394" s="2"/>
    </row>
    <row r="1395" spans="1:10" x14ac:dyDescent="0.2">
      <c r="A1395" s="130"/>
      <c r="C1395" s="222"/>
      <c r="I1395" s="2"/>
      <c r="J1395" s="2"/>
    </row>
    <row r="1396" spans="1:10" x14ac:dyDescent="0.2">
      <c r="A1396" s="130"/>
      <c r="C1396" s="222"/>
      <c r="I1396" s="2"/>
      <c r="J1396" s="2"/>
    </row>
    <row r="1397" spans="1:10" x14ac:dyDescent="0.2">
      <c r="A1397" s="130"/>
      <c r="C1397" s="222"/>
      <c r="I1397" s="2"/>
      <c r="J1397" s="2"/>
    </row>
    <row r="1398" spans="1:10" x14ac:dyDescent="0.2">
      <c r="A1398" s="130"/>
      <c r="C1398" s="222"/>
      <c r="I1398" s="2"/>
      <c r="J1398" s="2"/>
    </row>
    <row r="1399" spans="1:10" x14ac:dyDescent="0.2">
      <c r="A1399" s="130"/>
      <c r="C1399" s="222"/>
      <c r="I1399" s="2"/>
      <c r="J1399" s="2"/>
    </row>
    <row r="1400" spans="1:10" x14ac:dyDescent="0.2">
      <c r="A1400" s="130"/>
      <c r="C1400" s="222"/>
      <c r="I1400" s="2"/>
      <c r="J1400" s="2"/>
    </row>
    <row r="1401" spans="1:10" x14ac:dyDescent="0.2">
      <c r="A1401" s="130"/>
      <c r="C1401" s="222"/>
      <c r="I1401" s="2"/>
      <c r="J1401" s="2"/>
    </row>
    <row r="1402" spans="1:10" x14ac:dyDescent="0.2">
      <c r="A1402" s="130"/>
      <c r="C1402" s="222"/>
      <c r="I1402" s="2"/>
      <c r="J1402" s="2"/>
    </row>
    <row r="1403" spans="1:10" x14ac:dyDescent="0.2">
      <c r="A1403" s="130"/>
      <c r="C1403" s="222"/>
      <c r="I1403" s="2"/>
      <c r="J1403" s="2"/>
    </row>
    <row r="1404" spans="1:10" x14ac:dyDescent="0.2">
      <c r="A1404" s="130"/>
      <c r="C1404" s="222"/>
      <c r="I1404" s="2"/>
      <c r="J1404" s="2"/>
    </row>
    <row r="1405" spans="1:10" x14ac:dyDescent="0.2">
      <c r="A1405" s="130"/>
      <c r="C1405" s="222"/>
      <c r="I1405" s="2"/>
      <c r="J1405" s="2"/>
    </row>
    <row r="1406" spans="1:10" x14ac:dyDescent="0.2">
      <c r="A1406" s="130"/>
      <c r="C1406" s="222"/>
      <c r="I1406" s="2"/>
      <c r="J1406" s="2"/>
    </row>
    <row r="1407" spans="1:10" x14ac:dyDescent="0.2">
      <c r="A1407" s="130"/>
      <c r="C1407" s="222"/>
      <c r="I1407" s="2"/>
      <c r="J1407" s="2"/>
    </row>
    <row r="1408" spans="1:10" x14ac:dyDescent="0.2">
      <c r="A1408" s="130"/>
      <c r="C1408" s="222"/>
      <c r="I1408" s="2"/>
      <c r="J1408" s="2"/>
    </row>
    <row r="1409" spans="1:10" x14ac:dyDescent="0.2">
      <c r="A1409" s="130"/>
      <c r="C1409" s="222"/>
      <c r="I1409" s="2"/>
      <c r="J1409" s="2"/>
    </row>
    <row r="1410" spans="1:10" x14ac:dyDescent="0.2">
      <c r="A1410" s="130"/>
      <c r="C1410" s="222"/>
      <c r="I1410" s="2"/>
      <c r="J1410" s="2"/>
    </row>
    <row r="1411" spans="1:10" x14ac:dyDescent="0.2">
      <c r="A1411" s="130"/>
      <c r="C1411" s="222"/>
      <c r="I1411" s="2"/>
      <c r="J1411" s="2"/>
    </row>
    <row r="1412" spans="1:10" x14ac:dyDescent="0.2">
      <c r="A1412" s="130"/>
      <c r="C1412" s="222"/>
      <c r="I1412" s="2"/>
      <c r="J1412" s="2"/>
    </row>
    <row r="1413" spans="1:10" x14ac:dyDescent="0.2">
      <c r="A1413" s="130"/>
      <c r="C1413" s="222"/>
      <c r="I1413" s="2"/>
      <c r="J1413" s="2"/>
    </row>
    <row r="1414" spans="1:10" x14ac:dyDescent="0.2">
      <c r="A1414" s="130"/>
      <c r="C1414" s="222"/>
      <c r="I1414" s="2"/>
      <c r="J1414" s="2"/>
    </row>
    <row r="1415" spans="1:10" x14ac:dyDescent="0.2">
      <c r="A1415" s="130"/>
      <c r="C1415" s="222"/>
      <c r="I1415" s="2"/>
      <c r="J1415" s="2"/>
    </row>
    <row r="1416" spans="1:10" x14ac:dyDescent="0.2">
      <c r="A1416" s="130"/>
      <c r="C1416" s="222"/>
      <c r="I1416" s="2"/>
      <c r="J1416" s="2"/>
    </row>
    <row r="1417" spans="1:10" x14ac:dyDescent="0.2">
      <c r="A1417" s="130"/>
      <c r="C1417" s="222"/>
      <c r="I1417" s="2"/>
      <c r="J1417" s="2"/>
    </row>
    <row r="1418" spans="1:10" x14ac:dyDescent="0.2">
      <c r="A1418" s="130"/>
      <c r="C1418" s="222"/>
      <c r="I1418" s="2"/>
      <c r="J1418" s="2"/>
    </row>
    <row r="1419" spans="1:10" x14ac:dyDescent="0.2">
      <c r="A1419" s="130"/>
      <c r="C1419" s="222"/>
      <c r="I1419" s="2"/>
      <c r="J1419" s="2"/>
    </row>
    <row r="1420" spans="1:10" x14ac:dyDescent="0.2">
      <c r="A1420" s="130"/>
      <c r="C1420" s="222"/>
      <c r="I1420" s="2"/>
      <c r="J1420" s="2"/>
    </row>
    <row r="1421" spans="1:10" x14ac:dyDescent="0.2">
      <c r="A1421" s="130"/>
      <c r="C1421" s="222"/>
      <c r="I1421" s="2"/>
      <c r="J1421" s="2"/>
    </row>
    <row r="1422" spans="1:10" x14ac:dyDescent="0.2">
      <c r="A1422" s="130"/>
      <c r="C1422" s="222"/>
      <c r="I1422" s="2"/>
      <c r="J1422" s="2"/>
    </row>
    <row r="1423" spans="1:10" x14ac:dyDescent="0.2">
      <c r="A1423" s="130"/>
      <c r="C1423" s="222"/>
      <c r="I1423" s="2"/>
      <c r="J1423" s="2"/>
    </row>
    <row r="1424" spans="1:10" x14ac:dyDescent="0.2">
      <c r="A1424" s="130"/>
      <c r="C1424" s="222"/>
      <c r="I1424" s="2"/>
      <c r="J1424" s="2"/>
    </row>
    <row r="1425" spans="1:10" x14ac:dyDescent="0.2">
      <c r="A1425" s="130"/>
      <c r="C1425" s="222"/>
      <c r="I1425" s="2"/>
      <c r="J1425" s="2"/>
    </row>
    <row r="1426" spans="1:10" x14ac:dyDescent="0.2">
      <c r="A1426" s="130"/>
      <c r="C1426" s="222"/>
      <c r="I1426" s="2"/>
      <c r="J1426" s="2"/>
    </row>
    <row r="1427" spans="1:10" x14ac:dyDescent="0.2">
      <c r="A1427" s="130"/>
      <c r="C1427" s="222"/>
      <c r="I1427" s="2"/>
      <c r="J1427" s="2"/>
    </row>
    <row r="1428" spans="1:10" x14ac:dyDescent="0.2">
      <c r="A1428" s="130"/>
      <c r="C1428" s="222"/>
      <c r="I1428" s="2"/>
      <c r="J1428" s="2"/>
    </row>
    <row r="1429" spans="1:10" x14ac:dyDescent="0.2">
      <c r="A1429" s="130"/>
      <c r="C1429" s="222"/>
      <c r="I1429" s="2"/>
      <c r="J1429" s="2"/>
    </row>
    <row r="1430" spans="1:10" x14ac:dyDescent="0.2">
      <c r="A1430" s="130"/>
      <c r="C1430" s="222"/>
      <c r="I1430" s="2"/>
      <c r="J1430" s="2"/>
    </row>
    <row r="1431" spans="1:10" x14ac:dyDescent="0.2">
      <c r="A1431" s="130"/>
      <c r="C1431" s="222"/>
      <c r="I1431" s="2"/>
      <c r="J1431" s="2"/>
    </row>
    <row r="1432" spans="1:10" x14ac:dyDescent="0.2">
      <c r="A1432" s="130"/>
      <c r="C1432" s="222"/>
      <c r="I1432" s="2"/>
      <c r="J1432" s="2"/>
    </row>
    <row r="1433" spans="1:10" x14ac:dyDescent="0.2">
      <c r="A1433" s="130"/>
      <c r="C1433" s="222"/>
      <c r="I1433" s="2"/>
      <c r="J1433" s="2"/>
    </row>
    <row r="1434" spans="1:10" x14ac:dyDescent="0.2">
      <c r="A1434" s="130"/>
      <c r="C1434" s="222"/>
      <c r="I1434" s="2"/>
      <c r="J1434" s="2"/>
    </row>
    <row r="1435" spans="1:10" x14ac:dyDescent="0.2">
      <c r="A1435" s="130"/>
      <c r="C1435" s="222"/>
      <c r="I1435" s="2"/>
      <c r="J1435" s="2"/>
    </row>
    <row r="1436" spans="1:10" x14ac:dyDescent="0.2">
      <c r="A1436" s="130"/>
      <c r="C1436" s="222"/>
      <c r="I1436" s="2"/>
      <c r="J1436" s="2"/>
    </row>
    <row r="1437" spans="1:10" x14ac:dyDescent="0.2">
      <c r="A1437" s="130"/>
      <c r="C1437" s="222"/>
      <c r="I1437" s="2"/>
      <c r="J1437" s="2"/>
    </row>
    <row r="1438" spans="1:10" x14ac:dyDescent="0.2">
      <c r="A1438" s="130"/>
      <c r="C1438" s="222"/>
      <c r="I1438" s="2"/>
      <c r="J1438" s="2"/>
    </row>
    <row r="1439" spans="1:10" x14ac:dyDescent="0.2">
      <c r="A1439" s="130"/>
      <c r="C1439" s="222"/>
      <c r="I1439" s="2"/>
      <c r="J1439" s="2"/>
    </row>
    <row r="1440" spans="1:10" x14ac:dyDescent="0.2">
      <c r="A1440" s="130"/>
      <c r="C1440" s="222"/>
      <c r="I1440" s="2"/>
      <c r="J1440" s="2"/>
    </row>
    <row r="1441" spans="1:10" x14ac:dyDescent="0.2">
      <c r="A1441" s="130"/>
      <c r="C1441" s="222"/>
      <c r="I1441" s="2"/>
      <c r="J1441" s="2"/>
    </row>
    <row r="1442" spans="1:10" x14ac:dyDescent="0.2">
      <c r="A1442" s="130"/>
      <c r="C1442" s="222"/>
      <c r="I1442" s="2"/>
      <c r="J1442" s="2"/>
    </row>
    <row r="1443" spans="1:10" x14ac:dyDescent="0.2">
      <c r="A1443" s="130"/>
      <c r="C1443" s="222"/>
      <c r="I1443" s="2"/>
      <c r="J1443" s="2"/>
    </row>
    <row r="1444" spans="1:10" x14ac:dyDescent="0.2">
      <c r="A1444" s="130"/>
      <c r="C1444" s="222"/>
      <c r="I1444" s="2"/>
      <c r="J1444" s="2"/>
    </row>
    <row r="1445" spans="1:10" x14ac:dyDescent="0.2">
      <c r="A1445" s="130"/>
      <c r="C1445" s="222"/>
      <c r="I1445" s="2"/>
      <c r="J1445" s="2"/>
    </row>
    <row r="1446" spans="1:10" x14ac:dyDescent="0.2">
      <c r="A1446" s="130"/>
      <c r="C1446" s="222"/>
      <c r="I1446" s="2"/>
      <c r="J1446" s="2"/>
    </row>
    <row r="1447" spans="1:10" x14ac:dyDescent="0.2">
      <c r="A1447" s="130"/>
      <c r="C1447" s="222"/>
      <c r="I1447" s="2"/>
      <c r="J1447" s="2"/>
    </row>
    <row r="1448" spans="1:10" x14ac:dyDescent="0.2">
      <c r="A1448" s="130"/>
      <c r="C1448" s="222"/>
      <c r="I1448" s="2"/>
      <c r="J1448" s="2"/>
    </row>
    <row r="1449" spans="1:10" x14ac:dyDescent="0.2">
      <c r="A1449" s="130"/>
      <c r="C1449" s="222"/>
      <c r="I1449" s="2"/>
      <c r="J1449" s="2"/>
    </row>
    <row r="1450" spans="1:10" x14ac:dyDescent="0.2">
      <c r="A1450" s="130"/>
      <c r="C1450" s="222"/>
      <c r="I1450" s="2"/>
      <c r="J1450" s="2"/>
    </row>
    <row r="1451" spans="1:10" x14ac:dyDescent="0.2">
      <c r="A1451" s="130"/>
      <c r="C1451" s="222"/>
      <c r="I1451" s="2"/>
      <c r="J1451" s="2"/>
    </row>
    <row r="1452" spans="1:10" x14ac:dyDescent="0.2">
      <c r="A1452" s="130"/>
      <c r="C1452" s="222"/>
      <c r="I1452" s="2"/>
      <c r="J1452" s="2"/>
    </row>
    <row r="1453" spans="1:10" x14ac:dyDescent="0.2">
      <c r="A1453" s="130"/>
      <c r="C1453" s="222"/>
      <c r="I1453" s="2"/>
      <c r="J1453" s="2"/>
    </row>
    <row r="1454" spans="1:10" x14ac:dyDescent="0.2">
      <c r="A1454" s="130"/>
      <c r="C1454" s="222"/>
      <c r="I1454" s="2"/>
      <c r="J1454" s="2"/>
    </row>
    <row r="1455" spans="1:10" x14ac:dyDescent="0.2">
      <c r="A1455" s="130"/>
      <c r="C1455" s="222"/>
      <c r="I1455" s="2"/>
      <c r="J1455" s="2"/>
    </row>
    <row r="1456" spans="1:10" x14ac:dyDescent="0.2">
      <c r="A1456" s="130"/>
      <c r="C1456" s="222"/>
      <c r="I1456" s="2"/>
      <c r="J1456" s="2"/>
    </row>
    <row r="1457" spans="1:10" x14ac:dyDescent="0.2">
      <c r="A1457" s="130"/>
      <c r="C1457" s="222"/>
      <c r="I1457" s="2"/>
      <c r="J1457" s="2"/>
    </row>
    <row r="1458" spans="1:10" x14ac:dyDescent="0.2">
      <c r="A1458" s="130"/>
      <c r="C1458" s="222"/>
      <c r="I1458" s="2"/>
      <c r="J1458" s="2"/>
    </row>
    <row r="1459" spans="1:10" x14ac:dyDescent="0.2">
      <c r="A1459" s="130"/>
      <c r="C1459" s="222"/>
      <c r="I1459" s="2"/>
      <c r="J1459" s="2"/>
    </row>
    <row r="1460" spans="1:10" x14ac:dyDescent="0.2">
      <c r="A1460" s="130"/>
      <c r="C1460" s="222"/>
      <c r="I1460" s="2"/>
      <c r="J1460" s="2"/>
    </row>
    <row r="1461" spans="1:10" x14ac:dyDescent="0.2">
      <c r="A1461" s="130"/>
      <c r="C1461" s="222"/>
      <c r="I1461" s="2"/>
      <c r="J1461" s="2"/>
    </row>
    <row r="1462" spans="1:10" x14ac:dyDescent="0.2">
      <c r="A1462" s="130"/>
      <c r="C1462" s="222"/>
      <c r="I1462" s="2"/>
      <c r="J1462" s="2"/>
    </row>
    <row r="1463" spans="1:10" x14ac:dyDescent="0.2">
      <c r="A1463" s="130"/>
      <c r="C1463" s="222"/>
      <c r="I1463" s="2"/>
      <c r="J1463" s="2"/>
    </row>
    <row r="1464" spans="1:10" x14ac:dyDescent="0.2">
      <c r="A1464" s="130"/>
      <c r="C1464" s="222"/>
      <c r="I1464" s="2"/>
      <c r="J1464" s="2"/>
    </row>
    <row r="1465" spans="1:10" x14ac:dyDescent="0.2">
      <c r="A1465" s="130"/>
      <c r="C1465" s="222"/>
      <c r="I1465" s="2"/>
      <c r="J1465" s="2"/>
    </row>
    <row r="1466" spans="1:10" x14ac:dyDescent="0.2">
      <c r="A1466" s="130"/>
      <c r="C1466" s="222"/>
      <c r="I1466" s="2"/>
      <c r="J1466" s="2"/>
    </row>
    <row r="1467" spans="1:10" x14ac:dyDescent="0.2">
      <c r="A1467" s="130"/>
      <c r="C1467" s="222"/>
      <c r="I1467" s="2"/>
      <c r="J1467" s="2"/>
    </row>
    <row r="1468" spans="1:10" x14ac:dyDescent="0.2">
      <c r="A1468" s="130"/>
      <c r="C1468" s="222"/>
      <c r="I1468" s="2"/>
      <c r="J1468" s="2"/>
    </row>
    <row r="1469" spans="1:10" x14ac:dyDescent="0.2">
      <c r="A1469" s="130"/>
      <c r="C1469" s="222"/>
      <c r="I1469" s="2"/>
      <c r="J1469" s="2"/>
    </row>
    <row r="1470" spans="1:10" x14ac:dyDescent="0.2">
      <c r="A1470" s="130"/>
      <c r="C1470" s="222"/>
      <c r="I1470" s="2"/>
      <c r="J1470" s="2"/>
    </row>
    <row r="1471" spans="1:10" x14ac:dyDescent="0.2">
      <c r="A1471" s="130"/>
      <c r="C1471" s="222"/>
      <c r="I1471" s="2"/>
      <c r="J1471" s="2"/>
    </row>
    <row r="1472" spans="1:10" x14ac:dyDescent="0.2">
      <c r="A1472" s="130"/>
      <c r="C1472" s="222"/>
      <c r="I1472" s="2"/>
      <c r="J1472" s="2"/>
    </row>
    <row r="1473" spans="1:10" x14ac:dyDescent="0.2">
      <c r="A1473" s="130"/>
      <c r="C1473" s="222"/>
      <c r="I1473" s="2"/>
      <c r="J1473" s="2"/>
    </row>
    <row r="1474" spans="1:10" x14ac:dyDescent="0.2">
      <c r="A1474" s="130"/>
      <c r="C1474" s="222"/>
      <c r="I1474" s="2"/>
      <c r="J1474" s="2"/>
    </row>
    <row r="1475" spans="1:10" x14ac:dyDescent="0.2">
      <c r="A1475" s="130"/>
      <c r="C1475" s="222"/>
      <c r="I1475" s="2"/>
      <c r="J1475" s="2"/>
    </row>
    <row r="1476" spans="1:10" x14ac:dyDescent="0.2">
      <c r="A1476" s="130"/>
      <c r="C1476" s="222"/>
      <c r="I1476" s="2"/>
      <c r="J1476" s="2"/>
    </row>
    <row r="1477" spans="1:10" x14ac:dyDescent="0.2">
      <c r="A1477" s="130"/>
      <c r="C1477" s="222"/>
      <c r="I1477" s="2"/>
      <c r="J1477" s="2"/>
    </row>
    <row r="1478" spans="1:10" x14ac:dyDescent="0.2">
      <c r="A1478" s="130"/>
      <c r="C1478" s="222"/>
      <c r="I1478" s="2"/>
      <c r="J1478" s="2"/>
    </row>
    <row r="1479" spans="1:10" x14ac:dyDescent="0.2">
      <c r="A1479" s="130"/>
      <c r="C1479" s="222"/>
      <c r="I1479" s="2"/>
      <c r="J1479" s="2"/>
    </row>
    <row r="1480" spans="1:10" x14ac:dyDescent="0.2">
      <c r="A1480" s="130"/>
      <c r="C1480" s="222"/>
      <c r="I1480" s="2"/>
      <c r="J1480" s="2"/>
    </row>
    <row r="1481" spans="1:10" x14ac:dyDescent="0.2">
      <c r="A1481" s="130"/>
      <c r="C1481" s="222"/>
      <c r="I1481" s="2"/>
      <c r="J1481" s="2"/>
    </row>
    <row r="1482" spans="1:10" x14ac:dyDescent="0.2">
      <c r="A1482" s="130"/>
      <c r="C1482" s="222"/>
      <c r="I1482" s="2"/>
      <c r="J1482" s="2"/>
    </row>
    <row r="1483" spans="1:10" x14ac:dyDescent="0.2">
      <c r="A1483" s="130"/>
      <c r="C1483" s="222"/>
      <c r="I1483" s="2"/>
      <c r="J1483" s="2"/>
    </row>
    <row r="1484" spans="1:10" x14ac:dyDescent="0.2">
      <c r="A1484" s="130"/>
      <c r="C1484" s="222"/>
      <c r="I1484" s="2"/>
      <c r="J1484" s="2"/>
    </row>
    <row r="1485" spans="1:10" x14ac:dyDescent="0.2">
      <c r="A1485" s="130"/>
      <c r="C1485" s="222"/>
      <c r="I1485" s="2"/>
      <c r="J1485" s="2"/>
    </row>
    <row r="1486" spans="1:10" x14ac:dyDescent="0.2">
      <c r="A1486" s="130"/>
      <c r="C1486" s="222"/>
      <c r="I1486" s="2"/>
      <c r="J1486" s="2"/>
    </row>
    <row r="1487" spans="1:10" x14ac:dyDescent="0.2">
      <c r="A1487" s="130"/>
      <c r="C1487" s="222"/>
      <c r="I1487" s="2"/>
      <c r="J1487" s="2"/>
    </row>
    <row r="1488" spans="1:10" x14ac:dyDescent="0.2">
      <c r="A1488" s="130"/>
      <c r="C1488" s="222"/>
      <c r="I1488" s="2"/>
      <c r="J1488" s="2"/>
    </row>
    <row r="1489" spans="1:10" x14ac:dyDescent="0.2">
      <c r="A1489" s="130"/>
      <c r="C1489" s="222"/>
      <c r="I1489" s="2"/>
      <c r="J1489" s="2"/>
    </row>
    <row r="1490" spans="1:10" x14ac:dyDescent="0.2">
      <c r="A1490" s="130"/>
      <c r="C1490" s="222"/>
      <c r="I1490" s="2"/>
      <c r="J1490" s="2"/>
    </row>
    <row r="1491" spans="1:10" x14ac:dyDescent="0.2">
      <c r="A1491" s="130"/>
      <c r="C1491" s="222"/>
      <c r="I1491" s="2"/>
      <c r="J1491" s="2"/>
    </row>
    <row r="1492" spans="1:10" x14ac:dyDescent="0.2">
      <c r="A1492" s="130"/>
      <c r="C1492" s="222"/>
      <c r="I1492" s="2"/>
      <c r="J1492" s="2"/>
    </row>
    <row r="1493" spans="1:10" x14ac:dyDescent="0.2">
      <c r="A1493" s="130"/>
      <c r="C1493" s="222"/>
      <c r="I1493" s="2"/>
      <c r="J1493" s="2"/>
    </row>
    <row r="1494" spans="1:10" x14ac:dyDescent="0.2">
      <c r="A1494" s="130"/>
      <c r="C1494" s="222"/>
      <c r="I1494" s="2"/>
      <c r="J1494" s="2"/>
    </row>
    <row r="1495" spans="1:10" x14ac:dyDescent="0.2">
      <c r="A1495" s="130"/>
      <c r="C1495" s="222"/>
      <c r="I1495" s="2"/>
      <c r="J1495" s="2"/>
    </row>
    <row r="1496" spans="1:10" x14ac:dyDescent="0.2">
      <c r="A1496" s="130"/>
      <c r="C1496" s="222"/>
      <c r="I1496" s="2"/>
      <c r="J1496" s="2"/>
    </row>
    <row r="1497" spans="1:10" x14ac:dyDescent="0.2">
      <c r="A1497" s="130"/>
      <c r="C1497" s="222"/>
      <c r="I1497" s="2"/>
      <c r="J1497" s="2"/>
    </row>
    <row r="1498" spans="1:10" x14ac:dyDescent="0.2">
      <c r="A1498" s="130"/>
      <c r="C1498" s="222"/>
      <c r="I1498" s="2"/>
      <c r="J1498" s="2"/>
    </row>
    <row r="1499" spans="1:10" x14ac:dyDescent="0.2">
      <c r="A1499" s="130"/>
      <c r="C1499" s="222"/>
      <c r="I1499" s="2"/>
      <c r="J1499" s="2"/>
    </row>
    <row r="1500" spans="1:10" x14ac:dyDescent="0.2">
      <c r="A1500" s="130"/>
      <c r="C1500" s="222"/>
      <c r="I1500" s="2"/>
      <c r="J1500" s="2"/>
    </row>
    <row r="1501" spans="1:10" x14ac:dyDescent="0.2">
      <c r="A1501" s="130"/>
      <c r="C1501" s="222"/>
      <c r="I1501" s="2"/>
      <c r="J1501" s="2"/>
    </row>
    <row r="1502" spans="1:10" x14ac:dyDescent="0.2">
      <c r="A1502" s="130"/>
      <c r="C1502" s="222"/>
      <c r="I1502" s="2"/>
      <c r="J1502" s="2"/>
    </row>
    <row r="1503" spans="1:10" x14ac:dyDescent="0.2">
      <c r="A1503" s="130"/>
      <c r="C1503" s="222"/>
      <c r="I1503" s="2"/>
      <c r="J1503" s="2"/>
    </row>
    <row r="1504" spans="1:10" x14ac:dyDescent="0.2">
      <c r="A1504" s="130"/>
      <c r="C1504" s="222"/>
      <c r="I1504" s="2"/>
      <c r="J1504" s="2"/>
    </row>
    <row r="1505" spans="1:10" x14ac:dyDescent="0.2">
      <c r="A1505" s="130"/>
      <c r="C1505" s="222"/>
      <c r="I1505" s="2"/>
      <c r="J1505" s="2"/>
    </row>
    <row r="1506" spans="1:10" x14ac:dyDescent="0.2">
      <c r="A1506" s="130"/>
      <c r="C1506" s="222"/>
      <c r="I1506" s="2"/>
      <c r="J1506" s="2"/>
    </row>
    <row r="1507" spans="1:10" x14ac:dyDescent="0.2">
      <c r="A1507" s="130"/>
      <c r="C1507" s="222"/>
      <c r="I1507" s="2"/>
      <c r="J1507" s="2"/>
    </row>
    <row r="1508" spans="1:10" x14ac:dyDescent="0.2">
      <c r="A1508" s="130"/>
      <c r="C1508" s="222"/>
      <c r="I1508" s="2"/>
      <c r="J1508" s="2"/>
    </row>
    <row r="1509" spans="1:10" x14ac:dyDescent="0.2">
      <c r="A1509" s="130"/>
      <c r="C1509" s="222"/>
      <c r="I1509" s="2"/>
      <c r="J1509" s="2"/>
    </row>
    <row r="1510" spans="1:10" x14ac:dyDescent="0.2">
      <c r="A1510" s="130"/>
      <c r="C1510" s="222"/>
      <c r="I1510" s="2"/>
      <c r="J1510" s="2"/>
    </row>
    <row r="1511" spans="1:10" x14ac:dyDescent="0.2">
      <c r="A1511" s="130"/>
      <c r="C1511" s="222"/>
      <c r="I1511" s="2"/>
      <c r="J1511" s="2"/>
    </row>
    <row r="1512" spans="1:10" x14ac:dyDescent="0.2">
      <c r="A1512" s="130"/>
      <c r="C1512" s="222"/>
      <c r="I1512" s="2"/>
      <c r="J1512" s="2"/>
    </row>
    <row r="1513" spans="1:10" x14ac:dyDescent="0.2">
      <c r="A1513" s="130"/>
      <c r="C1513" s="222"/>
      <c r="I1513" s="2"/>
      <c r="J1513" s="2"/>
    </row>
    <row r="1514" spans="1:10" x14ac:dyDescent="0.2">
      <c r="A1514" s="130"/>
      <c r="C1514" s="222"/>
      <c r="I1514" s="2"/>
      <c r="J1514" s="2"/>
    </row>
    <row r="1515" spans="1:10" x14ac:dyDescent="0.2">
      <c r="A1515" s="130"/>
      <c r="C1515" s="222"/>
      <c r="I1515" s="2"/>
      <c r="J1515" s="2"/>
    </row>
    <row r="1516" spans="1:10" x14ac:dyDescent="0.2">
      <c r="A1516" s="130"/>
      <c r="C1516" s="222"/>
      <c r="I1516" s="2"/>
      <c r="J1516" s="2"/>
    </row>
    <row r="1517" spans="1:10" x14ac:dyDescent="0.2">
      <c r="A1517" s="130"/>
      <c r="C1517" s="222"/>
      <c r="I1517" s="2"/>
      <c r="J1517" s="2"/>
    </row>
    <row r="1518" spans="1:10" x14ac:dyDescent="0.2">
      <c r="A1518" s="130"/>
      <c r="C1518" s="222"/>
      <c r="I1518" s="2"/>
      <c r="J1518" s="2"/>
    </row>
    <row r="1519" spans="1:10" x14ac:dyDescent="0.2">
      <c r="A1519" s="130"/>
      <c r="C1519" s="222"/>
      <c r="I1519" s="2"/>
      <c r="J1519" s="2"/>
    </row>
    <row r="1520" spans="1:10" x14ac:dyDescent="0.2">
      <c r="A1520" s="130"/>
      <c r="C1520" s="222"/>
      <c r="I1520" s="2"/>
      <c r="J1520" s="2"/>
    </row>
    <row r="1521" spans="1:10" x14ac:dyDescent="0.2">
      <c r="A1521" s="130"/>
      <c r="C1521" s="222"/>
      <c r="I1521" s="2"/>
      <c r="J1521" s="2"/>
    </row>
    <row r="1522" spans="1:10" x14ac:dyDescent="0.2">
      <c r="A1522" s="130"/>
      <c r="C1522" s="222"/>
      <c r="I1522" s="2"/>
      <c r="J1522" s="2"/>
    </row>
    <row r="1523" spans="1:10" x14ac:dyDescent="0.2">
      <c r="A1523" s="130"/>
      <c r="C1523" s="222"/>
      <c r="I1523" s="2"/>
      <c r="J1523" s="2"/>
    </row>
    <row r="1524" spans="1:10" x14ac:dyDescent="0.2">
      <c r="A1524" s="130"/>
      <c r="C1524" s="222"/>
      <c r="I1524" s="2"/>
      <c r="J1524" s="2"/>
    </row>
    <row r="1525" spans="1:10" x14ac:dyDescent="0.2">
      <c r="A1525" s="130"/>
      <c r="C1525" s="222"/>
      <c r="I1525" s="2"/>
      <c r="J1525" s="2"/>
    </row>
    <row r="1526" spans="1:10" x14ac:dyDescent="0.2">
      <c r="A1526" s="130"/>
      <c r="C1526" s="222"/>
      <c r="I1526" s="2"/>
      <c r="J1526" s="2"/>
    </row>
    <row r="1527" spans="1:10" x14ac:dyDescent="0.2">
      <c r="A1527" s="130"/>
      <c r="C1527" s="222"/>
      <c r="I1527" s="2"/>
      <c r="J1527" s="2"/>
    </row>
    <row r="1528" spans="1:10" x14ac:dyDescent="0.2">
      <c r="A1528" s="130"/>
      <c r="C1528" s="222"/>
      <c r="I1528" s="2"/>
      <c r="J1528" s="2"/>
    </row>
    <row r="1529" spans="1:10" x14ac:dyDescent="0.2">
      <c r="A1529" s="130"/>
      <c r="C1529" s="222"/>
      <c r="I1529" s="2"/>
      <c r="J1529" s="2"/>
    </row>
    <row r="1530" spans="1:10" x14ac:dyDescent="0.2">
      <c r="A1530" s="130"/>
      <c r="C1530" s="222"/>
      <c r="I1530" s="2"/>
      <c r="J1530" s="2"/>
    </row>
    <row r="1531" spans="1:10" x14ac:dyDescent="0.2">
      <c r="A1531" s="130"/>
      <c r="C1531" s="222"/>
      <c r="I1531" s="2"/>
      <c r="J1531" s="2"/>
    </row>
    <row r="1532" spans="1:10" x14ac:dyDescent="0.2">
      <c r="A1532" s="130"/>
      <c r="C1532" s="222"/>
      <c r="I1532" s="2"/>
      <c r="J1532" s="2"/>
    </row>
    <row r="1533" spans="1:10" x14ac:dyDescent="0.2">
      <c r="A1533" s="130"/>
      <c r="C1533" s="222"/>
      <c r="I1533" s="2"/>
      <c r="J1533" s="2"/>
    </row>
    <row r="1534" spans="1:10" x14ac:dyDescent="0.2">
      <c r="A1534" s="130"/>
      <c r="C1534" s="222"/>
      <c r="I1534" s="2"/>
      <c r="J1534" s="2"/>
    </row>
    <row r="1535" spans="1:10" x14ac:dyDescent="0.2">
      <c r="A1535" s="130"/>
      <c r="C1535" s="222"/>
      <c r="I1535" s="2"/>
      <c r="J1535" s="2"/>
    </row>
    <row r="1536" spans="1:10" x14ac:dyDescent="0.2">
      <c r="A1536" s="130"/>
      <c r="C1536" s="222"/>
      <c r="I1536" s="2"/>
      <c r="J1536" s="2"/>
    </row>
    <row r="1537" spans="1:10" x14ac:dyDescent="0.2">
      <c r="A1537" s="130"/>
      <c r="C1537" s="222"/>
      <c r="I1537" s="2"/>
      <c r="J1537" s="2"/>
    </row>
    <row r="1538" spans="1:10" x14ac:dyDescent="0.2">
      <c r="A1538" s="130"/>
      <c r="C1538" s="222"/>
      <c r="I1538" s="2"/>
      <c r="J1538" s="2"/>
    </row>
    <row r="1539" spans="1:10" x14ac:dyDescent="0.2">
      <c r="A1539" s="130"/>
      <c r="C1539" s="222"/>
      <c r="I1539" s="2"/>
      <c r="J1539" s="2"/>
    </row>
    <row r="1540" spans="1:10" x14ac:dyDescent="0.2">
      <c r="A1540" s="130"/>
      <c r="C1540" s="222"/>
      <c r="I1540" s="2"/>
      <c r="J1540" s="2"/>
    </row>
    <row r="1541" spans="1:10" x14ac:dyDescent="0.2">
      <c r="A1541" s="130"/>
      <c r="C1541" s="222"/>
      <c r="I1541" s="2"/>
      <c r="J1541" s="2"/>
    </row>
    <row r="1542" spans="1:10" x14ac:dyDescent="0.2">
      <c r="A1542" s="130"/>
      <c r="C1542" s="222"/>
      <c r="I1542" s="2"/>
      <c r="J1542" s="2"/>
    </row>
    <row r="1543" spans="1:10" x14ac:dyDescent="0.2">
      <c r="A1543" s="130"/>
      <c r="C1543" s="222"/>
      <c r="I1543" s="2"/>
      <c r="J1543" s="2"/>
    </row>
    <row r="1544" spans="1:10" x14ac:dyDescent="0.2">
      <c r="A1544" s="130"/>
      <c r="C1544" s="222"/>
      <c r="I1544" s="2"/>
      <c r="J1544" s="2"/>
    </row>
    <row r="1545" spans="1:10" x14ac:dyDescent="0.2">
      <c r="A1545" s="130"/>
      <c r="C1545" s="222"/>
      <c r="I1545" s="2"/>
      <c r="J1545" s="2"/>
    </row>
    <row r="1546" spans="1:10" x14ac:dyDescent="0.2">
      <c r="A1546" s="130"/>
      <c r="C1546" s="222"/>
      <c r="I1546" s="2"/>
      <c r="J1546" s="2"/>
    </row>
    <row r="1547" spans="1:10" x14ac:dyDescent="0.2">
      <c r="A1547" s="130"/>
      <c r="C1547" s="222"/>
      <c r="I1547" s="2"/>
      <c r="J1547" s="2"/>
    </row>
    <row r="1548" spans="1:10" x14ac:dyDescent="0.2">
      <c r="A1548" s="130"/>
      <c r="C1548" s="222"/>
      <c r="I1548" s="2"/>
      <c r="J1548" s="2"/>
    </row>
    <row r="1549" spans="1:10" x14ac:dyDescent="0.2">
      <c r="A1549" s="130"/>
      <c r="C1549" s="222"/>
      <c r="I1549" s="2"/>
      <c r="J1549" s="2"/>
    </row>
    <row r="1550" spans="1:10" x14ac:dyDescent="0.2">
      <c r="A1550" s="130"/>
      <c r="C1550" s="222"/>
      <c r="I1550" s="2"/>
      <c r="J1550" s="2"/>
    </row>
    <row r="1551" spans="1:10" x14ac:dyDescent="0.2">
      <c r="A1551" s="130"/>
      <c r="C1551" s="222"/>
      <c r="I1551" s="2"/>
      <c r="J1551" s="2"/>
    </row>
    <row r="1552" spans="1:10" x14ac:dyDescent="0.2">
      <c r="A1552" s="130"/>
      <c r="C1552" s="222"/>
      <c r="I1552" s="2"/>
      <c r="J1552" s="2"/>
    </row>
    <row r="1553" spans="1:10" x14ac:dyDescent="0.2">
      <c r="A1553" s="130"/>
      <c r="C1553" s="222"/>
      <c r="I1553" s="2"/>
      <c r="J1553" s="2"/>
    </row>
    <row r="1554" spans="1:10" x14ac:dyDescent="0.2">
      <c r="A1554" s="130"/>
      <c r="C1554" s="222"/>
      <c r="I1554" s="2"/>
      <c r="J1554" s="2"/>
    </row>
    <row r="1555" spans="1:10" x14ac:dyDescent="0.2">
      <c r="A1555" s="130"/>
      <c r="C1555" s="222"/>
      <c r="I1555" s="2"/>
      <c r="J1555" s="2"/>
    </row>
    <row r="1556" spans="1:10" x14ac:dyDescent="0.2">
      <c r="A1556" s="130"/>
      <c r="C1556" s="222"/>
      <c r="I1556" s="2"/>
      <c r="J1556" s="2"/>
    </row>
    <row r="1557" spans="1:10" x14ac:dyDescent="0.2">
      <c r="A1557" s="130"/>
      <c r="C1557" s="222"/>
      <c r="I1557" s="2"/>
      <c r="J1557" s="2"/>
    </row>
    <row r="1558" spans="1:10" x14ac:dyDescent="0.2">
      <c r="A1558" s="130"/>
      <c r="C1558" s="222"/>
      <c r="I1558" s="2"/>
      <c r="J1558" s="2"/>
    </row>
    <row r="1559" spans="1:10" x14ac:dyDescent="0.2">
      <c r="A1559" s="130"/>
      <c r="C1559" s="222"/>
      <c r="I1559" s="2"/>
      <c r="J1559" s="2"/>
    </row>
    <row r="1560" spans="1:10" x14ac:dyDescent="0.2">
      <c r="A1560" s="130"/>
      <c r="C1560" s="222"/>
      <c r="I1560" s="2"/>
      <c r="J1560" s="2"/>
    </row>
    <row r="1561" spans="1:10" x14ac:dyDescent="0.2">
      <c r="A1561" s="130"/>
      <c r="C1561" s="222"/>
      <c r="I1561" s="2"/>
      <c r="J1561" s="2"/>
    </row>
    <row r="1562" spans="1:10" x14ac:dyDescent="0.2">
      <c r="A1562" s="130"/>
      <c r="C1562" s="222"/>
      <c r="I1562" s="2"/>
      <c r="J1562" s="2"/>
    </row>
    <row r="1563" spans="1:10" x14ac:dyDescent="0.2">
      <c r="A1563" s="130"/>
      <c r="C1563" s="222"/>
      <c r="I1563" s="2"/>
      <c r="J1563" s="2"/>
    </row>
    <row r="1564" spans="1:10" x14ac:dyDescent="0.2">
      <c r="A1564" s="130"/>
      <c r="C1564" s="222"/>
      <c r="I1564" s="2"/>
      <c r="J1564" s="2"/>
    </row>
    <row r="1565" spans="1:10" x14ac:dyDescent="0.2">
      <c r="A1565" s="130"/>
      <c r="C1565" s="222"/>
      <c r="I1565" s="2"/>
      <c r="J1565" s="2"/>
    </row>
    <row r="1566" spans="1:10" x14ac:dyDescent="0.2">
      <c r="A1566" s="130"/>
      <c r="C1566" s="222"/>
      <c r="I1566" s="2"/>
      <c r="J1566" s="2"/>
    </row>
    <row r="1567" spans="1:10" x14ac:dyDescent="0.2">
      <c r="A1567" s="130"/>
      <c r="C1567" s="222"/>
      <c r="I1567" s="2"/>
      <c r="J1567" s="2"/>
    </row>
    <row r="1568" spans="1:10" x14ac:dyDescent="0.2">
      <c r="A1568" s="130"/>
      <c r="C1568" s="222"/>
      <c r="I1568" s="2"/>
      <c r="J1568" s="2"/>
    </row>
    <row r="1569" spans="1:10" x14ac:dyDescent="0.2">
      <c r="A1569" s="130"/>
      <c r="C1569" s="222"/>
      <c r="I1569" s="2"/>
      <c r="J1569" s="2"/>
    </row>
    <row r="1570" spans="1:10" x14ac:dyDescent="0.2">
      <c r="A1570" s="130"/>
      <c r="C1570" s="222"/>
      <c r="I1570" s="2"/>
      <c r="J1570" s="2"/>
    </row>
    <row r="1571" spans="1:10" x14ac:dyDescent="0.2">
      <c r="A1571" s="130"/>
      <c r="C1571" s="222"/>
      <c r="I1571" s="2"/>
      <c r="J1571" s="2"/>
    </row>
    <row r="1572" spans="1:10" x14ac:dyDescent="0.2">
      <c r="A1572" s="130"/>
      <c r="C1572" s="222"/>
      <c r="I1572" s="2"/>
      <c r="J1572" s="2"/>
    </row>
    <row r="1573" spans="1:10" x14ac:dyDescent="0.2">
      <c r="A1573" s="130"/>
      <c r="C1573" s="222"/>
      <c r="I1573" s="2"/>
      <c r="J1573" s="2"/>
    </row>
    <row r="1574" spans="1:10" x14ac:dyDescent="0.2">
      <c r="A1574" s="130"/>
      <c r="C1574" s="222"/>
      <c r="I1574" s="2"/>
      <c r="J1574" s="2"/>
    </row>
    <row r="1575" spans="1:10" x14ac:dyDescent="0.2">
      <c r="A1575" s="130"/>
      <c r="C1575" s="222"/>
      <c r="I1575" s="2"/>
      <c r="J1575" s="2"/>
    </row>
    <row r="1576" spans="1:10" x14ac:dyDescent="0.2">
      <c r="A1576" s="130"/>
      <c r="C1576" s="222"/>
      <c r="I1576" s="2"/>
      <c r="J1576" s="2"/>
    </row>
    <row r="1577" spans="1:10" x14ac:dyDescent="0.2">
      <c r="A1577" s="130"/>
      <c r="C1577" s="222"/>
      <c r="I1577" s="2"/>
      <c r="J1577" s="2"/>
    </row>
    <row r="1578" spans="1:10" x14ac:dyDescent="0.2">
      <c r="A1578" s="130"/>
      <c r="C1578" s="222"/>
      <c r="I1578" s="2"/>
      <c r="J1578" s="2"/>
    </row>
    <row r="1579" spans="1:10" x14ac:dyDescent="0.2">
      <c r="A1579" s="130"/>
      <c r="C1579" s="222"/>
      <c r="I1579" s="2"/>
      <c r="J1579" s="2"/>
    </row>
    <row r="1580" spans="1:10" x14ac:dyDescent="0.2">
      <c r="A1580" s="130"/>
      <c r="C1580" s="222"/>
      <c r="I1580" s="2"/>
      <c r="J1580" s="2"/>
    </row>
    <row r="1581" spans="1:10" x14ac:dyDescent="0.2">
      <c r="A1581" s="130"/>
      <c r="C1581" s="222"/>
      <c r="I1581" s="2"/>
      <c r="J1581" s="2"/>
    </row>
    <row r="1582" spans="1:10" x14ac:dyDescent="0.2">
      <c r="A1582" s="130"/>
      <c r="C1582" s="222"/>
      <c r="I1582" s="2"/>
      <c r="J1582" s="2"/>
    </row>
    <row r="1583" spans="1:10" x14ac:dyDescent="0.2">
      <c r="A1583" s="130"/>
      <c r="C1583" s="222"/>
      <c r="I1583" s="2"/>
      <c r="J1583" s="2"/>
    </row>
    <row r="1584" spans="1:10" x14ac:dyDescent="0.2">
      <c r="A1584" s="130"/>
      <c r="C1584" s="222"/>
      <c r="I1584" s="2"/>
      <c r="J1584" s="2"/>
    </row>
    <row r="1585" spans="1:10" x14ac:dyDescent="0.2">
      <c r="A1585" s="130"/>
      <c r="C1585" s="222"/>
      <c r="I1585" s="2"/>
      <c r="J1585" s="2"/>
    </row>
    <row r="1586" spans="1:10" x14ac:dyDescent="0.2">
      <c r="A1586" s="130"/>
      <c r="C1586" s="222"/>
      <c r="I1586" s="2"/>
      <c r="J1586" s="2"/>
    </row>
    <row r="1587" spans="1:10" x14ac:dyDescent="0.2">
      <c r="A1587" s="130"/>
      <c r="C1587" s="222"/>
      <c r="I1587" s="2"/>
      <c r="J1587" s="2"/>
    </row>
    <row r="1588" spans="1:10" x14ac:dyDescent="0.2">
      <c r="A1588" s="130"/>
      <c r="C1588" s="222"/>
      <c r="I1588" s="2"/>
      <c r="J1588" s="2"/>
    </row>
    <row r="1589" spans="1:10" x14ac:dyDescent="0.2">
      <c r="A1589" s="130"/>
      <c r="C1589" s="222"/>
      <c r="I1589" s="2"/>
      <c r="J1589" s="2"/>
    </row>
    <row r="1590" spans="1:10" x14ac:dyDescent="0.2">
      <c r="A1590" s="130"/>
      <c r="C1590" s="222"/>
      <c r="I1590" s="2"/>
      <c r="J1590" s="2"/>
    </row>
    <row r="1591" spans="1:10" x14ac:dyDescent="0.2">
      <c r="A1591" s="130"/>
      <c r="C1591" s="222"/>
      <c r="I1591" s="2"/>
      <c r="J1591" s="2"/>
    </row>
    <row r="1592" spans="1:10" x14ac:dyDescent="0.2">
      <c r="A1592" s="130"/>
      <c r="C1592" s="222"/>
      <c r="I1592" s="2"/>
      <c r="J1592" s="2"/>
    </row>
    <row r="1593" spans="1:10" x14ac:dyDescent="0.2">
      <c r="A1593" s="130"/>
      <c r="C1593" s="222"/>
      <c r="I1593" s="2"/>
      <c r="J1593" s="2"/>
    </row>
    <row r="1594" spans="1:10" x14ac:dyDescent="0.2">
      <c r="A1594" s="130"/>
      <c r="C1594" s="222"/>
      <c r="I1594" s="2"/>
      <c r="J1594" s="2"/>
    </row>
    <row r="1595" spans="1:10" x14ac:dyDescent="0.2">
      <c r="A1595" s="130"/>
      <c r="C1595" s="222"/>
      <c r="I1595" s="2"/>
      <c r="J1595" s="2"/>
    </row>
    <row r="1596" spans="1:10" x14ac:dyDescent="0.2">
      <c r="A1596" s="130"/>
      <c r="C1596" s="222"/>
      <c r="I1596" s="2"/>
      <c r="J1596" s="2"/>
    </row>
    <row r="1597" spans="1:10" x14ac:dyDescent="0.2">
      <c r="A1597" s="130"/>
      <c r="C1597" s="222"/>
      <c r="I1597" s="2"/>
      <c r="J1597" s="2"/>
    </row>
    <row r="1598" spans="1:10" x14ac:dyDescent="0.2">
      <c r="A1598" s="130"/>
      <c r="C1598" s="222"/>
      <c r="I1598" s="2"/>
      <c r="J1598" s="2"/>
    </row>
    <row r="1599" spans="1:10" x14ac:dyDescent="0.2">
      <c r="A1599" s="130"/>
      <c r="C1599" s="222"/>
      <c r="I1599" s="2"/>
      <c r="J1599" s="2"/>
    </row>
    <row r="1600" spans="1:10" x14ac:dyDescent="0.2">
      <c r="A1600" s="130"/>
      <c r="C1600" s="222"/>
      <c r="I1600" s="2"/>
      <c r="J1600" s="2"/>
    </row>
    <row r="1601" spans="1:10" x14ac:dyDescent="0.2">
      <c r="A1601" s="130"/>
      <c r="C1601" s="222"/>
      <c r="I1601" s="2"/>
      <c r="J1601" s="2"/>
    </row>
    <row r="1602" spans="1:10" x14ac:dyDescent="0.2">
      <c r="A1602" s="130"/>
      <c r="C1602" s="222"/>
      <c r="I1602" s="2"/>
      <c r="J1602" s="2"/>
    </row>
    <row r="1603" spans="1:10" x14ac:dyDescent="0.2">
      <c r="A1603" s="130"/>
      <c r="C1603" s="222"/>
      <c r="I1603" s="2"/>
      <c r="J1603" s="2"/>
    </row>
    <row r="1604" spans="1:10" x14ac:dyDescent="0.2">
      <c r="A1604" s="130"/>
      <c r="C1604" s="222"/>
      <c r="I1604" s="2"/>
      <c r="J1604" s="2"/>
    </row>
    <row r="1605" spans="1:10" x14ac:dyDescent="0.2">
      <c r="A1605" s="130"/>
      <c r="C1605" s="222"/>
      <c r="I1605" s="2"/>
      <c r="J1605" s="2"/>
    </row>
    <row r="1606" spans="1:10" x14ac:dyDescent="0.2">
      <c r="A1606" s="130"/>
      <c r="C1606" s="222"/>
      <c r="I1606" s="2"/>
      <c r="J1606" s="2"/>
    </row>
    <row r="1607" spans="1:10" x14ac:dyDescent="0.2">
      <c r="A1607" s="130"/>
      <c r="C1607" s="222"/>
      <c r="I1607" s="2"/>
      <c r="J1607" s="2"/>
    </row>
    <row r="1608" spans="1:10" x14ac:dyDescent="0.2">
      <c r="A1608" s="130"/>
      <c r="C1608" s="222"/>
      <c r="I1608" s="2"/>
      <c r="J1608" s="2"/>
    </row>
    <row r="1609" spans="1:10" x14ac:dyDescent="0.2">
      <c r="A1609" s="130"/>
      <c r="C1609" s="222"/>
      <c r="I1609" s="2"/>
      <c r="J1609" s="2"/>
    </row>
    <row r="1610" spans="1:10" x14ac:dyDescent="0.2">
      <c r="A1610" s="130"/>
      <c r="C1610" s="222"/>
      <c r="I1610" s="2"/>
      <c r="J1610" s="2"/>
    </row>
    <row r="1611" spans="1:10" x14ac:dyDescent="0.2">
      <c r="A1611" s="130"/>
      <c r="C1611" s="222"/>
      <c r="I1611" s="2"/>
      <c r="J1611" s="2"/>
    </row>
    <row r="1612" spans="1:10" x14ac:dyDescent="0.2">
      <c r="A1612" s="130"/>
      <c r="C1612" s="222"/>
      <c r="I1612" s="2"/>
      <c r="J1612" s="2"/>
    </row>
    <row r="1613" spans="1:10" x14ac:dyDescent="0.2">
      <c r="A1613" s="130"/>
      <c r="C1613" s="222"/>
      <c r="I1613" s="2"/>
      <c r="J1613" s="2"/>
    </row>
    <row r="1614" spans="1:10" x14ac:dyDescent="0.2">
      <c r="A1614" s="130"/>
      <c r="C1614" s="222"/>
      <c r="I1614" s="2"/>
      <c r="J1614" s="2"/>
    </row>
    <row r="1615" spans="1:10" x14ac:dyDescent="0.2">
      <c r="A1615" s="130"/>
      <c r="C1615" s="222"/>
      <c r="I1615" s="2"/>
      <c r="J1615" s="2"/>
    </row>
    <row r="1616" spans="1:10" x14ac:dyDescent="0.2">
      <c r="A1616" s="130"/>
      <c r="C1616" s="222"/>
      <c r="I1616" s="2"/>
      <c r="J1616" s="2"/>
    </row>
    <row r="1617" spans="1:10" x14ac:dyDescent="0.2">
      <c r="A1617" s="130"/>
      <c r="C1617" s="222"/>
      <c r="I1617" s="2"/>
      <c r="J1617" s="2"/>
    </row>
    <row r="1618" spans="1:10" x14ac:dyDescent="0.2">
      <c r="A1618" s="130"/>
      <c r="C1618" s="222"/>
      <c r="I1618" s="2"/>
      <c r="J1618" s="2"/>
    </row>
    <row r="1619" spans="1:10" x14ac:dyDescent="0.2">
      <c r="A1619" s="130"/>
      <c r="C1619" s="222"/>
      <c r="I1619" s="2"/>
      <c r="J1619" s="2"/>
    </row>
    <row r="1620" spans="1:10" x14ac:dyDescent="0.2">
      <c r="A1620" s="130"/>
      <c r="C1620" s="222"/>
      <c r="I1620" s="2"/>
      <c r="J1620" s="2"/>
    </row>
    <row r="1621" spans="1:10" x14ac:dyDescent="0.2">
      <c r="A1621" s="130"/>
      <c r="C1621" s="222"/>
      <c r="I1621" s="2"/>
      <c r="J1621" s="2"/>
    </row>
    <row r="1622" spans="1:10" x14ac:dyDescent="0.2">
      <c r="A1622" s="130"/>
      <c r="C1622" s="222"/>
      <c r="I1622" s="2"/>
      <c r="J1622" s="2"/>
    </row>
    <row r="1623" spans="1:10" x14ac:dyDescent="0.2">
      <c r="A1623" s="130"/>
      <c r="C1623" s="222"/>
      <c r="I1623" s="2"/>
      <c r="J1623" s="2"/>
    </row>
    <row r="1624" spans="1:10" x14ac:dyDescent="0.2">
      <c r="A1624" s="130"/>
      <c r="C1624" s="222"/>
      <c r="I1624" s="2"/>
      <c r="J1624" s="2"/>
    </row>
    <row r="1625" spans="1:10" x14ac:dyDescent="0.2">
      <c r="A1625" s="130"/>
      <c r="C1625" s="222"/>
      <c r="I1625" s="2"/>
      <c r="J1625" s="2"/>
    </row>
    <row r="1626" spans="1:10" x14ac:dyDescent="0.2">
      <c r="A1626" s="130"/>
      <c r="C1626" s="222"/>
      <c r="I1626" s="2"/>
      <c r="J1626" s="2"/>
    </row>
    <row r="1627" spans="1:10" x14ac:dyDescent="0.2">
      <c r="A1627" s="130"/>
      <c r="C1627" s="222"/>
      <c r="I1627" s="2"/>
      <c r="J1627" s="2"/>
    </row>
    <row r="1628" spans="1:10" x14ac:dyDescent="0.2">
      <c r="A1628" s="130"/>
      <c r="C1628" s="222"/>
      <c r="I1628" s="2"/>
      <c r="J1628" s="2"/>
    </row>
    <row r="1629" spans="1:10" x14ac:dyDescent="0.2">
      <c r="A1629" s="130"/>
      <c r="C1629" s="222"/>
      <c r="I1629" s="2"/>
      <c r="J1629" s="2"/>
    </row>
    <row r="1630" spans="1:10" x14ac:dyDescent="0.2">
      <c r="A1630" s="130"/>
      <c r="C1630" s="222"/>
      <c r="I1630" s="2"/>
      <c r="J1630" s="2"/>
    </row>
    <row r="1631" spans="1:10" x14ac:dyDescent="0.2">
      <c r="A1631" s="130"/>
      <c r="C1631" s="222"/>
      <c r="I1631" s="2"/>
      <c r="J1631" s="2"/>
    </row>
    <row r="1632" spans="1:10" x14ac:dyDescent="0.2">
      <c r="A1632" s="130"/>
      <c r="C1632" s="222"/>
      <c r="I1632" s="2"/>
      <c r="J1632" s="2"/>
    </row>
    <row r="1633" spans="1:10" x14ac:dyDescent="0.2">
      <c r="A1633" s="130"/>
      <c r="C1633" s="222"/>
      <c r="I1633" s="2"/>
      <c r="J1633" s="2"/>
    </row>
    <row r="1634" spans="1:10" x14ac:dyDescent="0.2">
      <c r="A1634" s="130"/>
      <c r="C1634" s="222"/>
      <c r="I1634" s="2"/>
      <c r="J1634" s="2"/>
    </row>
    <row r="1635" spans="1:10" x14ac:dyDescent="0.2">
      <c r="A1635" s="130"/>
      <c r="C1635" s="222"/>
      <c r="I1635" s="2"/>
      <c r="J1635" s="2"/>
    </row>
    <row r="1636" spans="1:10" x14ac:dyDescent="0.2">
      <c r="A1636" s="130"/>
      <c r="C1636" s="222"/>
      <c r="I1636" s="2"/>
      <c r="J1636" s="2"/>
    </row>
    <row r="1637" spans="1:10" x14ac:dyDescent="0.2">
      <c r="A1637" s="130"/>
      <c r="C1637" s="222"/>
      <c r="I1637" s="2"/>
      <c r="J1637" s="2"/>
    </row>
    <row r="1638" spans="1:10" x14ac:dyDescent="0.2">
      <c r="A1638" s="130"/>
      <c r="C1638" s="222"/>
      <c r="I1638" s="2"/>
      <c r="J1638" s="2"/>
    </row>
    <row r="1639" spans="1:10" x14ac:dyDescent="0.2">
      <c r="A1639" s="130"/>
      <c r="C1639" s="222"/>
      <c r="I1639" s="2"/>
      <c r="J1639" s="2"/>
    </row>
    <row r="1640" spans="1:10" x14ac:dyDescent="0.2">
      <c r="A1640" s="130"/>
      <c r="C1640" s="222"/>
      <c r="I1640" s="2"/>
      <c r="J1640" s="2"/>
    </row>
    <row r="1641" spans="1:10" x14ac:dyDescent="0.2">
      <c r="A1641" s="130"/>
      <c r="C1641" s="222"/>
      <c r="I1641" s="2"/>
      <c r="J1641" s="2"/>
    </row>
    <row r="1642" spans="1:10" x14ac:dyDescent="0.2">
      <c r="A1642" s="130"/>
      <c r="C1642" s="222"/>
      <c r="I1642" s="2"/>
      <c r="J1642" s="2"/>
    </row>
    <row r="1643" spans="1:10" x14ac:dyDescent="0.2">
      <c r="A1643" s="130"/>
      <c r="C1643" s="222"/>
      <c r="I1643" s="2"/>
      <c r="J1643" s="2"/>
    </row>
    <row r="1644" spans="1:10" x14ac:dyDescent="0.2">
      <c r="A1644" s="130"/>
      <c r="C1644" s="222"/>
      <c r="I1644" s="2"/>
      <c r="J1644" s="2"/>
    </row>
    <row r="1645" spans="1:10" x14ac:dyDescent="0.2">
      <c r="A1645" s="130"/>
      <c r="C1645" s="222"/>
      <c r="I1645" s="2"/>
      <c r="J1645" s="2"/>
    </row>
    <row r="1646" spans="1:10" x14ac:dyDescent="0.2">
      <c r="A1646" s="130"/>
      <c r="C1646" s="222"/>
      <c r="I1646" s="2"/>
      <c r="J1646" s="2"/>
    </row>
    <row r="1647" spans="1:10" x14ac:dyDescent="0.2">
      <c r="A1647" s="130"/>
      <c r="C1647" s="222"/>
      <c r="I1647" s="2"/>
      <c r="J1647" s="2"/>
    </row>
    <row r="1648" spans="1:10" x14ac:dyDescent="0.2">
      <c r="A1648" s="130"/>
      <c r="C1648" s="222"/>
      <c r="I1648" s="2"/>
      <c r="J1648" s="2"/>
    </row>
    <row r="1649" spans="1:10" x14ac:dyDescent="0.2">
      <c r="A1649" s="130"/>
      <c r="C1649" s="222"/>
      <c r="I1649" s="2"/>
      <c r="J1649" s="2"/>
    </row>
    <row r="1650" spans="1:10" x14ac:dyDescent="0.2">
      <c r="A1650" s="130"/>
      <c r="C1650" s="222"/>
      <c r="I1650" s="2"/>
      <c r="J1650" s="2"/>
    </row>
    <row r="1651" spans="1:10" x14ac:dyDescent="0.2">
      <c r="A1651" s="130"/>
      <c r="C1651" s="222"/>
      <c r="I1651" s="2"/>
      <c r="J1651" s="2"/>
    </row>
    <row r="1652" spans="1:10" x14ac:dyDescent="0.2">
      <c r="A1652" s="130"/>
      <c r="C1652" s="222"/>
      <c r="I1652" s="2"/>
      <c r="J1652" s="2"/>
    </row>
    <row r="1653" spans="1:10" x14ac:dyDescent="0.2">
      <c r="A1653" s="130"/>
      <c r="C1653" s="222"/>
      <c r="I1653" s="2"/>
      <c r="J1653" s="2"/>
    </row>
    <row r="1654" spans="1:10" x14ac:dyDescent="0.2">
      <c r="A1654" s="130"/>
      <c r="C1654" s="222"/>
      <c r="I1654" s="2"/>
      <c r="J1654" s="2"/>
    </row>
    <row r="1655" spans="1:10" x14ac:dyDescent="0.2">
      <c r="A1655" s="130"/>
      <c r="C1655" s="222"/>
      <c r="I1655" s="2"/>
      <c r="J1655" s="2"/>
    </row>
    <row r="1656" spans="1:10" x14ac:dyDescent="0.2">
      <c r="A1656" s="130"/>
      <c r="C1656" s="222"/>
      <c r="I1656" s="2"/>
      <c r="J1656" s="2"/>
    </row>
    <row r="1657" spans="1:10" x14ac:dyDescent="0.2">
      <c r="A1657" s="130"/>
      <c r="C1657" s="222"/>
      <c r="I1657" s="2"/>
      <c r="J1657" s="2"/>
    </row>
    <row r="1658" spans="1:10" x14ac:dyDescent="0.2">
      <c r="A1658" s="130"/>
      <c r="C1658" s="222"/>
      <c r="I1658" s="2"/>
      <c r="J1658" s="2"/>
    </row>
    <row r="1659" spans="1:10" x14ac:dyDescent="0.2">
      <c r="A1659" s="130"/>
      <c r="C1659" s="222"/>
      <c r="I1659" s="2"/>
      <c r="J1659" s="2"/>
    </row>
    <row r="1660" spans="1:10" x14ac:dyDescent="0.2">
      <c r="A1660" s="130"/>
      <c r="C1660" s="222"/>
      <c r="I1660" s="2"/>
      <c r="J1660" s="2"/>
    </row>
    <row r="1661" spans="1:10" x14ac:dyDescent="0.2">
      <c r="A1661" s="130"/>
      <c r="C1661" s="222"/>
      <c r="I1661" s="2"/>
      <c r="J1661" s="2"/>
    </row>
    <row r="1662" spans="1:10" x14ac:dyDescent="0.2">
      <c r="A1662" s="130"/>
      <c r="C1662" s="222"/>
      <c r="I1662" s="2"/>
      <c r="J1662" s="2"/>
    </row>
    <row r="1663" spans="1:10" x14ac:dyDescent="0.2">
      <c r="A1663" s="130"/>
      <c r="C1663" s="222"/>
      <c r="I1663" s="2"/>
      <c r="J1663" s="2"/>
    </row>
    <row r="1664" spans="1:10" x14ac:dyDescent="0.2">
      <c r="A1664" s="130"/>
      <c r="C1664" s="222"/>
      <c r="I1664" s="2"/>
      <c r="J1664" s="2"/>
    </row>
    <row r="1665" spans="1:10" x14ac:dyDescent="0.2">
      <c r="A1665" s="130"/>
      <c r="C1665" s="222"/>
      <c r="I1665" s="2"/>
      <c r="J1665" s="2"/>
    </row>
    <row r="1666" spans="1:10" x14ac:dyDescent="0.2">
      <c r="A1666" s="130"/>
      <c r="C1666" s="222"/>
      <c r="I1666" s="2"/>
      <c r="J1666" s="2"/>
    </row>
    <row r="1667" spans="1:10" x14ac:dyDescent="0.2">
      <c r="A1667" s="130"/>
      <c r="C1667" s="222"/>
      <c r="I1667" s="2"/>
      <c r="J1667" s="2"/>
    </row>
    <row r="1668" spans="1:10" x14ac:dyDescent="0.2">
      <c r="A1668" s="130"/>
      <c r="C1668" s="222"/>
      <c r="I1668" s="2"/>
      <c r="J1668" s="2"/>
    </row>
    <row r="1669" spans="1:10" x14ac:dyDescent="0.2">
      <c r="A1669" s="130"/>
      <c r="C1669" s="222"/>
      <c r="I1669" s="2"/>
      <c r="J1669" s="2"/>
    </row>
    <row r="1670" spans="1:10" x14ac:dyDescent="0.2">
      <c r="A1670" s="130"/>
      <c r="C1670" s="222"/>
      <c r="I1670" s="2"/>
      <c r="J1670" s="2"/>
    </row>
    <row r="1671" spans="1:10" x14ac:dyDescent="0.2">
      <c r="A1671" s="130"/>
      <c r="C1671" s="222"/>
      <c r="I1671" s="2"/>
      <c r="J1671" s="2"/>
    </row>
    <row r="1672" spans="1:10" x14ac:dyDescent="0.2">
      <c r="A1672" s="130"/>
      <c r="C1672" s="222"/>
      <c r="I1672" s="2"/>
      <c r="J1672" s="2"/>
    </row>
    <row r="1673" spans="1:10" x14ac:dyDescent="0.2">
      <c r="A1673" s="130"/>
      <c r="C1673" s="222"/>
      <c r="I1673" s="2"/>
      <c r="J1673" s="2"/>
    </row>
    <row r="1674" spans="1:10" x14ac:dyDescent="0.2">
      <c r="A1674" s="130"/>
      <c r="C1674" s="222"/>
      <c r="I1674" s="2"/>
      <c r="J1674" s="2"/>
    </row>
    <row r="1675" spans="1:10" x14ac:dyDescent="0.2">
      <c r="A1675" s="130"/>
      <c r="C1675" s="222"/>
      <c r="I1675" s="2"/>
      <c r="J1675" s="2"/>
    </row>
    <row r="1676" spans="1:10" x14ac:dyDescent="0.2">
      <c r="A1676" s="130"/>
      <c r="C1676" s="222"/>
      <c r="I1676" s="2"/>
      <c r="J1676" s="2"/>
    </row>
    <row r="1677" spans="1:10" x14ac:dyDescent="0.2">
      <c r="A1677" s="130"/>
      <c r="C1677" s="222"/>
      <c r="I1677" s="2"/>
      <c r="J1677" s="2"/>
    </row>
    <row r="1678" spans="1:10" x14ac:dyDescent="0.2">
      <c r="A1678" s="130"/>
      <c r="C1678" s="222"/>
      <c r="I1678" s="2"/>
      <c r="J1678" s="2"/>
    </row>
    <row r="1679" spans="1:10" x14ac:dyDescent="0.2">
      <c r="A1679" s="130"/>
      <c r="C1679" s="222"/>
      <c r="I1679" s="2"/>
      <c r="J1679" s="2"/>
    </row>
    <row r="1680" spans="1:10" x14ac:dyDescent="0.2">
      <c r="A1680" s="130"/>
      <c r="C1680" s="222"/>
      <c r="I1680" s="2"/>
      <c r="J1680" s="2"/>
    </row>
    <row r="1681" spans="1:10" x14ac:dyDescent="0.2">
      <c r="A1681" s="130"/>
      <c r="C1681" s="222"/>
      <c r="I1681" s="2"/>
      <c r="J1681" s="2"/>
    </row>
    <row r="1682" spans="1:10" x14ac:dyDescent="0.2">
      <c r="A1682" s="130"/>
      <c r="C1682" s="222"/>
      <c r="I1682" s="2"/>
      <c r="J1682" s="2"/>
    </row>
    <row r="1683" spans="1:10" x14ac:dyDescent="0.2">
      <c r="A1683" s="130"/>
      <c r="C1683" s="222"/>
      <c r="I1683" s="2"/>
      <c r="J1683" s="2"/>
    </row>
    <row r="1684" spans="1:10" x14ac:dyDescent="0.2">
      <c r="A1684" s="130"/>
      <c r="C1684" s="222"/>
      <c r="I1684" s="2"/>
      <c r="J1684" s="2"/>
    </row>
    <row r="1685" spans="1:10" x14ac:dyDescent="0.2">
      <c r="A1685" s="130"/>
      <c r="C1685" s="222"/>
      <c r="I1685" s="2"/>
      <c r="J1685" s="2"/>
    </row>
    <row r="1686" spans="1:10" x14ac:dyDescent="0.2">
      <c r="A1686" s="130"/>
      <c r="C1686" s="222"/>
      <c r="I1686" s="2"/>
      <c r="J1686" s="2"/>
    </row>
    <row r="1687" spans="1:10" x14ac:dyDescent="0.2">
      <c r="A1687" s="130"/>
      <c r="C1687" s="222"/>
      <c r="I1687" s="2"/>
      <c r="J1687" s="2"/>
    </row>
    <row r="1688" spans="1:10" x14ac:dyDescent="0.2">
      <c r="A1688" s="130"/>
      <c r="C1688" s="222"/>
      <c r="I1688" s="2"/>
      <c r="J1688" s="2"/>
    </row>
    <row r="1689" spans="1:10" x14ac:dyDescent="0.2">
      <c r="A1689" s="130"/>
      <c r="C1689" s="222"/>
      <c r="I1689" s="2"/>
      <c r="J1689" s="2"/>
    </row>
    <row r="1690" spans="1:10" x14ac:dyDescent="0.2">
      <c r="A1690" s="130"/>
      <c r="C1690" s="222"/>
      <c r="I1690" s="2"/>
      <c r="J1690" s="2"/>
    </row>
    <row r="1691" spans="1:10" x14ac:dyDescent="0.2">
      <c r="A1691" s="130"/>
      <c r="C1691" s="222"/>
      <c r="I1691" s="2"/>
      <c r="J1691" s="2"/>
    </row>
    <row r="1692" spans="1:10" x14ac:dyDescent="0.2">
      <c r="A1692" s="130"/>
      <c r="C1692" s="222"/>
      <c r="I1692" s="2"/>
      <c r="J1692" s="2"/>
    </row>
    <row r="1693" spans="1:10" x14ac:dyDescent="0.2">
      <c r="A1693" s="130"/>
      <c r="C1693" s="222"/>
      <c r="I1693" s="2"/>
      <c r="J1693" s="2"/>
    </row>
    <row r="1694" spans="1:10" x14ac:dyDescent="0.2">
      <c r="A1694" s="130"/>
      <c r="C1694" s="222"/>
      <c r="I1694" s="2"/>
      <c r="J1694" s="2"/>
    </row>
    <row r="1695" spans="1:10" x14ac:dyDescent="0.2">
      <c r="A1695" s="130"/>
      <c r="C1695" s="222"/>
      <c r="I1695" s="2"/>
      <c r="J1695" s="2"/>
    </row>
    <row r="1696" spans="1:10" x14ac:dyDescent="0.2">
      <c r="A1696" s="130"/>
      <c r="C1696" s="222"/>
      <c r="I1696" s="2"/>
      <c r="J1696" s="2"/>
    </row>
    <row r="1697" spans="1:10" x14ac:dyDescent="0.2">
      <c r="A1697" s="130"/>
      <c r="C1697" s="222"/>
      <c r="I1697" s="2"/>
      <c r="J1697" s="2"/>
    </row>
    <row r="1698" spans="1:10" x14ac:dyDescent="0.2">
      <c r="A1698" s="130"/>
      <c r="C1698" s="222"/>
      <c r="I1698" s="2"/>
      <c r="J1698" s="2"/>
    </row>
    <row r="1699" spans="1:10" x14ac:dyDescent="0.2">
      <c r="A1699" s="130"/>
      <c r="C1699" s="222"/>
      <c r="I1699" s="2"/>
      <c r="J1699" s="2"/>
    </row>
    <row r="1700" spans="1:10" x14ac:dyDescent="0.2">
      <c r="A1700" s="130"/>
      <c r="C1700" s="222"/>
      <c r="I1700" s="2"/>
      <c r="J1700" s="2"/>
    </row>
    <row r="1701" spans="1:10" x14ac:dyDescent="0.2">
      <c r="A1701" s="130"/>
      <c r="C1701" s="222"/>
      <c r="I1701" s="2"/>
      <c r="J1701" s="2"/>
    </row>
    <row r="1702" spans="1:10" x14ac:dyDescent="0.2">
      <c r="A1702" s="130"/>
      <c r="C1702" s="222"/>
      <c r="I1702" s="2"/>
      <c r="J1702" s="2"/>
    </row>
    <row r="1703" spans="1:10" x14ac:dyDescent="0.2">
      <c r="A1703" s="130"/>
      <c r="C1703" s="222"/>
      <c r="I1703" s="2"/>
      <c r="J1703" s="2"/>
    </row>
    <row r="1704" spans="1:10" x14ac:dyDescent="0.2">
      <c r="A1704" s="130"/>
      <c r="C1704" s="222"/>
      <c r="I1704" s="2"/>
      <c r="J1704" s="2"/>
    </row>
    <row r="1705" spans="1:10" x14ac:dyDescent="0.2">
      <c r="A1705" s="130"/>
      <c r="C1705" s="222"/>
      <c r="I1705" s="2"/>
      <c r="J1705" s="2"/>
    </row>
    <row r="1706" spans="1:10" x14ac:dyDescent="0.2">
      <c r="A1706" s="130"/>
      <c r="C1706" s="222"/>
      <c r="I1706" s="2"/>
      <c r="J1706" s="2"/>
    </row>
    <row r="1707" spans="1:10" x14ac:dyDescent="0.2">
      <c r="A1707" s="130"/>
      <c r="C1707" s="222"/>
      <c r="I1707" s="2"/>
      <c r="J1707" s="2"/>
    </row>
    <row r="1708" spans="1:10" x14ac:dyDescent="0.2">
      <c r="A1708" s="130"/>
      <c r="C1708" s="222"/>
      <c r="I1708" s="2"/>
      <c r="J1708" s="2"/>
    </row>
    <row r="1709" spans="1:10" x14ac:dyDescent="0.2">
      <c r="A1709" s="130"/>
      <c r="C1709" s="222"/>
      <c r="I1709" s="2"/>
      <c r="J1709" s="2"/>
    </row>
    <row r="1710" spans="1:10" x14ac:dyDescent="0.2">
      <c r="A1710" s="130"/>
      <c r="C1710" s="222"/>
      <c r="I1710" s="2"/>
      <c r="J1710" s="2"/>
    </row>
    <row r="1711" spans="1:10" x14ac:dyDescent="0.2">
      <c r="A1711" s="130"/>
      <c r="C1711" s="222"/>
      <c r="I1711" s="2"/>
      <c r="J1711" s="2"/>
    </row>
    <row r="1712" spans="1:10" x14ac:dyDescent="0.2">
      <c r="A1712" s="130"/>
      <c r="C1712" s="222"/>
      <c r="I1712" s="2"/>
      <c r="J1712" s="2"/>
    </row>
    <row r="1713" spans="1:10" x14ac:dyDescent="0.2">
      <c r="A1713" s="130"/>
      <c r="C1713" s="222"/>
      <c r="I1713" s="2"/>
      <c r="J1713" s="2"/>
    </row>
    <row r="1714" spans="1:10" x14ac:dyDescent="0.2">
      <c r="A1714" s="130"/>
      <c r="C1714" s="222"/>
      <c r="I1714" s="2"/>
      <c r="J1714" s="2"/>
    </row>
    <row r="1715" spans="1:10" x14ac:dyDescent="0.2">
      <c r="A1715" s="130"/>
      <c r="C1715" s="222"/>
      <c r="I1715" s="2"/>
      <c r="J1715" s="2"/>
    </row>
    <row r="1716" spans="1:10" x14ac:dyDescent="0.2">
      <c r="A1716" s="130"/>
      <c r="C1716" s="222"/>
      <c r="I1716" s="2"/>
      <c r="J1716" s="2"/>
    </row>
    <row r="1717" spans="1:10" x14ac:dyDescent="0.2">
      <c r="A1717" s="130"/>
      <c r="C1717" s="222"/>
      <c r="I1717" s="2"/>
      <c r="J1717" s="2"/>
    </row>
    <row r="1718" spans="1:10" x14ac:dyDescent="0.2">
      <c r="A1718" s="130"/>
      <c r="C1718" s="222"/>
      <c r="I1718" s="2"/>
      <c r="J1718" s="2"/>
    </row>
    <row r="1719" spans="1:10" x14ac:dyDescent="0.2">
      <c r="A1719" s="130"/>
      <c r="C1719" s="222"/>
      <c r="I1719" s="2"/>
      <c r="J1719" s="2"/>
    </row>
    <row r="1720" spans="1:10" x14ac:dyDescent="0.2">
      <c r="A1720" s="130"/>
      <c r="C1720" s="222"/>
      <c r="I1720" s="2"/>
      <c r="J1720" s="2"/>
    </row>
    <row r="1721" spans="1:10" x14ac:dyDescent="0.2">
      <c r="A1721" s="130"/>
      <c r="C1721" s="222"/>
      <c r="I1721" s="2"/>
      <c r="J1721" s="2"/>
    </row>
    <row r="1722" spans="1:10" x14ac:dyDescent="0.2">
      <c r="A1722" s="130"/>
      <c r="C1722" s="222"/>
      <c r="I1722" s="2"/>
      <c r="J1722" s="2"/>
    </row>
    <row r="1723" spans="1:10" x14ac:dyDescent="0.2">
      <c r="A1723" s="130"/>
      <c r="C1723" s="222"/>
      <c r="I1723" s="2"/>
      <c r="J1723" s="2"/>
    </row>
    <row r="1724" spans="1:10" x14ac:dyDescent="0.2">
      <c r="A1724" s="130"/>
      <c r="C1724" s="222"/>
      <c r="I1724" s="2"/>
      <c r="J1724" s="2"/>
    </row>
    <row r="1725" spans="1:10" x14ac:dyDescent="0.2">
      <c r="A1725" s="130"/>
      <c r="C1725" s="222"/>
      <c r="I1725" s="2"/>
      <c r="J1725" s="2"/>
    </row>
    <row r="1726" spans="1:10" x14ac:dyDescent="0.2">
      <c r="A1726" s="130"/>
      <c r="C1726" s="222"/>
      <c r="I1726" s="2"/>
      <c r="J1726" s="2"/>
    </row>
    <row r="1727" spans="1:10" x14ac:dyDescent="0.2">
      <c r="A1727" s="130"/>
      <c r="C1727" s="222"/>
      <c r="I1727" s="2"/>
      <c r="J1727" s="2"/>
    </row>
    <row r="1728" spans="1:10" x14ac:dyDescent="0.2">
      <c r="A1728" s="130"/>
      <c r="C1728" s="222"/>
      <c r="I1728" s="2"/>
      <c r="J1728" s="2"/>
    </row>
    <row r="1729" spans="1:10" x14ac:dyDescent="0.2">
      <c r="A1729" s="130"/>
      <c r="C1729" s="222"/>
      <c r="I1729" s="2"/>
      <c r="J1729" s="2"/>
    </row>
    <row r="1730" spans="1:10" x14ac:dyDescent="0.2">
      <c r="A1730" s="130"/>
      <c r="C1730" s="222"/>
      <c r="I1730" s="2"/>
      <c r="J1730" s="2"/>
    </row>
    <row r="1731" spans="1:10" x14ac:dyDescent="0.2">
      <c r="A1731" s="130"/>
      <c r="C1731" s="222"/>
      <c r="I1731" s="2"/>
      <c r="J1731" s="2"/>
    </row>
    <row r="1732" spans="1:10" x14ac:dyDescent="0.2">
      <c r="A1732" s="130"/>
      <c r="C1732" s="222"/>
      <c r="I1732" s="2"/>
      <c r="J1732" s="2"/>
    </row>
    <row r="1733" spans="1:10" x14ac:dyDescent="0.2">
      <c r="A1733" s="130"/>
      <c r="C1733" s="222"/>
      <c r="I1733" s="2"/>
      <c r="J1733" s="2"/>
    </row>
    <row r="1734" spans="1:10" x14ac:dyDescent="0.2">
      <c r="A1734" s="130"/>
      <c r="C1734" s="222"/>
      <c r="I1734" s="2"/>
      <c r="J1734" s="2"/>
    </row>
    <row r="1735" spans="1:10" x14ac:dyDescent="0.2">
      <c r="A1735" s="130"/>
      <c r="C1735" s="222"/>
      <c r="I1735" s="2"/>
      <c r="J1735" s="2"/>
    </row>
    <row r="1736" spans="1:10" x14ac:dyDescent="0.2">
      <c r="A1736" s="130"/>
      <c r="C1736" s="222"/>
      <c r="I1736" s="2"/>
      <c r="J1736" s="2"/>
    </row>
    <row r="1737" spans="1:10" x14ac:dyDescent="0.2">
      <c r="A1737" s="130"/>
      <c r="C1737" s="222"/>
      <c r="I1737" s="2"/>
      <c r="J1737" s="2"/>
    </row>
    <row r="1738" spans="1:10" x14ac:dyDescent="0.2">
      <c r="A1738" s="130"/>
      <c r="C1738" s="222"/>
      <c r="I1738" s="2"/>
      <c r="J1738" s="2"/>
    </row>
    <row r="1739" spans="1:10" x14ac:dyDescent="0.2">
      <c r="A1739" s="130"/>
      <c r="C1739" s="222"/>
      <c r="I1739" s="2"/>
      <c r="J1739" s="2"/>
    </row>
    <row r="1740" spans="1:10" x14ac:dyDescent="0.2">
      <c r="A1740" s="130"/>
      <c r="C1740" s="222"/>
      <c r="I1740" s="2"/>
      <c r="J1740" s="2"/>
    </row>
    <row r="1741" spans="1:10" x14ac:dyDescent="0.2">
      <c r="A1741" s="130"/>
      <c r="C1741" s="222"/>
      <c r="I1741" s="2"/>
      <c r="J1741" s="2"/>
    </row>
    <row r="1742" spans="1:10" x14ac:dyDescent="0.2">
      <c r="A1742" s="130"/>
      <c r="C1742" s="222"/>
      <c r="I1742" s="2"/>
      <c r="J1742" s="2"/>
    </row>
    <row r="1743" spans="1:10" x14ac:dyDescent="0.2">
      <c r="A1743" s="130"/>
      <c r="C1743" s="222"/>
      <c r="I1743" s="2"/>
      <c r="J1743" s="2"/>
    </row>
    <row r="1744" spans="1:10" x14ac:dyDescent="0.2">
      <c r="A1744" s="130"/>
      <c r="C1744" s="222"/>
      <c r="I1744" s="2"/>
      <c r="J1744" s="2"/>
    </row>
    <row r="1745" spans="1:10" x14ac:dyDescent="0.2">
      <c r="A1745" s="130"/>
      <c r="C1745" s="222"/>
      <c r="I1745" s="2"/>
      <c r="J1745" s="2"/>
    </row>
    <row r="1746" spans="1:10" x14ac:dyDescent="0.2">
      <c r="A1746" s="130"/>
      <c r="C1746" s="222"/>
      <c r="I1746" s="2"/>
      <c r="J1746" s="2"/>
    </row>
    <row r="1747" spans="1:10" x14ac:dyDescent="0.2">
      <c r="A1747" s="130"/>
      <c r="C1747" s="222"/>
      <c r="I1747" s="2"/>
      <c r="J1747" s="2"/>
    </row>
    <row r="1748" spans="1:10" x14ac:dyDescent="0.2">
      <c r="A1748" s="130"/>
      <c r="C1748" s="222"/>
      <c r="I1748" s="2"/>
      <c r="J1748" s="2"/>
    </row>
    <row r="1749" spans="1:10" x14ac:dyDescent="0.2">
      <c r="A1749" s="130"/>
      <c r="C1749" s="222"/>
      <c r="I1749" s="2"/>
      <c r="J1749" s="2"/>
    </row>
    <row r="1750" spans="1:10" x14ac:dyDescent="0.2">
      <c r="A1750" s="130"/>
      <c r="C1750" s="222"/>
      <c r="I1750" s="2"/>
      <c r="J1750" s="2"/>
    </row>
    <row r="1751" spans="1:10" x14ac:dyDescent="0.2">
      <c r="A1751" s="130"/>
      <c r="C1751" s="222"/>
      <c r="I1751" s="2"/>
      <c r="J1751" s="2"/>
    </row>
    <row r="1752" spans="1:10" x14ac:dyDescent="0.2">
      <c r="A1752" s="130"/>
      <c r="C1752" s="222"/>
      <c r="I1752" s="2"/>
      <c r="J1752" s="2"/>
    </row>
    <row r="1753" spans="1:10" x14ac:dyDescent="0.2">
      <c r="A1753" s="130"/>
      <c r="C1753" s="222"/>
      <c r="I1753" s="2"/>
      <c r="J1753" s="2"/>
    </row>
    <row r="1754" spans="1:10" x14ac:dyDescent="0.2">
      <c r="A1754" s="130"/>
      <c r="C1754" s="222"/>
      <c r="I1754" s="2"/>
      <c r="J1754" s="2"/>
    </row>
    <row r="1755" spans="1:10" x14ac:dyDescent="0.2">
      <c r="A1755" s="130"/>
      <c r="C1755" s="222"/>
      <c r="I1755" s="2"/>
      <c r="J1755" s="2"/>
    </row>
    <row r="1756" spans="1:10" x14ac:dyDescent="0.2">
      <c r="A1756" s="130"/>
      <c r="C1756" s="222"/>
      <c r="I1756" s="2"/>
      <c r="J1756" s="2"/>
    </row>
    <row r="1757" spans="1:10" x14ac:dyDescent="0.2">
      <c r="A1757" s="130"/>
      <c r="C1757" s="222"/>
      <c r="I1757" s="2"/>
      <c r="J1757" s="2"/>
    </row>
    <row r="1758" spans="1:10" x14ac:dyDescent="0.2">
      <c r="A1758" s="130"/>
      <c r="C1758" s="222"/>
      <c r="I1758" s="2"/>
      <c r="J1758" s="2"/>
    </row>
    <row r="1759" spans="1:10" x14ac:dyDescent="0.2">
      <c r="A1759" s="130"/>
      <c r="C1759" s="222"/>
      <c r="I1759" s="2"/>
      <c r="J1759" s="2"/>
    </row>
    <row r="1760" spans="1:10" x14ac:dyDescent="0.2">
      <c r="A1760" s="130"/>
      <c r="C1760" s="222"/>
      <c r="I1760" s="2"/>
      <c r="J1760" s="2"/>
    </row>
    <row r="1761" spans="1:10" x14ac:dyDescent="0.2">
      <c r="A1761" s="130"/>
      <c r="C1761" s="222"/>
      <c r="I1761" s="2"/>
      <c r="J1761" s="2"/>
    </row>
    <row r="1762" spans="1:10" x14ac:dyDescent="0.2">
      <c r="A1762" s="130"/>
      <c r="C1762" s="222"/>
      <c r="I1762" s="2"/>
      <c r="J1762" s="2"/>
    </row>
    <row r="1763" spans="1:10" x14ac:dyDescent="0.2">
      <c r="A1763" s="130"/>
      <c r="C1763" s="222"/>
      <c r="I1763" s="2"/>
      <c r="J1763" s="2"/>
    </row>
    <row r="1764" spans="1:10" x14ac:dyDescent="0.2">
      <c r="A1764" s="130"/>
      <c r="C1764" s="222"/>
      <c r="I1764" s="2"/>
      <c r="J1764" s="2"/>
    </row>
    <row r="1765" spans="1:10" x14ac:dyDescent="0.2">
      <c r="A1765" s="130"/>
      <c r="C1765" s="222"/>
      <c r="I1765" s="2"/>
      <c r="J1765" s="2"/>
    </row>
    <row r="1766" spans="1:10" x14ac:dyDescent="0.2">
      <c r="A1766" s="130"/>
      <c r="C1766" s="222"/>
      <c r="I1766" s="2"/>
      <c r="J1766" s="2"/>
    </row>
    <row r="1767" spans="1:10" x14ac:dyDescent="0.2">
      <c r="A1767" s="130"/>
      <c r="C1767" s="222"/>
      <c r="I1767" s="2"/>
      <c r="J1767" s="2"/>
    </row>
    <row r="1768" spans="1:10" x14ac:dyDescent="0.2">
      <c r="A1768" s="130"/>
      <c r="C1768" s="222"/>
      <c r="I1768" s="2"/>
      <c r="J1768" s="2"/>
    </row>
    <row r="1769" spans="1:10" x14ac:dyDescent="0.2">
      <c r="A1769" s="130"/>
      <c r="C1769" s="222"/>
      <c r="I1769" s="2"/>
      <c r="J1769" s="2"/>
    </row>
    <row r="1770" spans="1:10" x14ac:dyDescent="0.2">
      <c r="A1770" s="130"/>
      <c r="C1770" s="222"/>
      <c r="I1770" s="2"/>
      <c r="J1770" s="2"/>
    </row>
    <row r="1771" spans="1:10" x14ac:dyDescent="0.2">
      <c r="A1771" s="130"/>
      <c r="C1771" s="222"/>
      <c r="I1771" s="2"/>
      <c r="J1771" s="2"/>
    </row>
    <row r="1772" spans="1:10" x14ac:dyDescent="0.2">
      <c r="A1772" s="130"/>
      <c r="C1772" s="222"/>
      <c r="I1772" s="2"/>
      <c r="J1772" s="2"/>
    </row>
    <row r="1773" spans="1:10" x14ac:dyDescent="0.2">
      <c r="A1773" s="130"/>
      <c r="C1773" s="222"/>
      <c r="I1773" s="2"/>
      <c r="J1773" s="2"/>
    </row>
    <row r="1774" spans="1:10" x14ac:dyDescent="0.2">
      <c r="A1774" s="130"/>
      <c r="C1774" s="222"/>
      <c r="I1774" s="2"/>
      <c r="J1774" s="2"/>
    </row>
    <row r="1775" spans="1:10" x14ac:dyDescent="0.2">
      <c r="A1775" s="130"/>
      <c r="C1775" s="222"/>
      <c r="I1775" s="2"/>
      <c r="J1775" s="2"/>
    </row>
    <row r="1776" spans="1:10" x14ac:dyDescent="0.2">
      <c r="A1776" s="130"/>
      <c r="C1776" s="222"/>
      <c r="I1776" s="2"/>
      <c r="J1776" s="2"/>
    </row>
    <row r="1777" spans="1:10" x14ac:dyDescent="0.2">
      <c r="A1777" s="130"/>
      <c r="C1777" s="222"/>
      <c r="I1777" s="2"/>
      <c r="J1777" s="2"/>
    </row>
    <row r="1778" spans="1:10" x14ac:dyDescent="0.2">
      <c r="A1778" s="130"/>
      <c r="C1778" s="222"/>
      <c r="I1778" s="2"/>
      <c r="J1778" s="2"/>
    </row>
    <row r="1779" spans="1:10" x14ac:dyDescent="0.2">
      <c r="A1779" s="130"/>
      <c r="C1779" s="222"/>
      <c r="I1779" s="2"/>
      <c r="J1779" s="2"/>
    </row>
    <row r="1780" spans="1:10" x14ac:dyDescent="0.2">
      <c r="A1780" s="130"/>
      <c r="C1780" s="222"/>
      <c r="I1780" s="2"/>
      <c r="J1780" s="2"/>
    </row>
    <row r="1781" spans="1:10" x14ac:dyDescent="0.2">
      <c r="A1781" s="130"/>
      <c r="C1781" s="222"/>
      <c r="I1781" s="2"/>
      <c r="J1781" s="2"/>
    </row>
    <row r="1782" spans="1:10" x14ac:dyDescent="0.2">
      <c r="A1782" s="130"/>
      <c r="C1782" s="222"/>
      <c r="I1782" s="2"/>
      <c r="J1782" s="2"/>
    </row>
    <row r="1783" spans="1:10" x14ac:dyDescent="0.2">
      <c r="A1783" s="130"/>
      <c r="C1783" s="222"/>
      <c r="I1783" s="2"/>
      <c r="J1783" s="2"/>
    </row>
    <row r="1784" spans="1:10" x14ac:dyDescent="0.2">
      <c r="A1784" s="130"/>
      <c r="C1784" s="222"/>
      <c r="I1784" s="2"/>
      <c r="J1784" s="2"/>
    </row>
    <row r="1785" spans="1:10" x14ac:dyDescent="0.2">
      <c r="A1785" s="130"/>
      <c r="C1785" s="222"/>
      <c r="I1785" s="2"/>
      <c r="J1785" s="2"/>
    </row>
    <row r="1786" spans="1:10" x14ac:dyDescent="0.2">
      <c r="A1786" s="130"/>
      <c r="C1786" s="222"/>
      <c r="I1786" s="2"/>
      <c r="J1786" s="2"/>
    </row>
    <row r="1787" spans="1:10" x14ac:dyDescent="0.2">
      <c r="A1787" s="130"/>
      <c r="C1787" s="222"/>
      <c r="I1787" s="2"/>
      <c r="J1787" s="2"/>
    </row>
    <row r="1788" spans="1:10" x14ac:dyDescent="0.2">
      <c r="A1788" s="130"/>
      <c r="C1788" s="222"/>
      <c r="I1788" s="2"/>
      <c r="J1788" s="2"/>
    </row>
    <row r="1789" spans="1:10" x14ac:dyDescent="0.2">
      <c r="A1789" s="130"/>
      <c r="C1789" s="222"/>
      <c r="I1789" s="2"/>
      <c r="J1789" s="2"/>
    </row>
    <row r="1790" spans="1:10" x14ac:dyDescent="0.2">
      <c r="A1790" s="130"/>
      <c r="C1790" s="222"/>
      <c r="I1790" s="2"/>
      <c r="J1790" s="2"/>
    </row>
    <row r="1791" spans="1:10" x14ac:dyDescent="0.2">
      <c r="A1791" s="130"/>
      <c r="C1791" s="222"/>
      <c r="I1791" s="2"/>
      <c r="J1791" s="2"/>
    </row>
    <row r="1792" spans="1:10" x14ac:dyDescent="0.2">
      <c r="A1792" s="130"/>
      <c r="C1792" s="222"/>
      <c r="I1792" s="2"/>
      <c r="J1792" s="2"/>
    </row>
    <row r="1793" spans="1:10" x14ac:dyDescent="0.2">
      <c r="A1793" s="130"/>
      <c r="C1793" s="222"/>
      <c r="I1793" s="2"/>
      <c r="J1793" s="2"/>
    </row>
    <row r="1794" spans="1:10" x14ac:dyDescent="0.2">
      <c r="A1794" s="130"/>
      <c r="C1794" s="222"/>
      <c r="I1794" s="2"/>
      <c r="J1794" s="2"/>
    </row>
    <row r="1795" spans="1:10" x14ac:dyDescent="0.2">
      <c r="A1795" s="130"/>
      <c r="C1795" s="222"/>
      <c r="I1795" s="2"/>
      <c r="J1795" s="2"/>
    </row>
    <row r="1796" spans="1:10" x14ac:dyDescent="0.2">
      <c r="A1796" s="130"/>
      <c r="C1796" s="222"/>
      <c r="I1796" s="2"/>
      <c r="J1796" s="2"/>
    </row>
    <row r="1797" spans="1:10" x14ac:dyDescent="0.2">
      <c r="A1797" s="130"/>
      <c r="C1797" s="222"/>
      <c r="I1797" s="2"/>
      <c r="J1797" s="2"/>
    </row>
    <row r="1798" spans="1:10" x14ac:dyDescent="0.2">
      <c r="A1798" s="130"/>
      <c r="C1798" s="222"/>
      <c r="I1798" s="2"/>
      <c r="J1798" s="2"/>
    </row>
    <row r="1799" spans="1:10" x14ac:dyDescent="0.2">
      <c r="A1799" s="130"/>
      <c r="C1799" s="222"/>
      <c r="I1799" s="2"/>
      <c r="J1799" s="2"/>
    </row>
    <row r="1800" spans="1:10" x14ac:dyDescent="0.2">
      <c r="A1800" s="130"/>
      <c r="C1800" s="222"/>
      <c r="I1800" s="2"/>
      <c r="J1800" s="2"/>
    </row>
    <row r="1801" spans="1:10" x14ac:dyDescent="0.2">
      <c r="A1801" s="130"/>
      <c r="C1801" s="222"/>
      <c r="I1801" s="2"/>
      <c r="J1801" s="2"/>
    </row>
    <row r="1802" spans="1:10" x14ac:dyDescent="0.2">
      <c r="A1802" s="130"/>
      <c r="C1802" s="222"/>
      <c r="I1802" s="2"/>
      <c r="J1802" s="2"/>
    </row>
    <row r="1803" spans="1:10" x14ac:dyDescent="0.2">
      <c r="A1803" s="130"/>
      <c r="C1803" s="222"/>
      <c r="I1803" s="2"/>
      <c r="J1803" s="2"/>
    </row>
    <row r="1804" spans="1:10" x14ac:dyDescent="0.2">
      <c r="A1804" s="130"/>
      <c r="C1804" s="222"/>
      <c r="I1804" s="2"/>
      <c r="J1804" s="2"/>
    </row>
    <row r="1805" spans="1:10" x14ac:dyDescent="0.2">
      <c r="A1805" s="130"/>
      <c r="C1805" s="222"/>
      <c r="I1805" s="2"/>
      <c r="J1805" s="2"/>
    </row>
    <row r="1806" spans="1:10" x14ac:dyDescent="0.2">
      <c r="A1806" s="130"/>
      <c r="C1806" s="222"/>
      <c r="I1806" s="2"/>
      <c r="J1806" s="2"/>
    </row>
    <row r="1807" spans="1:10" x14ac:dyDescent="0.2">
      <c r="A1807" s="130"/>
      <c r="C1807" s="222"/>
      <c r="I1807" s="2"/>
      <c r="J1807" s="2"/>
    </row>
    <row r="1808" spans="1:10" x14ac:dyDescent="0.2">
      <c r="A1808" s="130"/>
      <c r="C1808" s="222"/>
      <c r="I1808" s="2"/>
      <c r="J1808" s="2"/>
    </row>
    <row r="1809" spans="1:10" x14ac:dyDescent="0.2">
      <c r="A1809" s="130"/>
      <c r="C1809" s="222"/>
      <c r="I1809" s="2"/>
      <c r="J1809" s="2"/>
    </row>
    <row r="1810" spans="1:10" x14ac:dyDescent="0.2">
      <c r="A1810" s="130"/>
      <c r="C1810" s="222"/>
      <c r="I1810" s="2"/>
      <c r="J1810" s="2"/>
    </row>
    <row r="1811" spans="1:10" x14ac:dyDescent="0.2">
      <c r="A1811" s="130"/>
      <c r="C1811" s="222"/>
      <c r="I1811" s="2"/>
      <c r="J1811" s="2"/>
    </row>
    <row r="1812" spans="1:10" x14ac:dyDescent="0.2">
      <c r="A1812" s="130"/>
      <c r="C1812" s="222"/>
      <c r="I1812" s="2"/>
      <c r="J1812" s="2"/>
    </row>
    <row r="1813" spans="1:10" x14ac:dyDescent="0.2">
      <c r="A1813" s="130"/>
      <c r="C1813" s="222"/>
      <c r="I1813" s="2"/>
      <c r="J1813" s="2"/>
    </row>
    <row r="1814" spans="1:10" x14ac:dyDescent="0.2">
      <c r="A1814" s="130"/>
      <c r="C1814" s="222"/>
      <c r="I1814" s="2"/>
      <c r="J1814" s="2"/>
    </row>
    <row r="1815" spans="1:10" x14ac:dyDescent="0.2">
      <c r="A1815" s="130"/>
      <c r="C1815" s="222"/>
      <c r="I1815" s="2"/>
      <c r="J1815" s="2"/>
    </row>
    <row r="1816" spans="1:10" x14ac:dyDescent="0.2">
      <c r="A1816" s="130"/>
      <c r="C1816" s="222"/>
      <c r="I1816" s="2"/>
      <c r="J1816" s="2"/>
    </row>
    <row r="1817" spans="1:10" x14ac:dyDescent="0.2">
      <c r="A1817" s="130"/>
      <c r="C1817" s="222"/>
      <c r="I1817" s="2"/>
      <c r="J1817" s="2"/>
    </row>
    <row r="1818" spans="1:10" x14ac:dyDescent="0.2">
      <c r="A1818" s="130"/>
      <c r="C1818" s="222"/>
      <c r="I1818" s="2"/>
      <c r="J1818" s="2"/>
    </row>
    <row r="1819" spans="1:10" x14ac:dyDescent="0.2">
      <c r="A1819" s="130"/>
      <c r="C1819" s="222"/>
      <c r="I1819" s="2"/>
      <c r="J1819" s="2"/>
    </row>
    <row r="1820" spans="1:10" x14ac:dyDescent="0.2">
      <c r="A1820" s="130"/>
      <c r="C1820" s="222"/>
      <c r="I1820" s="2"/>
      <c r="J1820" s="2"/>
    </row>
    <row r="1821" spans="1:10" x14ac:dyDescent="0.2">
      <c r="A1821" s="130"/>
      <c r="C1821" s="222"/>
      <c r="I1821" s="2"/>
      <c r="J1821" s="2"/>
    </row>
    <row r="1822" spans="1:10" x14ac:dyDescent="0.2">
      <c r="A1822" s="130"/>
      <c r="C1822" s="222"/>
      <c r="I1822" s="2"/>
      <c r="J1822" s="2"/>
    </row>
    <row r="1823" spans="1:10" x14ac:dyDescent="0.2">
      <c r="A1823" s="130"/>
      <c r="C1823" s="222"/>
      <c r="I1823" s="2"/>
      <c r="J1823" s="2"/>
    </row>
    <row r="1824" spans="1:10" x14ac:dyDescent="0.2">
      <c r="A1824" s="130"/>
      <c r="C1824" s="222"/>
      <c r="I1824" s="2"/>
      <c r="J1824" s="2"/>
    </row>
    <row r="1825" spans="1:10" x14ac:dyDescent="0.2">
      <c r="A1825" s="130"/>
      <c r="C1825" s="222"/>
      <c r="I1825" s="2"/>
      <c r="J1825" s="2"/>
    </row>
    <row r="1826" spans="1:10" x14ac:dyDescent="0.2">
      <c r="A1826" s="130"/>
      <c r="C1826" s="222"/>
      <c r="I1826" s="2"/>
      <c r="J1826" s="2"/>
    </row>
    <row r="1827" spans="1:10" x14ac:dyDescent="0.2">
      <c r="A1827" s="130"/>
      <c r="C1827" s="222"/>
      <c r="I1827" s="2"/>
      <c r="J1827" s="2"/>
    </row>
    <row r="1828" spans="1:10" x14ac:dyDescent="0.2">
      <c r="A1828" s="130"/>
      <c r="C1828" s="222"/>
      <c r="I1828" s="2"/>
      <c r="J1828" s="2"/>
    </row>
    <row r="1829" spans="1:10" x14ac:dyDescent="0.2">
      <c r="A1829" s="130"/>
      <c r="C1829" s="222"/>
      <c r="I1829" s="2"/>
      <c r="J1829" s="2"/>
    </row>
    <row r="1830" spans="1:10" x14ac:dyDescent="0.2">
      <c r="A1830" s="130"/>
      <c r="C1830" s="222"/>
      <c r="I1830" s="2"/>
      <c r="J1830" s="2"/>
    </row>
    <row r="1831" spans="1:10" x14ac:dyDescent="0.2">
      <c r="A1831" s="130"/>
      <c r="C1831" s="222"/>
      <c r="I1831" s="2"/>
      <c r="J1831" s="2"/>
    </row>
    <row r="1832" spans="1:10" x14ac:dyDescent="0.2">
      <c r="A1832" s="130"/>
      <c r="C1832" s="222"/>
      <c r="I1832" s="2"/>
      <c r="J1832" s="2"/>
    </row>
    <row r="1833" spans="1:10" x14ac:dyDescent="0.2">
      <c r="A1833" s="130"/>
      <c r="C1833" s="222"/>
      <c r="I1833" s="2"/>
      <c r="J1833" s="2"/>
    </row>
    <row r="1834" spans="1:10" x14ac:dyDescent="0.2">
      <c r="A1834" s="130"/>
      <c r="C1834" s="222"/>
      <c r="I1834" s="2"/>
      <c r="J1834" s="2"/>
    </row>
    <row r="1835" spans="1:10" x14ac:dyDescent="0.2">
      <c r="A1835" s="130"/>
      <c r="C1835" s="222"/>
      <c r="I1835" s="2"/>
      <c r="J1835" s="2"/>
    </row>
    <row r="1836" spans="1:10" x14ac:dyDescent="0.2">
      <c r="A1836" s="130"/>
      <c r="C1836" s="222"/>
      <c r="I1836" s="2"/>
      <c r="J1836" s="2"/>
    </row>
    <row r="1837" spans="1:10" x14ac:dyDescent="0.2">
      <c r="A1837" s="130"/>
      <c r="C1837" s="222"/>
      <c r="I1837" s="2"/>
      <c r="J1837" s="2"/>
    </row>
    <row r="1838" spans="1:10" x14ac:dyDescent="0.2">
      <c r="A1838" s="130"/>
      <c r="C1838" s="222"/>
      <c r="I1838" s="2"/>
      <c r="J1838" s="2"/>
    </row>
    <row r="1839" spans="1:10" x14ac:dyDescent="0.2">
      <c r="A1839" s="130"/>
      <c r="C1839" s="222"/>
      <c r="I1839" s="2"/>
      <c r="J1839" s="2"/>
    </row>
    <row r="1840" spans="1:10" x14ac:dyDescent="0.2">
      <c r="A1840" s="130"/>
      <c r="C1840" s="222"/>
      <c r="I1840" s="2"/>
      <c r="J1840" s="2"/>
    </row>
    <row r="1841" spans="1:10" x14ac:dyDescent="0.2">
      <c r="A1841" s="130"/>
      <c r="C1841" s="222"/>
      <c r="I1841" s="2"/>
      <c r="J1841" s="2"/>
    </row>
    <row r="1842" spans="1:10" x14ac:dyDescent="0.2">
      <c r="A1842" s="130"/>
      <c r="C1842" s="222"/>
      <c r="I1842" s="2"/>
      <c r="J1842" s="2"/>
    </row>
    <row r="1843" spans="1:10" x14ac:dyDescent="0.2">
      <c r="A1843" s="130"/>
      <c r="C1843" s="222"/>
      <c r="I1843" s="2"/>
      <c r="J1843" s="2"/>
    </row>
    <row r="1844" spans="1:10" x14ac:dyDescent="0.2">
      <c r="A1844" s="130"/>
      <c r="C1844" s="222"/>
      <c r="I1844" s="2"/>
      <c r="J1844" s="2"/>
    </row>
    <row r="1845" spans="1:10" x14ac:dyDescent="0.2">
      <c r="A1845" s="130"/>
      <c r="C1845" s="222"/>
      <c r="I1845" s="2"/>
      <c r="J1845" s="2"/>
    </row>
    <row r="1846" spans="1:10" x14ac:dyDescent="0.2">
      <c r="A1846" s="130"/>
      <c r="C1846" s="222"/>
      <c r="I1846" s="2"/>
      <c r="J1846" s="2"/>
    </row>
    <row r="1847" spans="1:10" x14ac:dyDescent="0.2">
      <c r="A1847" s="130"/>
      <c r="C1847" s="222"/>
      <c r="I1847" s="2"/>
      <c r="J1847" s="2"/>
    </row>
    <row r="1848" spans="1:10" x14ac:dyDescent="0.2">
      <c r="A1848" s="130"/>
      <c r="C1848" s="222"/>
      <c r="I1848" s="2"/>
      <c r="J1848" s="2"/>
    </row>
    <row r="1849" spans="1:10" x14ac:dyDescent="0.2">
      <c r="A1849" s="130"/>
      <c r="C1849" s="222"/>
      <c r="I1849" s="2"/>
      <c r="J1849" s="2"/>
    </row>
    <row r="1850" spans="1:10" x14ac:dyDescent="0.2">
      <c r="A1850" s="130"/>
      <c r="C1850" s="222"/>
      <c r="I1850" s="2"/>
      <c r="J1850" s="2"/>
    </row>
    <row r="1851" spans="1:10" x14ac:dyDescent="0.2">
      <c r="A1851" s="130"/>
      <c r="C1851" s="222"/>
      <c r="I1851" s="2"/>
      <c r="J1851" s="2"/>
    </row>
    <row r="1852" spans="1:10" x14ac:dyDescent="0.2">
      <c r="A1852" s="130"/>
      <c r="C1852" s="222"/>
      <c r="I1852" s="2"/>
      <c r="J1852" s="2"/>
    </row>
    <row r="1853" spans="1:10" x14ac:dyDescent="0.2">
      <c r="A1853" s="130"/>
      <c r="C1853" s="222"/>
      <c r="I1853" s="2"/>
      <c r="J1853" s="2"/>
    </row>
    <row r="1854" spans="1:10" x14ac:dyDescent="0.2">
      <c r="A1854" s="130"/>
      <c r="C1854" s="222"/>
      <c r="I1854" s="2"/>
      <c r="J1854" s="2"/>
    </row>
    <row r="1855" spans="1:10" x14ac:dyDescent="0.2">
      <c r="A1855" s="130"/>
      <c r="C1855" s="222"/>
      <c r="I1855" s="2"/>
      <c r="J1855" s="2"/>
    </row>
    <row r="1856" spans="1:10" x14ac:dyDescent="0.2">
      <c r="A1856" s="130"/>
      <c r="C1856" s="222"/>
      <c r="I1856" s="2"/>
      <c r="J1856" s="2"/>
    </row>
    <row r="1857" spans="1:10" x14ac:dyDescent="0.2">
      <c r="A1857" s="130"/>
      <c r="C1857" s="222"/>
      <c r="I1857" s="2"/>
      <c r="J1857" s="2"/>
    </row>
    <row r="1858" spans="1:10" x14ac:dyDescent="0.2">
      <c r="A1858" s="130"/>
      <c r="C1858" s="222"/>
      <c r="I1858" s="2"/>
      <c r="J1858" s="2"/>
    </row>
    <row r="1859" spans="1:10" x14ac:dyDescent="0.2">
      <c r="A1859" s="130"/>
      <c r="C1859" s="222"/>
      <c r="I1859" s="2"/>
      <c r="J1859" s="2"/>
    </row>
    <row r="1860" spans="1:10" x14ac:dyDescent="0.2">
      <c r="A1860" s="130"/>
      <c r="C1860" s="222"/>
      <c r="I1860" s="2"/>
      <c r="J1860" s="2"/>
    </row>
    <row r="1861" spans="1:10" x14ac:dyDescent="0.2">
      <c r="A1861" s="130"/>
      <c r="C1861" s="222"/>
      <c r="I1861" s="2"/>
      <c r="J1861" s="2"/>
    </row>
    <row r="1862" spans="1:10" x14ac:dyDescent="0.2">
      <c r="A1862" s="130"/>
      <c r="C1862" s="222"/>
      <c r="I1862" s="2"/>
      <c r="J1862" s="2"/>
    </row>
    <row r="1863" spans="1:10" x14ac:dyDescent="0.2">
      <c r="A1863" s="130"/>
      <c r="C1863" s="222"/>
      <c r="I1863" s="2"/>
      <c r="J1863" s="2"/>
    </row>
    <row r="1864" spans="1:10" x14ac:dyDescent="0.2">
      <c r="A1864" s="130"/>
      <c r="C1864" s="222"/>
      <c r="I1864" s="2"/>
      <c r="J1864" s="2"/>
    </row>
    <row r="1865" spans="1:10" x14ac:dyDescent="0.2">
      <c r="A1865" s="130"/>
      <c r="C1865" s="222"/>
      <c r="I1865" s="2"/>
      <c r="J1865" s="2"/>
    </row>
    <row r="1866" spans="1:10" x14ac:dyDescent="0.2">
      <c r="A1866" s="130"/>
      <c r="C1866" s="222"/>
      <c r="I1866" s="2"/>
      <c r="J1866" s="2"/>
    </row>
    <row r="1867" spans="1:10" x14ac:dyDescent="0.2">
      <c r="A1867" s="130"/>
      <c r="C1867" s="222"/>
      <c r="I1867" s="2"/>
      <c r="J1867" s="2"/>
    </row>
    <row r="1868" spans="1:10" x14ac:dyDescent="0.2">
      <c r="A1868" s="130"/>
      <c r="C1868" s="222"/>
      <c r="I1868" s="2"/>
      <c r="J1868" s="2"/>
    </row>
    <row r="1869" spans="1:10" x14ac:dyDescent="0.2">
      <c r="A1869" s="130"/>
      <c r="C1869" s="222"/>
      <c r="I1869" s="2"/>
      <c r="J1869" s="2"/>
    </row>
    <row r="1870" spans="1:10" x14ac:dyDescent="0.2">
      <c r="A1870" s="130"/>
      <c r="C1870" s="222"/>
      <c r="I1870" s="2"/>
      <c r="J1870" s="2"/>
    </row>
    <row r="1871" spans="1:10" x14ac:dyDescent="0.2">
      <c r="A1871" s="130"/>
      <c r="C1871" s="222"/>
      <c r="I1871" s="2"/>
      <c r="J1871" s="2"/>
    </row>
    <row r="1872" spans="1:10" x14ac:dyDescent="0.2">
      <c r="A1872" s="130"/>
      <c r="C1872" s="222"/>
      <c r="I1872" s="2"/>
      <c r="J1872" s="2"/>
    </row>
    <row r="1873" spans="1:10" x14ac:dyDescent="0.2">
      <c r="A1873" s="130"/>
      <c r="C1873" s="222"/>
      <c r="I1873" s="2"/>
      <c r="J1873" s="2"/>
    </row>
    <row r="1874" spans="1:10" x14ac:dyDescent="0.2">
      <c r="A1874" s="130"/>
      <c r="C1874" s="222"/>
      <c r="I1874" s="2"/>
      <c r="J1874" s="2"/>
    </row>
    <row r="1875" spans="1:10" x14ac:dyDescent="0.2">
      <c r="A1875" s="130"/>
      <c r="C1875" s="222"/>
      <c r="I1875" s="2"/>
      <c r="J1875" s="2"/>
    </row>
    <row r="1876" spans="1:10" x14ac:dyDescent="0.2">
      <c r="A1876" s="130"/>
      <c r="C1876" s="222"/>
      <c r="I1876" s="2"/>
      <c r="J1876" s="2"/>
    </row>
    <row r="1877" spans="1:10" x14ac:dyDescent="0.2">
      <c r="A1877" s="130"/>
      <c r="C1877" s="222"/>
      <c r="I1877" s="2"/>
      <c r="J1877" s="2"/>
    </row>
    <row r="1878" spans="1:10" x14ac:dyDescent="0.2">
      <c r="A1878" s="130"/>
      <c r="C1878" s="222"/>
      <c r="I1878" s="2"/>
      <c r="J1878" s="2"/>
    </row>
    <row r="1879" spans="1:10" x14ac:dyDescent="0.2">
      <c r="A1879" s="130"/>
      <c r="C1879" s="222"/>
      <c r="I1879" s="2"/>
      <c r="J1879" s="2"/>
    </row>
    <row r="1880" spans="1:10" x14ac:dyDescent="0.2">
      <c r="A1880" s="130"/>
      <c r="C1880" s="222"/>
      <c r="I1880" s="2"/>
      <c r="J1880" s="2"/>
    </row>
    <row r="1881" spans="1:10" x14ac:dyDescent="0.2">
      <c r="A1881" s="130"/>
      <c r="C1881" s="222"/>
      <c r="I1881" s="2"/>
      <c r="J1881" s="2"/>
    </row>
    <row r="1882" spans="1:10" x14ac:dyDescent="0.2">
      <c r="A1882" s="130"/>
      <c r="C1882" s="222"/>
      <c r="I1882" s="2"/>
      <c r="J1882" s="2"/>
    </row>
    <row r="1883" spans="1:10" x14ac:dyDescent="0.2">
      <c r="A1883" s="130"/>
      <c r="C1883" s="222"/>
      <c r="I1883" s="2"/>
      <c r="J1883" s="2"/>
    </row>
    <row r="1884" spans="1:10" x14ac:dyDescent="0.2">
      <c r="A1884" s="130"/>
      <c r="C1884" s="222"/>
      <c r="I1884" s="2"/>
      <c r="J1884" s="2"/>
    </row>
    <row r="1885" spans="1:10" x14ac:dyDescent="0.2">
      <c r="A1885" s="130"/>
      <c r="C1885" s="222"/>
      <c r="I1885" s="2"/>
      <c r="J1885" s="2"/>
    </row>
    <row r="1886" spans="1:10" x14ac:dyDescent="0.2">
      <c r="A1886" s="130"/>
      <c r="C1886" s="222"/>
      <c r="I1886" s="2"/>
      <c r="J1886" s="2"/>
    </row>
    <row r="1887" spans="1:10" x14ac:dyDescent="0.2">
      <c r="A1887" s="130"/>
      <c r="C1887" s="222"/>
      <c r="I1887" s="2"/>
      <c r="J1887" s="2"/>
    </row>
    <row r="1888" spans="1:10" x14ac:dyDescent="0.2">
      <c r="A1888" s="130"/>
      <c r="C1888" s="222"/>
      <c r="I1888" s="2"/>
      <c r="J1888" s="2"/>
    </row>
    <row r="1889" spans="1:10" x14ac:dyDescent="0.2">
      <c r="A1889" s="130"/>
      <c r="C1889" s="222"/>
      <c r="I1889" s="2"/>
      <c r="J1889" s="2"/>
    </row>
    <row r="1890" spans="1:10" x14ac:dyDescent="0.2">
      <c r="A1890" s="130"/>
      <c r="C1890" s="222"/>
      <c r="I1890" s="2"/>
      <c r="J1890" s="2"/>
    </row>
    <row r="1891" spans="1:10" x14ac:dyDescent="0.2">
      <c r="A1891" s="130"/>
      <c r="C1891" s="222"/>
      <c r="I1891" s="2"/>
      <c r="J1891" s="2"/>
    </row>
    <row r="1892" spans="1:10" x14ac:dyDescent="0.2">
      <c r="A1892" s="130"/>
      <c r="C1892" s="222"/>
      <c r="I1892" s="2"/>
      <c r="J1892" s="2"/>
    </row>
    <row r="1893" spans="1:10" x14ac:dyDescent="0.2">
      <c r="A1893" s="130"/>
      <c r="C1893" s="222"/>
      <c r="I1893" s="2"/>
      <c r="J1893" s="2"/>
    </row>
    <row r="1894" spans="1:10" x14ac:dyDescent="0.2">
      <c r="A1894" s="130"/>
      <c r="C1894" s="222"/>
      <c r="I1894" s="2"/>
      <c r="J1894" s="2"/>
    </row>
    <row r="1895" spans="1:10" x14ac:dyDescent="0.2">
      <c r="A1895" s="130"/>
      <c r="C1895" s="222"/>
      <c r="I1895" s="2"/>
      <c r="J1895" s="2"/>
    </row>
    <row r="1896" spans="1:10" x14ac:dyDescent="0.2">
      <c r="A1896" s="130"/>
      <c r="C1896" s="222"/>
      <c r="I1896" s="2"/>
      <c r="J1896" s="2"/>
    </row>
    <row r="1897" spans="1:10" x14ac:dyDescent="0.2">
      <c r="A1897" s="130"/>
      <c r="C1897" s="222"/>
      <c r="I1897" s="2"/>
      <c r="J1897" s="2"/>
    </row>
    <row r="1898" spans="1:10" x14ac:dyDescent="0.2">
      <c r="A1898" s="130"/>
      <c r="C1898" s="222"/>
      <c r="I1898" s="2"/>
      <c r="J1898" s="2"/>
    </row>
    <row r="1899" spans="1:10" x14ac:dyDescent="0.2">
      <c r="A1899" s="130"/>
      <c r="C1899" s="222"/>
      <c r="I1899" s="2"/>
      <c r="J1899" s="2"/>
    </row>
    <row r="1900" spans="1:10" x14ac:dyDescent="0.2">
      <c r="A1900" s="130"/>
      <c r="C1900" s="222"/>
      <c r="I1900" s="2"/>
      <c r="J1900" s="2"/>
    </row>
    <row r="1901" spans="1:10" x14ac:dyDescent="0.2">
      <c r="A1901" s="130"/>
      <c r="C1901" s="222"/>
      <c r="I1901" s="2"/>
      <c r="J1901" s="2"/>
    </row>
    <row r="1902" spans="1:10" x14ac:dyDescent="0.2">
      <c r="A1902" s="130"/>
      <c r="C1902" s="222"/>
      <c r="I1902" s="2"/>
      <c r="J1902" s="2"/>
    </row>
    <row r="1903" spans="1:10" x14ac:dyDescent="0.2">
      <c r="A1903" s="130"/>
      <c r="C1903" s="222"/>
      <c r="I1903" s="2"/>
      <c r="J1903" s="2"/>
    </row>
    <row r="1904" spans="1:10" x14ac:dyDescent="0.2">
      <c r="A1904" s="130"/>
      <c r="C1904" s="222"/>
      <c r="I1904" s="2"/>
      <c r="J1904" s="2"/>
    </row>
    <row r="1905" spans="1:10" x14ac:dyDescent="0.2">
      <c r="A1905" s="130"/>
      <c r="C1905" s="222"/>
      <c r="I1905" s="2"/>
      <c r="J1905" s="2"/>
    </row>
    <row r="1906" spans="1:10" x14ac:dyDescent="0.2">
      <c r="A1906" s="130"/>
      <c r="C1906" s="222"/>
      <c r="I1906" s="2"/>
      <c r="J1906" s="2"/>
    </row>
    <row r="1907" spans="1:10" x14ac:dyDescent="0.2">
      <c r="A1907" s="130"/>
      <c r="C1907" s="222"/>
      <c r="I1907" s="2"/>
      <c r="J1907" s="2"/>
    </row>
    <row r="1908" spans="1:10" x14ac:dyDescent="0.2">
      <c r="A1908" s="130"/>
      <c r="C1908" s="222"/>
      <c r="I1908" s="2"/>
      <c r="J1908" s="2"/>
    </row>
    <row r="1909" spans="1:10" x14ac:dyDescent="0.2">
      <c r="A1909" s="130"/>
      <c r="C1909" s="222"/>
      <c r="I1909" s="2"/>
      <c r="J1909" s="2"/>
    </row>
    <row r="1910" spans="1:10" x14ac:dyDescent="0.2">
      <c r="A1910" s="130"/>
      <c r="C1910" s="222"/>
      <c r="I1910" s="2"/>
      <c r="J1910" s="2"/>
    </row>
    <row r="1911" spans="1:10" x14ac:dyDescent="0.2">
      <c r="A1911" s="130"/>
      <c r="C1911" s="222"/>
      <c r="I1911" s="2"/>
      <c r="J1911" s="2"/>
    </row>
    <row r="1912" spans="1:10" x14ac:dyDescent="0.2">
      <c r="A1912" s="130"/>
      <c r="C1912" s="222"/>
      <c r="I1912" s="2"/>
      <c r="J1912" s="2"/>
    </row>
    <row r="1913" spans="1:10" x14ac:dyDescent="0.2">
      <c r="A1913" s="130"/>
      <c r="C1913" s="222"/>
      <c r="I1913" s="2"/>
      <c r="J1913" s="2"/>
    </row>
    <row r="1914" spans="1:10" x14ac:dyDescent="0.2">
      <c r="A1914" s="130"/>
      <c r="C1914" s="222"/>
      <c r="I1914" s="2"/>
      <c r="J1914" s="2"/>
    </row>
    <row r="1915" spans="1:10" x14ac:dyDescent="0.2">
      <c r="A1915" s="130"/>
      <c r="C1915" s="222"/>
      <c r="I1915" s="2"/>
      <c r="J1915" s="2"/>
    </row>
    <row r="1916" spans="1:10" x14ac:dyDescent="0.2">
      <c r="A1916" s="130"/>
      <c r="C1916" s="222"/>
      <c r="I1916" s="2"/>
      <c r="J1916" s="2"/>
    </row>
    <row r="1917" spans="1:10" x14ac:dyDescent="0.2">
      <c r="A1917" s="130"/>
      <c r="C1917" s="222"/>
      <c r="I1917" s="2"/>
      <c r="J1917" s="2"/>
    </row>
    <row r="1918" spans="1:10" x14ac:dyDescent="0.2">
      <c r="A1918" s="130"/>
      <c r="C1918" s="222"/>
      <c r="I1918" s="2"/>
      <c r="J1918" s="2"/>
    </row>
    <row r="1919" spans="1:10" x14ac:dyDescent="0.2">
      <c r="A1919" s="130"/>
      <c r="C1919" s="222"/>
      <c r="I1919" s="2"/>
      <c r="J1919" s="2"/>
    </row>
    <row r="1920" spans="1:10" x14ac:dyDescent="0.2">
      <c r="A1920" s="130"/>
      <c r="C1920" s="222"/>
      <c r="I1920" s="2"/>
      <c r="J1920" s="2"/>
    </row>
    <row r="1921" spans="1:10" x14ac:dyDescent="0.2">
      <c r="A1921" s="130"/>
      <c r="C1921" s="222"/>
      <c r="I1921" s="2"/>
      <c r="J1921" s="2"/>
    </row>
    <row r="1922" spans="1:10" x14ac:dyDescent="0.2">
      <c r="A1922" s="130"/>
      <c r="C1922" s="222"/>
      <c r="I1922" s="2"/>
      <c r="J1922" s="2"/>
    </row>
    <row r="1923" spans="1:10" x14ac:dyDescent="0.2">
      <c r="A1923" s="130"/>
      <c r="C1923" s="222"/>
      <c r="I1923" s="2"/>
      <c r="J1923" s="2"/>
    </row>
    <row r="1924" spans="1:10" x14ac:dyDescent="0.2">
      <c r="A1924" s="130"/>
      <c r="C1924" s="222"/>
      <c r="I1924" s="2"/>
      <c r="J1924" s="2"/>
    </row>
    <row r="1925" spans="1:10" x14ac:dyDescent="0.2">
      <c r="A1925" s="130"/>
      <c r="C1925" s="222"/>
      <c r="I1925" s="2"/>
      <c r="J1925" s="2"/>
    </row>
    <row r="1926" spans="1:10" x14ac:dyDescent="0.2">
      <c r="A1926" s="130"/>
      <c r="C1926" s="222"/>
      <c r="I1926" s="2"/>
      <c r="J1926" s="2"/>
    </row>
    <row r="1927" spans="1:10" x14ac:dyDescent="0.2">
      <c r="A1927" s="130"/>
      <c r="C1927" s="222"/>
      <c r="I1927" s="2"/>
      <c r="J1927" s="2"/>
    </row>
    <row r="1928" spans="1:10" x14ac:dyDescent="0.2">
      <c r="A1928" s="130"/>
      <c r="C1928" s="222"/>
      <c r="I1928" s="2"/>
      <c r="J1928" s="2"/>
    </row>
    <row r="1929" spans="1:10" x14ac:dyDescent="0.2">
      <c r="A1929" s="130"/>
      <c r="C1929" s="222"/>
      <c r="I1929" s="2"/>
      <c r="J1929" s="2"/>
    </row>
    <row r="1930" spans="1:10" x14ac:dyDescent="0.2">
      <c r="A1930" s="130"/>
      <c r="C1930" s="222"/>
      <c r="I1930" s="2"/>
      <c r="J1930" s="2"/>
    </row>
    <row r="1931" spans="1:10" x14ac:dyDescent="0.2">
      <c r="A1931" s="130"/>
      <c r="C1931" s="222"/>
      <c r="I1931" s="2"/>
      <c r="J1931" s="2"/>
    </row>
    <row r="1932" spans="1:10" x14ac:dyDescent="0.2">
      <c r="A1932" s="130"/>
      <c r="C1932" s="222"/>
      <c r="I1932" s="2"/>
      <c r="J1932" s="2"/>
    </row>
    <row r="1933" spans="1:10" x14ac:dyDescent="0.2">
      <c r="A1933" s="130"/>
      <c r="C1933" s="222"/>
      <c r="I1933" s="2"/>
      <c r="J1933" s="2"/>
    </row>
    <row r="1934" spans="1:10" x14ac:dyDescent="0.2">
      <c r="A1934" s="130"/>
      <c r="C1934" s="222"/>
      <c r="I1934" s="2"/>
      <c r="J1934" s="2"/>
    </row>
    <row r="1935" spans="1:10" x14ac:dyDescent="0.2">
      <c r="A1935" s="130"/>
      <c r="C1935" s="222"/>
      <c r="I1935" s="2"/>
      <c r="J1935" s="2"/>
    </row>
    <row r="1936" spans="1:10" x14ac:dyDescent="0.2">
      <c r="A1936" s="130"/>
      <c r="C1936" s="222"/>
      <c r="I1936" s="2"/>
      <c r="J1936" s="2"/>
    </row>
    <row r="1937" spans="1:10" x14ac:dyDescent="0.2">
      <c r="A1937" s="130"/>
      <c r="C1937" s="222"/>
      <c r="I1937" s="2"/>
      <c r="J1937" s="2"/>
    </row>
    <row r="1938" spans="1:10" x14ac:dyDescent="0.2">
      <c r="A1938" s="130"/>
      <c r="C1938" s="222"/>
      <c r="I1938" s="2"/>
      <c r="J1938" s="2"/>
    </row>
    <row r="1939" spans="1:10" x14ac:dyDescent="0.2">
      <c r="A1939" s="130"/>
      <c r="C1939" s="222"/>
      <c r="I1939" s="2"/>
      <c r="J1939" s="2"/>
    </row>
    <row r="1940" spans="1:10" x14ac:dyDescent="0.2">
      <c r="A1940" s="130"/>
      <c r="C1940" s="222"/>
      <c r="I1940" s="2"/>
      <c r="J1940" s="2"/>
    </row>
    <row r="1941" spans="1:10" x14ac:dyDescent="0.2">
      <c r="A1941" s="130"/>
      <c r="C1941" s="222"/>
      <c r="I1941" s="2"/>
      <c r="J1941" s="2"/>
    </row>
    <row r="1942" spans="1:10" x14ac:dyDescent="0.2">
      <c r="A1942" s="130"/>
      <c r="C1942" s="222"/>
      <c r="I1942" s="2"/>
      <c r="J1942" s="2"/>
    </row>
    <row r="1943" spans="1:10" x14ac:dyDescent="0.2">
      <c r="A1943" s="130"/>
      <c r="C1943" s="222"/>
      <c r="I1943" s="2"/>
      <c r="J1943" s="2"/>
    </row>
    <row r="1944" spans="1:10" x14ac:dyDescent="0.2">
      <c r="A1944" s="130"/>
      <c r="C1944" s="222"/>
      <c r="I1944" s="2"/>
      <c r="J1944" s="2"/>
    </row>
    <row r="1945" spans="1:10" x14ac:dyDescent="0.2">
      <c r="A1945" s="130"/>
      <c r="C1945" s="222"/>
      <c r="I1945" s="2"/>
      <c r="J1945" s="2"/>
    </row>
    <row r="1946" spans="1:10" x14ac:dyDescent="0.2">
      <c r="A1946" s="130"/>
      <c r="C1946" s="222"/>
      <c r="I1946" s="2"/>
      <c r="J1946" s="2"/>
    </row>
    <row r="1947" spans="1:10" x14ac:dyDescent="0.2">
      <c r="A1947" s="130"/>
      <c r="C1947" s="222"/>
      <c r="I1947" s="2"/>
      <c r="J1947" s="2"/>
    </row>
    <row r="1948" spans="1:10" x14ac:dyDescent="0.2">
      <c r="A1948" s="130"/>
      <c r="C1948" s="222"/>
      <c r="I1948" s="2"/>
      <c r="J1948" s="2"/>
    </row>
    <row r="1949" spans="1:10" x14ac:dyDescent="0.2">
      <c r="A1949" s="130"/>
      <c r="C1949" s="222"/>
      <c r="I1949" s="2"/>
      <c r="J1949" s="2"/>
    </row>
    <row r="1950" spans="1:10" x14ac:dyDescent="0.2">
      <c r="A1950" s="130"/>
      <c r="C1950" s="222"/>
      <c r="I1950" s="2"/>
      <c r="J1950" s="2"/>
    </row>
    <row r="1951" spans="1:10" x14ac:dyDescent="0.2">
      <c r="A1951" s="130"/>
      <c r="C1951" s="222"/>
      <c r="I1951" s="2"/>
      <c r="J1951" s="2"/>
    </row>
    <row r="1952" spans="1:10" x14ac:dyDescent="0.2">
      <c r="A1952" s="130"/>
      <c r="C1952" s="222"/>
      <c r="I1952" s="2"/>
      <c r="J1952" s="2"/>
    </row>
    <row r="1953" spans="1:10" x14ac:dyDescent="0.2">
      <c r="A1953" s="130"/>
      <c r="C1953" s="222"/>
      <c r="I1953" s="2"/>
      <c r="J1953" s="2"/>
    </row>
    <row r="1954" spans="1:10" x14ac:dyDescent="0.2">
      <c r="A1954" s="130"/>
      <c r="C1954" s="222"/>
      <c r="I1954" s="2"/>
      <c r="J1954" s="2"/>
    </row>
    <row r="1955" spans="1:10" x14ac:dyDescent="0.2">
      <c r="A1955" s="130"/>
      <c r="C1955" s="222"/>
      <c r="I1955" s="2"/>
      <c r="J1955" s="2"/>
    </row>
    <row r="1956" spans="1:10" x14ac:dyDescent="0.2">
      <c r="A1956" s="130"/>
      <c r="C1956" s="222"/>
      <c r="I1956" s="2"/>
      <c r="J1956" s="2"/>
    </row>
    <row r="1957" spans="1:10" x14ac:dyDescent="0.2">
      <c r="A1957" s="130"/>
      <c r="C1957" s="222"/>
      <c r="I1957" s="2"/>
      <c r="J1957" s="2"/>
    </row>
    <row r="1958" spans="1:10" x14ac:dyDescent="0.2">
      <c r="A1958" s="130"/>
      <c r="C1958" s="222"/>
      <c r="I1958" s="2"/>
      <c r="J1958" s="2"/>
    </row>
    <row r="1959" spans="1:10" x14ac:dyDescent="0.2">
      <c r="A1959" s="130"/>
      <c r="C1959" s="222"/>
      <c r="I1959" s="2"/>
      <c r="J1959" s="2"/>
    </row>
    <row r="1960" spans="1:10" x14ac:dyDescent="0.2">
      <c r="A1960" s="130"/>
      <c r="C1960" s="222"/>
      <c r="I1960" s="2"/>
      <c r="J1960" s="2"/>
    </row>
    <row r="1961" spans="1:10" x14ac:dyDescent="0.2">
      <c r="A1961" s="130"/>
      <c r="C1961" s="222"/>
      <c r="I1961" s="2"/>
      <c r="J1961" s="2"/>
    </row>
    <row r="1962" spans="1:10" x14ac:dyDescent="0.2">
      <c r="A1962" s="130"/>
      <c r="C1962" s="222"/>
      <c r="I1962" s="2"/>
      <c r="J1962" s="2"/>
    </row>
    <row r="1963" spans="1:10" x14ac:dyDescent="0.2">
      <c r="A1963" s="130"/>
      <c r="C1963" s="222"/>
      <c r="I1963" s="2"/>
      <c r="J1963" s="2"/>
    </row>
    <row r="1964" spans="1:10" x14ac:dyDescent="0.2">
      <c r="A1964" s="130"/>
      <c r="C1964" s="222"/>
      <c r="I1964" s="2"/>
      <c r="J1964" s="2"/>
    </row>
    <row r="1965" spans="1:10" x14ac:dyDescent="0.2">
      <c r="A1965" s="130"/>
      <c r="C1965" s="222"/>
      <c r="I1965" s="2"/>
      <c r="J1965" s="2"/>
    </row>
    <row r="1966" spans="1:10" x14ac:dyDescent="0.2">
      <c r="A1966" s="130"/>
      <c r="C1966" s="222"/>
      <c r="I1966" s="2"/>
      <c r="J1966" s="2"/>
    </row>
    <row r="1967" spans="1:10" x14ac:dyDescent="0.2">
      <c r="A1967" s="130"/>
      <c r="C1967" s="222"/>
      <c r="I1967" s="2"/>
      <c r="J1967" s="2"/>
    </row>
    <row r="1968" spans="1:10" x14ac:dyDescent="0.2">
      <c r="A1968" s="130"/>
      <c r="C1968" s="222"/>
      <c r="I1968" s="2"/>
      <c r="J1968" s="2"/>
    </row>
    <row r="1969" spans="1:10" x14ac:dyDescent="0.2">
      <c r="A1969" s="130"/>
      <c r="C1969" s="222"/>
      <c r="I1969" s="2"/>
      <c r="J1969" s="2"/>
    </row>
    <row r="1970" spans="1:10" x14ac:dyDescent="0.2">
      <c r="A1970" s="130"/>
      <c r="C1970" s="222"/>
      <c r="I1970" s="2"/>
      <c r="J1970" s="2"/>
    </row>
    <row r="1971" spans="1:10" x14ac:dyDescent="0.2">
      <c r="A1971" s="130"/>
      <c r="C1971" s="222"/>
      <c r="I1971" s="2"/>
      <c r="J1971" s="2"/>
    </row>
    <row r="1972" spans="1:10" x14ac:dyDescent="0.2">
      <c r="A1972" s="130"/>
      <c r="C1972" s="222"/>
      <c r="I1972" s="2"/>
      <c r="J1972" s="2"/>
    </row>
    <row r="1973" spans="1:10" x14ac:dyDescent="0.2">
      <c r="A1973" s="130"/>
      <c r="C1973" s="222"/>
      <c r="I1973" s="2"/>
      <c r="J1973" s="2"/>
    </row>
    <row r="1974" spans="1:10" x14ac:dyDescent="0.2">
      <c r="A1974" s="130"/>
      <c r="C1974" s="222"/>
      <c r="I1974" s="2"/>
      <c r="J1974" s="2"/>
    </row>
    <row r="1975" spans="1:10" x14ac:dyDescent="0.2">
      <c r="A1975" s="130"/>
      <c r="C1975" s="222"/>
      <c r="I1975" s="2"/>
      <c r="J1975" s="2"/>
    </row>
    <row r="1976" spans="1:10" x14ac:dyDescent="0.2">
      <c r="A1976" s="130"/>
      <c r="C1976" s="222"/>
      <c r="I1976" s="2"/>
      <c r="J1976" s="2"/>
    </row>
    <row r="1977" spans="1:10" x14ac:dyDescent="0.2">
      <c r="A1977" s="130"/>
      <c r="C1977" s="222"/>
      <c r="I1977" s="2"/>
      <c r="J1977" s="2"/>
    </row>
    <row r="1978" spans="1:10" x14ac:dyDescent="0.2">
      <c r="A1978" s="130"/>
      <c r="C1978" s="222"/>
      <c r="I1978" s="2"/>
      <c r="J1978" s="2"/>
    </row>
    <row r="1979" spans="1:10" x14ac:dyDescent="0.2">
      <c r="A1979" s="130"/>
      <c r="C1979" s="222"/>
      <c r="I1979" s="2"/>
      <c r="J1979" s="2"/>
    </row>
    <row r="1980" spans="1:10" x14ac:dyDescent="0.2">
      <c r="A1980" s="130"/>
      <c r="C1980" s="222"/>
      <c r="I1980" s="2"/>
      <c r="J1980" s="2"/>
    </row>
    <row r="1981" spans="1:10" x14ac:dyDescent="0.2">
      <c r="A1981" s="130"/>
      <c r="C1981" s="222"/>
      <c r="I1981" s="2"/>
      <c r="J1981" s="2"/>
    </row>
    <row r="1982" spans="1:10" x14ac:dyDescent="0.2">
      <c r="A1982" s="130"/>
      <c r="C1982" s="222"/>
      <c r="I1982" s="2"/>
      <c r="J1982" s="2"/>
    </row>
    <row r="1983" spans="1:10" x14ac:dyDescent="0.2">
      <c r="A1983" s="130"/>
      <c r="C1983" s="222"/>
      <c r="I1983" s="2"/>
      <c r="J1983" s="2"/>
    </row>
    <row r="1984" spans="1:10" x14ac:dyDescent="0.2">
      <c r="A1984" s="130"/>
      <c r="C1984" s="222"/>
      <c r="I1984" s="2"/>
      <c r="J1984" s="2"/>
    </row>
    <row r="1985" spans="1:10" x14ac:dyDescent="0.2">
      <c r="A1985" s="130"/>
      <c r="C1985" s="222"/>
      <c r="I1985" s="2"/>
      <c r="J1985" s="2"/>
    </row>
    <row r="1986" spans="1:10" x14ac:dyDescent="0.2">
      <c r="A1986" s="130"/>
      <c r="C1986" s="222"/>
      <c r="I1986" s="2"/>
      <c r="J1986" s="2"/>
    </row>
    <row r="1987" spans="1:10" x14ac:dyDescent="0.2">
      <c r="A1987" s="130"/>
      <c r="C1987" s="222"/>
      <c r="I1987" s="2"/>
      <c r="J1987" s="2"/>
    </row>
    <row r="1988" spans="1:10" x14ac:dyDescent="0.2">
      <c r="A1988" s="130"/>
      <c r="C1988" s="222"/>
      <c r="I1988" s="2"/>
      <c r="J1988" s="2"/>
    </row>
    <row r="1989" spans="1:10" x14ac:dyDescent="0.2">
      <c r="A1989" s="130"/>
      <c r="C1989" s="222"/>
      <c r="I1989" s="2"/>
      <c r="J1989" s="2"/>
    </row>
    <row r="1990" spans="1:10" x14ac:dyDescent="0.2">
      <c r="A1990" s="130"/>
      <c r="C1990" s="222"/>
      <c r="I1990" s="2"/>
      <c r="J1990" s="2"/>
    </row>
    <row r="1991" spans="1:10" x14ac:dyDescent="0.2">
      <c r="A1991" s="130"/>
      <c r="C1991" s="222"/>
      <c r="I1991" s="2"/>
      <c r="J1991" s="2"/>
    </row>
    <row r="1992" spans="1:10" x14ac:dyDescent="0.2">
      <c r="A1992" s="130"/>
      <c r="C1992" s="222"/>
      <c r="I1992" s="2"/>
      <c r="J1992" s="2"/>
    </row>
    <row r="1993" spans="1:10" x14ac:dyDescent="0.2">
      <c r="A1993" s="130"/>
      <c r="C1993" s="222"/>
      <c r="I1993" s="2"/>
      <c r="J1993" s="2"/>
    </row>
    <row r="1994" spans="1:10" x14ac:dyDescent="0.2">
      <c r="A1994" s="130"/>
      <c r="C1994" s="222"/>
      <c r="I1994" s="2"/>
      <c r="J1994" s="2"/>
    </row>
    <row r="1995" spans="1:10" x14ac:dyDescent="0.2">
      <c r="A1995" s="130"/>
      <c r="C1995" s="222"/>
      <c r="I1995" s="2"/>
      <c r="J1995" s="2"/>
    </row>
    <row r="1996" spans="1:10" x14ac:dyDescent="0.2">
      <c r="A1996" s="130"/>
      <c r="C1996" s="222"/>
      <c r="I1996" s="2"/>
      <c r="J1996" s="2"/>
    </row>
    <row r="1997" spans="1:10" x14ac:dyDescent="0.2">
      <c r="A1997" s="130"/>
      <c r="C1997" s="222"/>
      <c r="I1997" s="2"/>
      <c r="J1997" s="2"/>
    </row>
    <row r="1998" spans="1:10" x14ac:dyDescent="0.2">
      <c r="A1998" s="130"/>
      <c r="C1998" s="222"/>
      <c r="I1998" s="2"/>
      <c r="J1998" s="2"/>
    </row>
    <row r="1999" spans="1:10" x14ac:dyDescent="0.2">
      <c r="A1999" s="130"/>
      <c r="C1999" s="222"/>
      <c r="I1999" s="2"/>
      <c r="J1999" s="2"/>
    </row>
    <row r="2000" spans="1:10" ht="13.5" thickBot="1" x14ac:dyDescent="0.25">
      <c r="A2000" s="138"/>
      <c r="B2000" s="139"/>
      <c r="C2000" s="223"/>
      <c r="I2000" s="2"/>
      <c r="J2000" s="2"/>
    </row>
  </sheetData>
  <mergeCells count="3">
    <mergeCell ref="G1:K1"/>
    <mergeCell ref="A1:E1"/>
    <mergeCell ref="I21:L21"/>
  </mergeCells>
  <pageMargins left="0.511811024" right="0.511811024" top="0.78740157499999996" bottom="0.78740157499999996" header="0.31496062000000002" footer="0.31496062000000002"/>
  <pageSetup paperSize="9" orientation="portrait" horizontalDpi="90" verticalDpi="9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24DA7-7437-45F0-92FE-70462E958F55}">
  <sheetPr codeName="Sheet13"/>
  <dimension ref="A1:J22"/>
  <sheetViews>
    <sheetView workbookViewId="0">
      <selection activeCell="D2" sqref="C2:E2"/>
    </sheetView>
  </sheetViews>
  <sheetFormatPr defaultRowHeight="12.75" x14ac:dyDescent="0.2"/>
  <cols>
    <col min="1" max="1" width="27.140625" bestFit="1" customWidth="1"/>
    <col min="2" max="2" width="5" bestFit="1" customWidth="1"/>
    <col min="3" max="3" width="12.5703125" bestFit="1" customWidth="1"/>
    <col min="4" max="4" width="12.42578125" bestFit="1" customWidth="1"/>
    <col min="5" max="5" width="14.5703125" bestFit="1" customWidth="1"/>
  </cols>
  <sheetData>
    <row r="1" spans="1:10" ht="13.5" thickBot="1" x14ac:dyDescent="0.25">
      <c r="A1" s="539" t="s">
        <v>449</v>
      </c>
      <c r="B1" s="540"/>
      <c r="C1" s="540"/>
      <c r="D1" s="540"/>
      <c r="E1" s="541"/>
      <c r="F1" s="433"/>
      <c r="G1" s="433"/>
      <c r="H1" s="433"/>
      <c r="I1" s="433"/>
      <c r="J1" s="433"/>
    </row>
    <row r="2" spans="1:10" x14ac:dyDescent="0.2">
      <c r="A2" s="479"/>
      <c r="B2" s="480" t="s">
        <v>450</v>
      </c>
      <c r="C2" s="480" t="s">
        <v>363</v>
      </c>
      <c r="D2" s="480" t="s">
        <v>366</v>
      </c>
      <c r="E2" s="487" t="s">
        <v>369</v>
      </c>
      <c r="F2" s="433"/>
      <c r="G2" s="538" t="s">
        <v>468</v>
      </c>
      <c r="H2" s="538"/>
      <c r="I2" s="538"/>
      <c r="J2" s="538"/>
    </row>
    <row r="3" spans="1:10" x14ac:dyDescent="0.2">
      <c r="A3" s="481" t="s">
        <v>451</v>
      </c>
      <c r="B3" s="482"/>
      <c r="C3" s="482">
        <v>-3.4822948897036947</v>
      </c>
      <c r="D3" s="482">
        <v>2.6338176600101209</v>
      </c>
      <c r="E3" s="485">
        <v>-14.574528153721719</v>
      </c>
      <c r="F3" s="433"/>
      <c r="G3" s="433"/>
      <c r="H3" s="433" t="s">
        <v>469</v>
      </c>
      <c r="I3" s="433" t="s">
        <v>470</v>
      </c>
      <c r="J3" s="433" t="s">
        <v>471</v>
      </c>
    </row>
    <row r="4" spans="1:10" x14ac:dyDescent="0.2">
      <c r="A4" s="481" t="s">
        <v>452</v>
      </c>
      <c r="B4" s="482"/>
      <c r="C4" s="482">
        <v>2.8077344618129159</v>
      </c>
      <c r="D4" s="482">
        <v>2.6644179147675318</v>
      </c>
      <c r="E4" s="485">
        <v>12.621476511765394</v>
      </c>
      <c r="F4" s="433"/>
      <c r="G4" s="433"/>
      <c r="H4" s="433" t="s">
        <v>472</v>
      </c>
      <c r="I4" s="433" t="s">
        <v>473</v>
      </c>
      <c r="J4" s="433" t="s">
        <v>474</v>
      </c>
    </row>
    <row r="5" spans="1:10" x14ac:dyDescent="0.2">
      <c r="A5" s="481" t="s">
        <v>453</v>
      </c>
      <c r="B5" s="482"/>
      <c r="C5" s="482">
        <v>4.4732259619773629</v>
      </c>
      <c r="D5" s="482">
        <v>3.7464807874477799</v>
      </c>
      <c r="E5" s="485">
        <v>19.280003636946546</v>
      </c>
      <c r="F5" s="433"/>
      <c r="G5" s="433" t="s">
        <v>475</v>
      </c>
      <c r="H5" s="433">
        <f t="array" ref="H5">INDEX(C:C,COUNT($E:$E))</f>
        <v>-2.5811076164245605</v>
      </c>
      <c r="I5" s="433">
        <f t="array" ref="I5">INDEX(D:D,COUNT($E:$E))</f>
        <v>-6.4679265022277832</v>
      </c>
      <c r="J5" s="433">
        <f>INDEX(E:E,COUNT($E:$E))</f>
        <v>-29.670705795288086</v>
      </c>
    </row>
    <row r="6" spans="1:10" x14ac:dyDescent="0.2">
      <c r="A6" s="481" t="s">
        <v>454</v>
      </c>
      <c r="B6" s="482"/>
      <c r="C6" s="482">
        <v>5.36</v>
      </c>
      <c r="D6" s="482">
        <v>1.9266666666666667</v>
      </c>
      <c r="E6" s="485">
        <v>5.28</v>
      </c>
      <c r="F6" s="433"/>
      <c r="G6" s="433" t="s">
        <v>476</v>
      </c>
      <c r="H6" s="433">
        <f t="array" ref="H6">INDEX(C:C,COUNT($E:$E)+1)</f>
        <v>-9.9488887786865234</v>
      </c>
      <c r="I6" s="433">
        <f t="array" ref="I6">INDEX(D:D,COUNT($E:$E)+1)</f>
        <v>5.2653937339782715</v>
      </c>
      <c r="J6" s="433">
        <f>INDEX(E:E,COUNT($E:$E)+1)</f>
        <v>11.750351905822754</v>
      </c>
    </row>
    <row r="7" spans="1:10" x14ac:dyDescent="0.2">
      <c r="A7" s="481" t="s">
        <v>456</v>
      </c>
      <c r="B7" s="482"/>
      <c r="C7" s="482">
        <v>1.0096774193548388</v>
      </c>
      <c r="D7" s="482">
        <v>0.23684210526315788</v>
      </c>
      <c r="E7" s="485">
        <v>2.8200000000000003</v>
      </c>
      <c r="F7" s="433"/>
      <c r="G7" s="433" t="s">
        <v>477</v>
      </c>
      <c r="H7" s="433">
        <f t="array" ref="H7">INDEX(C:C,COUNT($E:$E)+2)</f>
        <v>3.0003306865692139</v>
      </c>
      <c r="I7" s="433">
        <f t="array" ref="I7">INDEX(D:D,COUNT($E:$E)+2)</f>
        <v>-2.5547559261322021</v>
      </c>
      <c r="J7" s="433">
        <f>INDEX(E:E,COUNT($E:$E)+2)</f>
        <v>-41.311294555664063</v>
      </c>
    </row>
    <row r="8" spans="1:10" x14ac:dyDescent="0.2">
      <c r="A8" s="481" t="s">
        <v>457</v>
      </c>
      <c r="B8" s="482"/>
      <c r="C8" s="482">
        <v>7.8833728080518641</v>
      </c>
      <c r="D8" s="482">
        <v>7.0991228245341622</v>
      </c>
      <c r="E8" s="485">
        <v>159.30166933704552</v>
      </c>
      <c r="F8" s="433"/>
      <c r="G8" s="433"/>
      <c r="H8" s="433"/>
      <c r="I8" s="433"/>
      <c r="J8" s="433"/>
    </row>
    <row r="9" spans="1:10" x14ac:dyDescent="0.2">
      <c r="A9" s="481" t="s">
        <v>458</v>
      </c>
      <c r="B9" s="482"/>
      <c r="C9" s="482">
        <v>0.27439897555315296</v>
      </c>
      <c r="D9" s="482">
        <v>1.9124563110118249</v>
      </c>
      <c r="E9" s="485">
        <v>5.7141611188965475</v>
      </c>
      <c r="F9" s="433"/>
      <c r="G9" s="433"/>
      <c r="H9" s="433"/>
      <c r="I9" s="433"/>
      <c r="J9" s="433"/>
    </row>
    <row r="10" spans="1:10" x14ac:dyDescent="0.2">
      <c r="A10" s="481" t="s">
        <v>459</v>
      </c>
      <c r="B10" s="482"/>
      <c r="C10" s="482">
        <v>0.26916413917318738</v>
      </c>
      <c r="D10" s="482">
        <v>34.093665593840441</v>
      </c>
      <c r="E10" s="485">
        <v>0.718545485500798</v>
      </c>
      <c r="F10" s="433"/>
      <c r="G10" s="433"/>
      <c r="H10" s="433"/>
      <c r="I10" s="433"/>
      <c r="J10" s="433"/>
    </row>
    <row r="11" spans="1:10" x14ac:dyDescent="0.2">
      <c r="A11" s="481" t="s">
        <v>460</v>
      </c>
      <c r="B11" s="482"/>
      <c r="C11" s="482">
        <v>0.98209762429847669</v>
      </c>
      <c r="D11" s="482">
        <v>0.99241553872686139</v>
      </c>
      <c r="E11" s="485">
        <v>0.84542705233890303</v>
      </c>
      <c r="F11" s="433"/>
      <c r="G11" s="433"/>
      <c r="H11" s="433"/>
      <c r="I11" s="433"/>
      <c r="J11" s="433"/>
    </row>
    <row r="12" spans="1:10" x14ac:dyDescent="0.2">
      <c r="A12" s="434" t="s">
        <v>461</v>
      </c>
      <c r="B12" s="482">
        <v>9.3000000000000007</v>
      </c>
      <c r="C12" s="435">
        <v>3.0003306865692139</v>
      </c>
      <c r="D12" s="482">
        <v>-2.5547559261322021</v>
      </c>
      <c r="E12" s="485">
        <v>-41.311294555664063</v>
      </c>
      <c r="F12" s="433"/>
      <c r="G12" s="433"/>
      <c r="H12" s="433"/>
      <c r="I12" s="433"/>
      <c r="J12" s="433"/>
    </row>
    <row r="13" spans="1:10" x14ac:dyDescent="0.2">
      <c r="A13" s="434" t="s">
        <v>462</v>
      </c>
      <c r="B13" s="482">
        <v>7.1000000000000014</v>
      </c>
      <c r="C13" s="435">
        <v>-9.9647760391235352</v>
      </c>
      <c r="D13" s="482">
        <v>5.5952696800231934</v>
      </c>
      <c r="E13" s="485">
        <v>11.730990409851074</v>
      </c>
      <c r="F13" s="433"/>
      <c r="G13" s="433"/>
      <c r="H13" s="433"/>
      <c r="I13" s="433"/>
      <c r="J13" s="433"/>
    </row>
    <row r="14" spans="1:10" x14ac:dyDescent="0.2">
      <c r="A14" s="434" t="s">
        <v>461</v>
      </c>
      <c r="B14" s="482">
        <v>2.5</v>
      </c>
      <c r="C14" s="483">
        <v>-4.419710636138916</v>
      </c>
      <c r="D14" s="436">
        <v>10.008195877075195</v>
      </c>
      <c r="E14" s="486">
        <v>-11.581314086914063</v>
      </c>
      <c r="F14" s="433"/>
      <c r="G14" s="433"/>
      <c r="H14" s="433"/>
      <c r="I14" s="433"/>
      <c r="J14" s="433"/>
    </row>
    <row r="15" spans="1:10" x14ac:dyDescent="0.2">
      <c r="A15" s="434" t="s">
        <v>462</v>
      </c>
      <c r="B15" s="482">
        <v>3.9000000000000004</v>
      </c>
      <c r="C15" s="483">
        <v>-2.5811076164245605</v>
      </c>
      <c r="D15" s="436">
        <v>-6.4679265022277832</v>
      </c>
      <c r="E15" s="486">
        <v>-29.670705795288086</v>
      </c>
      <c r="F15" s="433"/>
      <c r="G15" s="433"/>
      <c r="H15" s="433"/>
      <c r="I15" s="433"/>
      <c r="J15" s="433"/>
    </row>
    <row r="16" spans="1:10" x14ac:dyDescent="0.2">
      <c r="A16" s="434" t="s">
        <v>461</v>
      </c>
      <c r="B16" s="482">
        <v>7</v>
      </c>
      <c r="C16" s="483">
        <v>-9.9488887786865234</v>
      </c>
      <c r="D16" s="483">
        <v>5.2653937339782715</v>
      </c>
      <c r="E16" s="440">
        <v>11.750351905822754</v>
      </c>
      <c r="F16" s="433"/>
      <c r="G16" s="433"/>
      <c r="H16" s="433"/>
      <c r="I16" s="433"/>
      <c r="J16" s="433"/>
    </row>
    <row r="17" spans="1:10" ht="13.5" thickBot="1" x14ac:dyDescent="0.25">
      <c r="A17" s="437" t="s">
        <v>462</v>
      </c>
      <c r="B17" s="488">
        <v>9.3000000000000007</v>
      </c>
      <c r="C17" s="484">
        <v>3.0003306865692139</v>
      </c>
      <c r="D17" s="484">
        <v>-2.5547559261322021</v>
      </c>
      <c r="E17" s="438">
        <v>-41.311294555664063</v>
      </c>
      <c r="F17" s="433"/>
      <c r="G17" s="538"/>
      <c r="H17" s="538"/>
      <c r="I17" s="538"/>
      <c r="J17" s="538"/>
    </row>
    <row r="18" spans="1:10" x14ac:dyDescent="0.2">
      <c r="D18" s="433"/>
      <c r="E18" s="439"/>
      <c r="F18" s="433"/>
      <c r="G18" s="433"/>
      <c r="H18" s="433"/>
      <c r="I18" s="433"/>
      <c r="J18" s="433"/>
    </row>
    <row r="19" spans="1:10" x14ac:dyDescent="0.2">
      <c r="D19" s="433"/>
      <c r="E19" s="439"/>
      <c r="F19" s="433"/>
      <c r="G19" s="433"/>
      <c r="H19" s="433"/>
      <c r="I19" s="433"/>
      <c r="J19" s="433"/>
    </row>
    <row r="20" spans="1:10" x14ac:dyDescent="0.2">
      <c r="D20" s="433"/>
      <c r="E20" s="433"/>
      <c r="F20" s="433"/>
      <c r="G20" s="433"/>
      <c r="H20" s="433"/>
      <c r="I20" s="433"/>
      <c r="J20" s="433"/>
    </row>
    <row r="21" spans="1:10" x14ac:dyDescent="0.2">
      <c r="D21" s="433"/>
      <c r="E21" s="433"/>
      <c r="F21" s="433"/>
      <c r="G21" s="433"/>
      <c r="H21" s="433"/>
      <c r="I21" s="433"/>
      <c r="J21" s="433"/>
    </row>
    <row r="22" spans="1:10" x14ac:dyDescent="0.2">
      <c r="D22" s="433"/>
      <c r="E22" s="433"/>
      <c r="F22" s="433"/>
      <c r="G22" s="433"/>
      <c r="H22" s="433"/>
      <c r="I22" s="433"/>
      <c r="J22" s="433"/>
    </row>
  </sheetData>
  <mergeCells count="3">
    <mergeCell ref="A1:E1"/>
    <mergeCell ref="G17:J17"/>
    <mergeCell ref="G2:J2"/>
  </mergeCells>
  <pageMargins left="0.7" right="0.7" top="0.75" bottom="0.75" header="0.3" footer="0.3"/>
  <pageSetup paperSize="9" orientation="portrait" horizontalDpi="90" verticalDpi="9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9"/>
  <sheetViews>
    <sheetView workbookViewId="0"/>
  </sheetViews>
  <sheetFormatPr defaultRowHeight="12.75" x14ac:dyDescent="0.2"/>
  <cols>
    <col min="1" max="1" width="3" customWidth="1"/>
    <col min="2" max="2" width="15.85546875" bestFit="1" customWidth="1"/>
    <col min="3" max="5" width="14.42578125" bestFit="1" customWidth="1"/>
    <col min="6" max="6" width="15" bestFit="1" customWidth="1"/>
    <col min="7" max="7" width="26" bestFit="1" customWidth="1"/>
    <col min="8" max="8" width="22.42578125" customWidth="1"/>
    <col min="9" max="9" width="26" customWidth="1"/>
    <col min="10" max="10" width="22.42578125" customWidth="1"/>
    <col min="11" max="11" width="12.28515625" style="132" customWidth="1"/>
    <col min="12" max="12" width="7.42578125" style="132" customWidth="1"/>
    <col min="13" max="14" width="12" style="132" bestFit="1" customWidth="1"/>
    <col min="15" max="15" width="5.42578125" customWidth="1"/>
    <col min="16" max="16" width="20" bestFit="1" customWidth="1"/>
    <col min="17" max="18" width="16.28515625" customWidth="1"/>
    <col min="19" max="20" width="13.42578125" bestFit="1" customWidth="1"/>
    <col min="22" max="23" width="16.28515625" customWidth="1"/>
    <col min="24" max="24" width="14.85546875" customWidth="1"/>
    <col min="25" max="25" width="16.28515625" customWidth="1"/>
    <col min="26" max="26" width="19" bestFit="1" customWidth="1"/>
    <col min="27" max="27" width="16.42578125" bestFit="1" customWidth="1"/>
    <col min="28" max="28" width="14.140625" bestFit="1" customWidth="1"/>
    <col min="29" max="29" width="14.140625" customWidth="1"/>
    <col min="30" max="30" width="10.42578125" bestFit="1" customWidth="1"/>
    <col min="37" max="37" width="16.42578125" bestFit="1" customWidth="1"/>
    <col min="38" max="38" width="10.42578125" bestFit="1" customWidth="1"/>
    <col min="39" max="41" width="9.140625" customWidth="1"/>
  </cols>
  <sheetData>
    <row r="1" spans="1:38" ht="13.5" thickBot="1" x14ac:dyDescent="0.25">
      <c r="A1" s="131"/>
      <c r="C1" s="131"/>
      <c r="Z1" s="235" t="s">
        <v>478</v>
      </c>
      <c r="AA1" s="214" t="s">
        <v>479</v>
      </c>
      <c r="AB1" s="398" t="s">
        <v>480</v>
      </c>
      <c r="AC1" s="397" t="s">
        <v>481</v>
      </c>
      <c r="AD1" s="551" t="s">
        <v>482</v>
      </c>
      <c r="AE1" s="552"/>
      <c r="AF1" s="552"/>
      <c r="AG1" s="552"/>
      <c r="AH1" s="552"/>
      <c r="AI1" s="552"/>
      <c r="AJ1" s="553"/>
      <c r="AK1" s="214" t="s">
        <v>479</v>
      </c>
      <c r="AL1" s="398" t="s">
        <v>480</v>
      </c>
    </row>
    <row r="2" spans="1:38" ht="13.5" thickBot="1" x14ac:dyDescent="0.25">
      <c r="B2" s="542" t="s">
        <v>483</v>
      </c>
      <c r="C2" s="543"/>
      <c r="D2" s="542" t="s">
        <v>484</v>
      </c>
      <c r="E2" s="543"/>
      <c r="F2" s="542" t="s">
        <v>485</v>
      </c>
      <c r="G2" s="544"/>
      <c r="H2" s="542" t="s">
        <v>486</v>
      </c>
      <c r="I2" s="543"/>
      <c r="J2" s="549" t="s">
        <v>487</v>
      </c>
      <c r="K2" s="549" t="s">
        <v>488</v>
      </c>
      <c r="L2" s="545" t="s">
        <v>467</v>
      </c>
      <c r="M2" s="547" t="s">
        <v>489</v>
      </c>
      <c r="N2" s="548"/>
      <c r="Z2" s="163" t="str">
        <f>IF(COUNTIF(AA:AA,"*Peso*")&gt;0,"Peso","Boia")</f>
        <v>Peso</v>
      </c>
      <c r="AA2" s="220" t="s">
        <v>1641</v>
      </c>
      <c r="AB2" s="228">
        <v>8.093</v>
      </c>
      <c r="AC2" s="2">
        <f>IFERROR(VALUE(RIGHT(AA2,LEN(AA2)-MIN(FIND({0;1;2;3;4;5;6;7;8;9},AA2&amp;"0123456789"))+1)),"")</f>
        <v>90</v>
      </c>
      <c r="AD2" s="130">
        <v>1</v>
      </c>
      <c r="AE2">
        <f t="shared" ref="AE2:AE33" si="0">SMALL(AB:AB,AD2)</f>
        <v>3</v>
      </c>
      <c r="AF2">
        <f>SUMIF(AB:AB,AE2,AC:AC)</f>
        <v>1313</v>
      </c>
      <c r="AG2">
        <f>IFERROR(IF(AF2=0,"",IF(AND(AE2=AE1,AF2=AF1),"",AE2)),"")</f>
        <v>3</v>
      </c>
      <c r="AH2">
        <f>IF(AF2=0,"",AF2)</f>
        <v>1313</v>
      </c>
      <c r="AI2">
        <v>1</v>
      </c>
      <c r="AJ2" s="222">
        <v>1</v>
      </c>
      <c r="AK2" s="130">
        <f>IF($Z$2="Peso",SUM(AC:AC),IFERROR(INDEX(AG2:AI51,MATCH(AJ2,AI2:AI51,0),2),""))</f>
        <v>2555</v>
      </c>
      <c r="AL2" s="222" t="str">
        <f>IF($Z$2="Peso",_xlfn.CONCAT(MIN(AG2:AG51)," : ",MAX(AG2:AG51)+0.2),IFERROR(INDEX(AG2:AI51,MATCH(AJ2,AI2:AI51,0),1),""))</f>
        <v>3 : 8,293</v>
      </c>
    </row>
    <row r="3" spans="1:38" ht="13.5" thickBot="1" x14ac:dyDescent="0.25">
      <c r="B3" s="134" t="s">
        <v>1638</v>
      </c>
      <c r="C3" s="135" t="s">
        <v>373</v>
      </c>
      <c r="D3" s="134" t="s">
        <v>1638</v>
      </c>
      <c r="E3" s="135" t="s">
        <v>358</v>
      </c>
      <c r="F3" s="134" t="s">
        <v>1638</v>
      </c>
      <c r="G3" s="244" t="s">
        <v>490</v>
      </c>
      <c r="H3" s="134" t="s">
        <v>1638</v>
      </c>
      <c r="I3" s="135" t="s">
        <v>490</v>
      </c>
      <c r="J3" s="550"/>
      <c r="K3" s="550"/>
      <c r="L3" s="546"/>
      <c r="M3" s="474" t="s">
        <v>1638</v>
      </c>
      <c r="N3" s="151" t="s">
        <v>382</v>
      </c>
      <c r="AA3" s="220" t="s">
        <v>1642</v>
      </c>
      <c r="AB3" s="228">
        <v>3</v>
      </c>
      <c r="AC3" s="2">
        <f>IFERROR(VALUE(RIGHT(AA3,LEN(AA3)-MIN(FIND({0;1;2;3;4;5;6;7;8;9},AA3&amp;"0123456789"))+1)),"")</f>
        <v>1213</v>
      </c>
      <c r="AD3" s="130">
        <v>2</v>
      </c>
      <c r="AE3">
        <f t="shared" si="0"/>
        <v>3</v>
      </c>
      <c r="AF3">
        <f t="shared" ref="AF3:AF51" si="1">SUMIF(AB:AB,AE3,AC:AC)</f>
        <v>1313</v>
      </c>
      <c r="AG3" t="str">
        <f>IFERROR(IF(AF3=0,"",IF(AND(AE3=AE2,AF3=AF2),"",AE3)),"")</f>
        <v/>
      </c>
      <c r="AH3" t="str">
        <f t="shared" ref="AH3:AH34" si="2">IFERROR(IF(AND($AE3=$AE2,$AF3=$AF2),"",AF3),"")</f>
        <v/>
      </c>
      <c r="AI3" t="str">
        <f>IF(AG3="","",MAX($AI$2:AI2)+1)</f>
        <v/>
      </c>
      <c r="AJ3" s="222">
        <v>2</v>
      </c>
      <c r="AK3" s="130" t="str">
        <f>IF($Z$2="Peso","",IFERROR(INDEX(AG3:AI52,MATCH(AJ3,AI3:AI52,0),2),""))</f>
        <v/>
      </c>
      <c r="AL3" s="222" t="str">
        <f>IF($Z$2="Peso","",IFERROR(INDEX(AG3:AI52,MATCH(AJ3,AI3:AI52,0),1),""))</f>
        <v/>
      </c>
    </row>
    <row r="4" spans="1:38" x14ac:dyDescent="0.2">
      <c r="B4" s="130">
        <v>0</v>
      </c>
      <c r="C4">
        <v>24.547658677888659</v>
      </c>
      <c r="D4">
        <v>0</v>
      </c>
      <c r="E4">
        <v>-1583.4145134465036</v>
      </c>
      <c r="F4">
        <v>0</v>
      </c>
      <c r="G4">
        <v>656.78079565673215</v>
      </c>
      <c r="H4">
        <v>0</v>
      </c>
      <c r="I4">
        <v>1.0153255882123631</v>
      </c>
      <c r="J4">
        <f>IF(H4="","",$P$6-'Script Table'!$E$15-'Script Table'!$E$19+H4)</f>
        <v>661.36100000000954</v>
      </c>
      <c r="K4" s="132">
        <f t="shared" ref="K4:K67" si="3">F4</f>
        <v>0</v>
      </c>
      <c r="L4" s="149">
        <v>4</v>
      </c>
      <c r="M4" s="132">
        <v>0</v>
      </c>
      <c r="N4" s="143">
        <v>179.98368150776167</v>
      </c>
      <c r="P4" s="551" t="s">
        <v>357</v>
      </c>
      <c r="Q4" s="552"/>
      <c r="R4" s="552"/>
      <c r="S4" s="552"/>
      <c r="T4" s="553"/>
      <c r="AA4" s="220" t="s">
        <v>1643</v>
      </c>
      <c r="AB4" s="228">
        <v>6</v>
      </c>
      <c r="AC4" s="2">
        <f>IFERROR(VALUE(RIGHT(AA4,LEN(AA4)-MIN(FIND({0;1;2;3;4;5;6;7;8;9},AA4&amp;"0123456789"))+1)),"")</f>
        <v>576</v>
      </c>
      <c r="AD4" s="130">
        <v>3</v>
      </c>
      <c r="AE4">
        <f t="shared" si="0"/>
        <v>6</v>
      </c>
      <c r="AF4">
        <f t="shared" si="1"/>
        <v>1152</v>
      </c>
      <c r="AG4">
        <f t="shared" ref="AG4:AG51" si="4">IFERROR(IF(AF4=0,"",IF(AND(AE4=AE3,AF4=AF3),"",AE4)),"")</f>
        <v>6</v>
      </c>
      <c r="AH4">
        <f t="shared" si="2"/>
        <v>1152</v>
      </c>
      <c r="AI4">
        <f>IF(AG4="","",MAX($AI$2:AI3)+1)</f>
        <v>2</v>
      </c>
      <c r="AJ4" s="222">
        <v>3</v>
      </c>
      <c r="AK4" s="130" t="str">
        <f t="shared" ref="AK4:AK51" si="5">IF($Z$2="Peso","",IFERROR(INDEX(AG4:AI53,MATCH(AJ4,AI4:AI53,0),2),""))</f>
        <v/>
      </c>
      <c r="AL4" s="222" t="str">
        <f t="shared" ref="AL4:AL51" si="6">IF($Z$2="Peso","",IFERROR(INDEX(AG4:AI53,MATCH(AJ4,AI4:AI53,0),1),""))</f>
        <v/>
      </c>
    </row>
    <row r="5" spans="1:38" x14ac:dyDescent="0.2">
      <c r="B5" s="130">
        <v>4.0160117647058824</v>
      </c>
      <c r="C5">
        <v>24.546512665216699</v>
      </c>
      <c r="D5">
        <v>4.0160117647058824</v>
      </c>
      <c r="E5">
        <v>-1587.4382728841645</v>
      </c>
      <c r="F5">
        <v>4.0160117647058824</v>
      </c>
      <c r="G5">
        <v>652.75734182245014</v>
      </c>
      <c r="H5">
        <v>0.20139285714285715</v>
      </c>
      <c r="I5">
        <v>0.99787217582252197</v>
      </c>
      <c r="J5">
        <f>IF(H5="","",$P$6-'Script Table'!$E$15-'Script Table'!$E$19+H5)</f>
        <v>661.56239285715242</v>
      </c>
      <c r="K5" s="132">
        <f t="shared" si="3"/>
        <v>4.0160117647058824</v>
      </c>
      <c r="L5" s="132">
        <f>L4+1</f>
        <v>5</v>
      </c>
      <c r="M5" s="132">
        <v>2.0080058823529412</v>
      </c>
      <c r="N5" s="143">
        <v>179.98368150765134</v>
      </c>
      <c r="P5" s="136" t="s">
        <v>491</v>
      </c>
      <c r="Q5" s="133" t="s">
        <v>373</v>
      </c>
      <c r="R5" s="133" t="s">
        <v>358</v>
      </c>
      <c r="S5" s="162" t="s">
        <v>492</v>
      </c>
      <c r="T5" s="137" t="s">
        <v>467</v>
      </c>
      <c r="AA5" s="220" t="s">
        <v>1643</v>
      </c>
      <c r="AB5" s="228">
        <v>6</v>
      </c>
      <c r="AC5" s="2">
        <f>IFERROR(VALUE(RIGHT(AA5,LEN(AA5)-MIN(FIND({0;1;2;3;4;5;6;7;8;9},AA5&amp;"0123456789"))+1)),"")</f>
        <v>576</v>
      </c>
      <c r="AD5" s="130">
        <v>4</v>
      </c>
      <c r="AE5">
        <f t="shared" si="0"/>
        <v>6</v>
      </c>
      <c r="AF5">
        <f t="shared" si="1"/>
        <v>1152</v>
      </c>
      <c r="AG5" t="str">
        <f t="shared" si="4"/>
        <v/>
      </c>
      <c r="AH5" t="str">
        <f t="shared" si="2"/>
        <v/>
      </c>
      <c r="AI5" t="str">
        <f>IF(AG5="","",MAX($AI$2:AI4)+1)</f>
        <v/>
      </c>
      <c r="AJ5" s="222">
        <v>4</v>
      </c>
      <c r="AK5" s="130" t="str">
        <f t="shared" si="5"/>
        <v/>
      </c>
      <c r="AL5" s="222" t="str">
        <f t="shared" si="6"/>
        <v/>
      </c>
    </row>
    <row r="6" spans="1:38" ht="13.5" thickBot="1" x14ac:dyDescent="0.25">
      <c r="B6" s="130">
        <v>8.0320235294117648</v>
      </c>
      <c r="C6">
        <v>24.545359826568937</v>
      </c>
      <c r="D6">
        <v>8.0320235294117648</v>
      </c>
      <c r="E6">
        <v>-1591.4619848189393</v>
      </c>
      <c r="F6">
        <v>8.0320235294117648</v>
      </c>
      <c r="G6">
        <v>648.73393731131455</v>
      </c>
      <c r="H6">
        <v>0.4027857142857143</v>
      </c>
      <c r="I6">
        <v>0.98377853550846339</v>
      </c>
      <c r="J6">
        <f>IF(H6="","",$P$6-'Script Table'!$E$15-'Script Table'!$E$19+H6)</f>
        <v>661.7637857142953</v>
      </c>
      <c r="K6" s="132">
        <f t="shared" si="3"/>
        <v>8.0320235294117648</v>
      </c>
      <c r="L6" s="132">
        <f t="shared" ref="L6:L69" si="7">L5+1</f>
        <v>6</v>
      </c>
      <c r="M6" s="132">
        <v>6.0240176470588231</v>
      </c>
      <c r="N6" s="143">
        <v>179.98358411629866</v>
      </c>
      <c r="P6" s="140">
        <f>MAX(B4:B999)</f>
        <v>668.37400000000957</v>
      </c>
      <c r="Q6" s="141">
        <f>VLOOKUP(P6,B:C,2,FALSE)</f>
        <v>7.8767554059111315</v>
      </c>
      <c r="R6" s="141">
        <f>VLOOKUP(P6,D:E,2,FALSE)</f>
        <v>-2236.1922301721547</v>
      </c>
      <c r="S6" s="141">
        <f>VLOOKUP(P6,F:G,2,FALSE)</f>
        <v>3.5402698278453499</v>
      </c>
      <c r="T6" s="142">
        <f>VLOOKUP(P6,F:L,7,FALSE)</f>
        <v>538</v>
      </c>
      <c r="AA6" s="220" t="s">
        <v>1644</v>
      </c>
      <c r="AB6" s="228">
        <v>3</v>
      </c>
      <c r="AC6" s="2">
        <f>IFERROR(VALUE(RIGHT(AA6,LEN(AA6)-MIN(FIND({0;1;2;3;4;5;6;7;8;9},AA6&amp;"0123456789"))+1)),"")</f>
        <v>100</v>
      </c>
      <c r="AD6" s="130">
        <v>5</v>
      </c>
      <c r="AE6">
        <f t="shared" si="0"/>
        <v>8.093</v>
      </c>
      <c r="AF6">
        <f t="shared" si="1"/>
        <v>90</v>
      </c>
      <c r="AG6">
        <f t="shared" si="4"/>
        <v>8.093</v>
      </c>
      <c r="AH6">
        <f t="shared" si="2"/>
        <v>90</v>
      </c>
      <c r="AI6">
        <f>IF(AG6="","",MAX($AI$2:AI5)+1)</f>
        <v>3</v>
      </c>
      <c r="AJ6" s="222">
        <v>5</v>
      </c>
      <c r="AK6" s="130" t="str">
        <f t="shared" si="5"/>
        <v/>
      </c>
      <c r="AL6" s="222" t="str">
        <f t="shared" si="6"/>
        <v/>
      </c>
    </row>
    <row r="7" spans="1:38" ht="13.5" thickBot="1" x14ac:dyDescent="0.25">
      <c r="B7" s="130">
        <v>12.048035294117646</v>
      </c>
      <c r="C7">
        <v>24.544199853482056</v>
      </c>
      <c r="D7">
        <v>12.048035294117646</v>
      </c>
      <c r="E7">
        <v>-1595.485649250727</v>
      </c>
      <c r="F7">
        <v>12.048035294117646</v>
      </c>
      <c r="G7">
        <v>644.71058220568352</v>
      </c>
      <c r="H7">
        <v>0.60417857142857145</v>
      </c>
      <c r="I7">
        <v>0.97259473639724092</v>
      </c>
      <c r="J7">
        <f>IF(H7="","",$P$6-'Script Table'!$E$15-'Script Table'!$E$19+H7)</f>
        <v>661.96517857143806</v>
      </c>
      <c r="K7" s="132">
        <f t="shared" si="3"/>
        <v>12.048035294117646</v>
      </c>
      <c r="L7" s="132">
        <f t="shared" si="7"/>
        <v>7</v>
      </c>
      <c r="M7" s="132">
        <v>10.040029411764706</v>
      </c>
      <c r="N7" s="143">
        <v>179.98348233022099</v>
      </c>
      <c r="AA7" s="220"/>
      <c r="AB7" s="228"/>
      <c r="AC7" s="2" t="str">
        <f>IFERROR(VALUE(RIGHT(AA7,LEN(AA7)-MIN(FIND({0;1;2;3;4;5;6;7;8;9},AA7&amp;"0123456789"))+1)),"")</f>
        <v/>
      </c>
      <c r="AD7" s="130">
        <v>6</v>
      </c>
      <c r="AE7" t="e">
        <f t="shared" si="0"/>
        <v>#NUM!</v>
      </c>
      <c r="AF7">
        <f t="shared" si="1"/>
        <v>0</v>
      </c>
      <c r="AG7" t="str">
        <f t="shared" si="4"/>
        <v/>
      </c>
      <c r="AH7" t="str">
        <f t="shared" si="2"/>
        <v/>
      </c>
      <c r="AI7" t="str">
        <f>IF(AG7="","",MAX($AI$2:AI6)+1)</f>
        <v/>
      </c>
      <c r="AJ7" s="222">
        <v>6</v>
      </c>
      <c r="AK7" s="130" t="str">
        <f t="shared" si="5"/>
        <v/>
      </c>
      <c r="AL7" s="222" t="str">
        <f t="shared" si="6"/>
        <v/>
      </c>
    </row>
    <row r="8" spans="1:38" x14ac:dyDescent="0.2">
      <c r="B8" s="130">
        <v>16.06404705882353</v>
      </c>
      <c r="C8">
        <v>24.543032649474554</v>
      </c>
      <c r="D8">
        <v>16.06404705882353</v>
      </c>
      <c r="E8">
        <v>-1599.5092661794865</v>
      </c>
      <c r="F8">
        <v>16.06404705882353</v>
      </c>
      <c r="G8">
        <v>640.68727653132623</v>
      </c>
      <c r="H8">
        <v>0.8055714285714286</v>
      </c>
      <c r="I8">
        <v>0.96382187940571384</v>
      </c>
      <c r="J8">
        <f>IF(H8="","",$P$6-'Script Table'!$E$15-'Script Table'!$E$19+H8)</f>
        <v>662.16657142858094</v>
      </c>
      <c r="K8" s="132">
        <f t="shared" si="3"/>
        <v>16.06404705882353</v>
      </c>
      <c r="L8" s="132">
        <f t="shared" si="7"/>
        <v>8</v>
      </c>
      <c r="M8" s="132">
        <v>14.056041176470588</v>
      </c>
      <c r="N8" s="143">
        <v>179.98337916785601</v>
      </c>
      <c r="P8" s="551" t="s">
        <v>493</v>
      </c>
      <c r="Q8" s="552"/>
      <c r="R8" s="552"/>
      <c r="S8" s="552"/>
      <c r="T8" s="553"/>
      <c r="AA8" s="220"/>
      <c r="AB8" s="228"/>
      <c r="AC8" s="2" t="str">
        <f>IFERROR(VALUE(RIGHT(AA8,LEN(AA8)-MIN(FIND({0;1;2;3;4;5;6;7;8;9},AA8&amp;"0123456789"))+1)),"")</f>
        <v/>
      </c>
      <c r="AD8" s="130">
        <v>7</v>
      </c>
      <c r="AE8" t="e">
        <f t="shared" si="0"/>
        <v>#NUM!</v>
      </c>
      <c r="AF8">
        <f t="shared" si="1"/>
        <v>0</v>
      </c>
      <c r="AG8" t="str">
        <f t="shared" si="4"/>
        <v/>
      </c>
      <c r="AH8" t="str">
        <f t="shared" si="2"/>
        <v/>
      </c>
      <c r="AI8" t="str">
        <f>IF(AG8="","",MAX($AI$2:AI7)+1)</f>
        <v/>
      </c>
      <c r="AJ8" s="222">
        <v>7</v>
      </c>
      <c r="AK8" s="130" t="str">
        <f t="shared" si="5"/>
        <v/>
      </c>
      <c r="AL8" s="222" t="str">
        <f t="shared" si="6"/>
        <v/>
      </c>
    </row>
    <row r="9" spans="1:38" x14ac:dyDescent="0.2">
      <c r="B9" s="130">
        <v>20.080058823529413</v>
      </c>
      <c r="C9">
        <v>24.541858123408765</v>
      </c>
      <c r="D9">
        <v>20.080058823529413</v>
      </c>
      <c r="E9">
        <v>-1603.5328356051791</v>
      </c>
      <c r="F9">
        <v>20.080058823529413</v>
      </c>
      <c r="G9">
        <v>636.66402031258417</v>
      </c>
      <c r="H9">
        <v>1.0069642857142858</v>
      </c>
      <c r="I9">
        <v>0.9569126354040236</v>
      </c>
      <c r="J9">
        <f>IF(H9="","",$P$6-'Script Table'!$E$15-'Script Table'!$E$19+H9)</f>
        <v>662.36796428572382</v>
      </c>
      <c r="K9" s="132">
        <f t="shared" si="3"/>
        <v>20.080058823529413</v>
      </c>
      <c r="L9" s="132">
        <f t="shared" si="7"/>
        <v>9</v>
      </c>
      <c r="M9" s="132">
        <v>18.072052941176473</v>
      </c>
      <c r="N9" s="143">
        <v>179.98327470525135</v>
      </c>
      <c r="P9" s="136" t="s">
        <v>491</v>
      </c>
      <c r="Q9" s="133" t="s">
        <v>373</v>
      </c>
      <c r="R9" s="133" t="s">
        <v>358</v>
      </c>
      <c r="S9" s="162" t="s">
        <v>492</v>
      </c>
      <c r="T9" s="137" t="s">
        <v>467</v>
      </c>
      <c r="AA9" s="220"/>
      <c r="AB9" s="228"/>
      <c r="AC9" s="2" t="str">
        <f>IFERROR(VALUE(RIGHT(AA9,LEN(AA9)-MIN(FIND({0;1;2;3;4;5;6;7;8;9},AA9&amp;"0123456789"))+1)),"")</f>
        <v/>
      </c>
      <c r="AD9" s="130">
        <v>8</v>
      </c>
      <c r="AE9" t="e">
        <f t="shared" si="0"/>
        <v>#NUM!</v>
      </c>
      <c r="AF9">
        <f t="shared" si="1"/>
        <v>0</v>
      </c>
      <c r="AG9" t="str">
        <f t="shared" si="4"/>
        <v/>
      </c>
      <c r="AH9" t="str">
        <f t="shared" si="2"/>
        <v/>
      </c>
      <c r="AI9" t="str">
        <f>IF(AG9="","",MAX($AI$2:AI8)+1)</f>
        <v/>
      </c>
      <c r="AJ9" s="222">
        <v>8</v>
      </c>
      <c r="AK9" s="130" t="str">
        <f t="shared" si="5"/>
        <v/>
      </c>
      <c r="AL9" s="222" t="str">
        <f t="shared" si="6"/>
        <v/>
      </c>
    </row>
    <row r="10" spans="1:38" ht="13.5" thickBot="1" x14ac:dyDescent="0.25">
      <c r="B10" s="130">
        <v>24.096070588235296</v>
      </c>
      <c r="C10">
        <v>24.540676182654693</v>
      </c>
      <c r="D10">
        <v>24.096070588235296</v>
      </c>
      <c r="E10">
        <v>-1607.5563575277633</v>
      </c>
      <c r="F10">
        <v>24.096070588235296</v>
      </c>
      <c r="G10">
        <v>632.64081357420105</v>
      </c>
      <c r="H10">
        <v>1.2083571428571429</v>
      </c>
      <c r="I10">
        <v>0.95127069176078294</v>
      </c>
      <c r="J10">
        <f>IF(H10="","",$P$6-'Script Table'!$E$15-'Script Table'!$E$19+H10)</f>
        <v>662.56935714286669</v>
      </c>
      <c r="K10" s="132">
        <f t="shared" si="3"/>
        <v>24.096070588235296</v>
      </c>
      <c r="L10" s="132">
        <f t="shared" si="7"/>
        <v>10</v>
      </c>
      <c r="M10" s="132">
        <v>22.088064705882353</v>
      </c>
      <c r="N10" s="143">
        <v>179.98316892110992</v>
      </c>
      <c r="P10" s="140">
        <f>IF($P$22&lt;$R$22,VLOOKUP(P22,G:K,5,FALSE),VLOOKUP(R22,I:J,2,FALSE))</f>
        <v>662.56935714286669</v>
      </c>
      <c r="Q10" s="140">
        <f ca="1">IF($P$22&lt;$R$22,VLOOKUP(P10,B:C,2,FALSE),TREND(INDIRECT("C"&amp;T10&amp;":C"&amp;T10+1),INDIRECT("B"&amp;T10&amp;":B"&amp;T10+1),P10))</f>
        <v>13.070248371383173</v>
      </c>
      <c r="R10" s="140">
        <f ca="1">IF($P$22&lt;$R$22,VLOOKUP(P10,D:E,2,FALSE),TREND(INDIRECT("E"&amp;T10&amp;":E"&amp;T10+1),INDIRECT("D"&amp;T10&amp;":D"&amp;T10+1),P10))</f>
        <v>-2238.767381882893</v>
      </c>
      <c r="S10" s="140">
        <f>IF(P22&lt;R22,P22,R22)</f>
        <v>0.95127069176078294</v>
      </c>
      <c r="T10" s="142">
        <f>IF(P22&lt;R22,MATCH(P10,B1:B2000,0),MATCH(P10,B1:B2000,1))</f>
        <v>515</v>
      </c>
      <c r="AA10" s="220"/>
      <c r="AB10" s="146"/>
      <c r="AC10" s="2" t="str">
        <f>IFERROR(VALUE(RIGHT(AA10,LEN(AA10)-MIN(FIND({0;1;2;3;4;5;6;7;8;9},AA10&amp;"0123456789"))+1)),"")</f>
        <v/>
      </c>
      <c r="AD10" s="130">
        <v>9</v>
      </c>
      <c r="AE10" t="e">
        <f t="shared" si="0"/>
        <v>#NUM!</v>
      </c>
      <c r="AF10">
        <f t="shared" si="1"/>
        <v>0</v>
      </c>
      <c r="AG10" t="str">
        <f t="shared" si="4"/>
        <v/>
      </c>
      <c r="AH10" t="str">
        <f t="shared" si="2"/>
        <v/>
      </c>
      <c r="AI10" t="str">
        <f>IF(AG10="","",MAX($AI$2:AI9)+1)</f>
        <v/>
      </c>
      <c r="AJ10" s="222">
        <v>9</v>
      </c>
      <c r="AK10" s="130" t="str">
        <f t="shared" si="5"/>
        <v/>
      </c>
      <c r="AL10" s="222" t="str">
        <f t="shared" si="6"/>
        <v/>
      </c>
    </row>
    <row r="11" spans="1:38" ht="13.5" thickBot="1" x14ac:dyDescent="0.25">
      <c r="B11" s="130">
        <v>28.112082352941179</v>
      </c>
      <c r="C11">
        <v>24.539486732821395</v>
      </c>
      <c r="D11">
        <v>28.112082352941179</v>
      </c>
      <c r="E11">
        <v>-1611.579831947198</v>
      </c>
      <c r="F11">
        <v>28.112082352941179</v>
      </c>
      <c r="G11">
        <v>628.61765634138874</v>
      </c>
      <c r="H11">
        <v>1.4097500000000001</v>
      </c>
      <c r="I11">
        <v>0.99373575164281647</v>
      </c>
      <c r="J11">
        <f>IF(H11="","",$P$6-'Script Table'!$E$15-'Script Table'!$E$19+H11)</f>
        <v>662.77075000000957</v>
      </c>
      <c r="K11" s="132">
        <f t="shared" si="3"/>
        <v>28.112082352941179</v>
      </c>
      <c r="L11" s="132">
        <f t="shared" si="7"/>
        <v>11</v>
      </c>
      <c r="M11" s="132">
        <v>26.10407647058824</v>
      </c>
      <c r="N11" s="143">
        <v>179.9830617903084</v>
      </c>
      <c r="AA11" s="220"/>
      <c r="AB11" s="146"/>
      <c r="AC11" s="2" t="str">
        <f>IFERROR(VALUE(RIGHT(AA11,LEN(AA11)-MIN(FIND({0;1;2;3;4;5;6;7;8;9},AA11&amp;"0123456789"))+1)),"")</f>
        <v/>
      </c>
      <c r="AD11" s="130">
        <v>10</v>
      </c>
      <c r="AE11" t="e">
        <f t="shared" si="0"/>
        <v>#NUM!</v>
      </c>
      <c r="AF11">
        <f t="shared" si="1"/>
        <v>0</v>
      </c>
      <c r="AG11" t="str">
        <f t="shared" si="4"/>
        <v/>
      </c>
      <c r="AH11" t="str">
        <f t="shared" si="2"/>
        <v/>
      </c>
      <c r="AI11" t="str">
        <f>IF(AG11="","",MAX($AI$2:AI10)+1)</f>
        <v/>
      </c>
      <c r="AJ11" s="222">
        <v>10</v>
      </c>
      <c r="AK11" s="130" t="str">
        <f t="shared" si="5"/>
        <v/>
      </c>
      <c r="AL11" s="222" t="str">
        <f t="shared" si="6"/>
        <v/>
      </c>
    </row>
    <row r="12" spans="1:38" x14ac:dyDescent="0.2">
      <c r="B12" s="130">
        <v>32.128094117647059</v>
      </c>
      <c r="C12">
        <v>24.53828967770421</v>
      </c>
      <c r="D12">
        <v>32.128094117647059</v>
      </c>
      <c r="E12">
        <v>-1615.6032588634405</v>
      </c>
      <c r="F12">
        <v>32.128094117647059</v>
      </c>
      <c r="G12">
        <v>624.59454863984411</v>
      </c>
      <c r="H12">
        <v>1.6111428571428572</v>
      </c>
      <c r="I12">
        <v>1.0425722112886433</v>
      </c>
      <c r="J12">
        <f>IF(H12="","",$P$6-'Script Table'!$E$15-'Script Table'!$E$19+H12)</f>
        <v>662.97214285715245</v>
      </c>
      <c r="K12" s="132">
        <f t="shared" si="3"/>
        <v>32.128094117647059</v>
      </c>
      <c r="L12" s="132">
        <f t="shared" si="7"/>
        <v>12</v>
      </c>
      <c r="M12" s="132">
        <v>30.120088235294119</v>
      </c>
      <c r="N12" s="143">
        <v>179.98295328697071</v>
      </c>
      <c r="P12" s="551" t="s">
        <v>494</v>
      </c>
      <c r="Q12" s="552"/>
      <c r="R12" s="552"/>
      <c r="S12" s="552"/>
      <c r="T12" s="553"/>
      <c r="AA12" s="220"/>
      <c r="AB12" s="146"/>
      <c r="AC12" s="2" t="str">
        <f>IFERROR(VALUE(RIGHT(AA12,LEN(AA12)-MIN(FIND({0;1;2;3;4;5;6;7;8;9},AA12&amp;"0123456789"))+1)),"")</f>
        <v/>
      </c>
      <c r="AD12" s="130">
        <v>11</v>
      </c>
      <c r="AE12" t="e">
        <f t="shared" si="0"/>
        <v>#NUM!</v>
      </c>
      <c r="AF12">
        <f t="shared" si="1"/>
        <v>0</v>
      </c>
      <c r="AG12" t="str">
        <f t="shared" si="4"/>
        <v/>
      </c>
      <c r="AH12" t="str">
        <f t="shared" si="2"/>
        <v/>
      </c>
      <c r="AI12" t="str">
        <f>IF(AG12="","",MAX($AI$2:AI11)+1)</f>
        <v/>
      </c>
      <c r="AJ12" s="222">
        <v>11</v>
      </c>
      <c r="AK12" s="130" t="str">
        <f t="shared" si="5"/>
        <v/>
      </c>
      <c r="AL12" s="222" t="str">
        <f t="shared" si="6"/>
        <v/>
      </c>
    </row>
    <row r="13" spans="1:38" x14ac:dyDescent="0.2">
      <c r="B13" s="130">
        <v>36.144105882352939</v>
      </c>
      <c r="C13">
        <v>24.537084919237714</v>
      </c>
      <c r="D13">
        <v>36.144105882352939</v>
      </c>
      <c r="E13">
        <v>-1619.6266382764472</v>
      </c>
      <c r="F13">
        <v>36.144105882352939</v>
      </c>
      <c r="G13">
        <v>620.57149049576174</v>
      </c>
      <c r="H13">
        <v>1.8125357142857144</v>
      </c>
      <c r="I13">
        <v>1.1169235652232601</v>
      </c>
      <c r="J13">
        <f>IF(H13="","",$P$6-'Script Table'!$E$15-'Script Table'!$E$19+H13)</f>
        <v>663.17353571429521</v>
      </c>
      <c r="K13" s="132">
        <f t="shared" si="3"/>
        <v>36.144105882352939</v>
      </c>
      <c r="L13" s="132">
        <f t="shared" si="7"/>
        <v>13</v>
      </c>
      <c r="M13" s="132">
        <v>34.136099999999999</v>
      </c>
      <c r="N13" s="143">
        <v>179.98284338454965</v>
      </c>
      <c r="P13" s="136" t="s">
        <v>491</v>
      </c>
      <c r="Q13" s="133" t="s">
        <v>373</v>
      </c>
      <c r="R13" s="133" t="s">
        <v>358</v>
      </c>
      <c r="S13" s="162" t="s">
        <v>492</v>
      </c>
      <c r="T13" s="137" t="s">
        <v>467</v>
      </c>
      <c r="AA13" s="220"/>
      <c r="AB13" s="146"/>
      <c r="AC13" s="2" t="str">
        <f>IFERROR(VALUE(RIGHT(AA13,LEN(AA13)-MIN(FIND({0;1;2;3;4;5;6;7;8;9},AA13&amp;"0123456789"))+1)),"")</f>
        <v/>
      </c>
      <c r="AD13" s="130">
        <v>12</v>
      </c>
      <c r="AE13" t="e">
        <f t="shared" si="0"/>
        <v>#NUM!</v>
      </c>
      <c r="AF13">
        <f t="shared" si="1"/>
        <v>0</v>
      </c>
      <c r="AG13" t="str">
        <f t="shared" si="4"/>
        <v/>
      </c>
      <c r="AH13" t="str">
        <f t="shared" si="2"/>
        <v/>
      </c>
      <c r="AI13" t="str">
        <f>IF(AG13="","",MAX($AI$2:AI12)+1)</f>
        <v/>
      </c>
      <c r="AJ13" s="222">
        <v>12</v>
      </c>
      <c r="AK13" s="130" t="str">
        <f t="shared" si="5"/>
        <v/>
      </c>
      <c r="AL13" s="222" t="str">
        <f t="shared" si="6"/>
        <v/>
      </c>
    </row>
    <row r="14" spans="1:38" ht="13.5" thickBot="1" x14ac:dyDescent="0.25">
      <c r="B14" s="130">
        <v>40.160117647058819</v>
      </c>
      <c r="C14">
        <v>24.53587235744741</v>
      </c>
      <c r="D14">
        <v>40.160117647058819</v>
      </c>
      <c r="E14">
        <v>-1623.6499701861731</v>
      </c>
      <c r="F14">
        <v>40.160117647058819</v>
      </c>
      <c r="G14">
        <v>616.54848193584644</v>
      </c>
      <c r="H14">
        <v>2.0139285714285715</v>
      </c>
      <c r="I14">
        <v>1.1929876165081623</v>
      </c>
      <c r="J14">
        <f>IF(H14="","",$P$6-'Script Table'!$E$15-'Script Table'!$E$19+H14)</f>
        <v>663.37492857143809</v>
      </c>
      <c r="K14" s="132">
        <f t="shared" si="3"/>
        <v>40.160117647058819</v>
      </c>
      <c r="L14" s="132">
        <f t="shared" si="7"/>
        <v>14</v>
      </c>
      <c r="M14" s="132">
        <v>38.152111764705879</v>
      </c>
      <c r="N14" s="143">
        <v>179.98273205580881</v>
      </c>
      <c r="P14" s="140">
        <f ca="1">TREND((INDIRECT("D"&amp;T14&amp;":D"&amp;T14+1)),INDIRECT("E"&amp;T14&amp;":E"&amp;(T14+1)),R14)</f>
        <v>652.41183828088924</v>
      </c>
      <c r="Q14" s="152">
        <f ca="1">TREND((INDIRECT("C"&amp;T14&amp;":C"&amp;T14+1)),INDIRECT("E"&amp;T14&amp;":E"&amp;(T14+1)),R14)</f>
        <v>21.859677720620084</v>
      </c>
      <c r="R14" s="141">
        <f>R6</f>
        <v>-2236.1922301721547</v>
      </c>
      <c r="S14" s="152">
        <f ca="1">TREND(INDIRECT("G"&amp;T14&amp;":G"&amp;(T14+1)),INDIRECT("F"&amp;T14&amp;":F"&amp;(T14+1)),P14)</f>
        <v>4.4546598278453757</v>
      </c>
      <c r="T14" s="142">
        <f ca="1">MATCH(R14,INDIRECT("E1:E"&amp;T10),-1)</f>
        <v>464</v>
      </c>
      <c r="AA14" s="220"/>
      <c r="AB14" s="146"/>
      <c r="AC14" s="2" t="str">
        <f>IFERROR(VALUE(RIGHT(AA14,LEN(AA14)-MIN(FIND({0;1;2;3;4;5;6;7;8;9},AA14&amp;"0123456789"))+1)),"")</f>
        <v/>
      </c>
      <c r="AD14" s="130">
        <v>13</v>
      </c>
      <c r="AE14" t="e">
        <f t="shared" si="0"/>
        <v>#NUM!</v>
      </c>
      <c r="AF14">
        <f t="shared" si="1"/>
        <v>0</v>
      </c>
      <c r="AG14" t="str">
        <f t="shared" si="4"/>
        <v/>
      </c>
      <c r="AH14" t="str">
        <f t="shared" si="2"/>
        <v/>
      </c>
      <c r="AI14" t="str">
        <f>IF(AG14="","",MAX($AI$2:AI13)+1)</f>
        <v/>
      </c>
      <c r="AJ14" s="222">
        <v>13</v>
      </c>
      <c r="AK14" s="130" t="str">
        <f t="shared" si="5"/>
        <v/>
      </c>
      <c r="AL14" s="222" t="str">
        <f t="shared" si="6"/>
        <v/>
      </c>
    </row>
    <row r="15" spans="1:38" ht="13.5" thickBot="1" x14ac:dyDescent="0.25">
      <c r="B15" s="130">
        <v>44.176129411764698</v>
      </c>
      <c r="C15">
        <v>24.534651890399843</v>
      </c>
      <c r="D15">
        <v>44.176129411764698</v>
      </c>
      <c r="E15">
        <v>-1627.6732545925713</v>
      </c>
      <c r="F15">
        <v>44.176129411764698</v>
      </c>
      <c r="G15">
        <v>612.5255229873278</v>
      </c>
      <c r="H15">
        <v>2.2153214285714284</v>
      </c>
      <c r="I15">
        <v>1.2708087818000422</v>
      </c>
      <c r="J15">
        <f>IF(H15="","",$P$6-'Script Table'!$E$15-'Script Table'!$E$19+H15)</f>
        <v>663.57632142858097</v>
      </c>
      <c r="K15" s="132">
        <f t="shared" si="3"/>
        <v>44.176129411764698</v>
      </c>
      <c r="L15" s="132">
        <f t="shared" si="7"/>
        <v>15</v>
      </c>
      <c r="M15" s="132">
        <v>42.168123529411758</v>
      </c>
      <c r="N15" s="143">
        <v>179.98261927280006</v>
      </c>
      <c r="AA15" s="220"/>
      <c r="AB15" s="146"/>
      <c r="AC15" s="2" t="str">
        <f>IFERROR(VALUE(RIGHT(AA15,LEN(AA15)-MIN(FIND({0;1;2;3;4;5;6;7;8;9},AA15&amp;"0123456789"))+1)),"")</f>
        <v/>
      </c>
      <c r="AD15" s="130">
        <v>14</v>
      </c>
      <c r="AE15" t="e">
        <f t="shared" si="0"/>
        <v>#NUM!</v>
      </c>
      <c r="AF15">
        <f t="shared" si="1"/>
        <v>0</v>
      </c>
      <c r="AG15" t="str">
        <f t="shared" si="4"/>
        <v/>
      </c>
      <c r="AH15" t="str">
        <f t="shared" si="2"/>
        <v/>
      </c>
      <c r="AI15" t="str">
        <f>IF(AG15="","",MAX($AI$2:AI14)+1)</f>
        <v/>
      </c>
      <c r="AJ15" s="222">
        <v>14</v>
      </c>
      <c r="AK15" s="130" t="str">
        <f t="shared" si="5"/>
        <v/>
      </c>
      <c r="AL15" s="222" t="str">
        <f t="shared" si="6"/>
        <v/>
      </c>
    </row>
    <row r="16" spans="1:38" x14ac:dyDescent="0.2">
      <c r="B16" s="130">
        <v>48.192141176470578</v>
      </c>
      <c r="C16">
        <v>24.533423414151105</v>
      </c>
      <c r="D16">
        <v>48.192141176470578</v>
      </c>
      <c r="E16">
        <v>-1631.6964914955956</v>
      </c>
      <c r="F16">
        <v>48.192141176470578</v>
      </c>
      <c r="G16">
        <v>608.50261367796998</v>
      </c>
      <c r="H16">
        <v>2.4167142857142858</v>
      </c>
      <c r="I16">
        <v>1.3503901869444235</v>
      </c>
      <c r="J16">
        <f>IF(H16="","",$P$6-'Script Table'!$E$15-'Script Table'!$E$19+H16)</f>
        <v>663.77771428572385</v>
      </c>
      <c r="K16" s="132">
        <f t="shared" si="3"/>
        <v>48.192141176470578</v>
      </c>
      <c r="L16" s="132">
        <f t="shared" si="7"/>
        <v>16</v>
      </c>
      <c r="M16" s="132">
        <v>46.184135294117638</v>
      </c>
      <c r="N16" s="143">
        <v>179.98250500684057</v>
      </c>
      <c r="P16" s="551" t="s">
        <v>495</v>
      </c>
      <c r="Q16" s="552"/>
      <c r="R16" s="552"/>
      <c r="S16" s="552"/>
      <c r="T16" s="553"/>
      <c r="AA16" s="220"/>
      <c r="AB16" s="146"/>
      <c r="AC16" s="2" t="str">
        <f>IFERROR(VALUE(RIGHT(AA16,LEN(AA16)-MIN(FIND({0;1;2;3;4;5;6;7;8;9},AA16&amp;"0123456789"))+1)),"")</f>
        <v/>
      </c>
      <c r="AD16" s="130">
        <v>15</v>
      </c>
      <c r="AE16" t="e">
        <f t="shared" si="0"/>
        <v>#NUM!</v>
      </c>
      <c r="AF16">
        <f t="shared" si="1"/>
        <v>0</v>
      </c>
      <c r="AG16" t="str">
        <f t="shared" si="4"/>
        <v/>
      </c>
      <c r="AH16" t="str">
        <f t="shared" si="2"/>
        <v/>
      </c>
      <c r="AI16" t="str">
        <f>IF(AG16="","",MAX($AI$2:AI15)+1)</f>
        <v/>
      </c>
      <c r="AJ16" s="222">
        <v>15</v>
      </c>
      <c r="AK16" s="130" t="str">
        <f t="shared" si="5"/>
        <v/>
      </c>
      <c r="AL16" s="222" t="str">
        <f t="shared" si="6"/>
        <v/>
      </c>
    </row>
    <row r="17" spans="2:38" x14ac:dyDescent="0.2">
      <c r="B17" s="130">
        <v>52.208152941176458</v>
      </c>
      <c r="C17">
        <v>24.532186822693603</v>
      </c>
      <c r="D17">
        <v>52.208152941176458</v>
      </c>
      <c r="E17">
        <v>-1635.7196808951971</v>
      </c>
      <c r="F17">
        <v>52.208152941176458</v>
      </c>
      <c r="G17">
        <v>604.4797540360903</v>
      </c>
      <c r="H17">
        <v>2.6181071428571432</v>
      </c>
      <c r="I17">
        <v>1.4316946227600056</v>
      </c>
      <c r="J17">
        <f>IF(H17="","",$P$6-'Script Table'!$E$15-'Script Table'!$E$19+H17)</f>
        <v>663.97910714286672</v>
      </c>
      <c r="K17" s="132">
        <f t="shared" si="3"/>
        <v>52.208152941176458</v>
      </c>
      <c r="L17" s="132">
        <f t="shared" si="7"/>
        <v>17</v>
      </c>
      <c r="M17" s="132">
        <v>50.200147058823518</v>
      </c>
      <c r="N17" s="143">
        <v>179.98238922848807</v>
      </c>
      <c r="P17" s="136" t="s">
        <v>491</v>
      </c>
      <c r="Q17" s="133" t="s">
        <v>373</v>
      </c>
      <c r="R17" s="133" t="s">
        <v>358</v>
      </c>
      <c r="S17" s="162" t="s">
        <v>492</v>
      </c>
      <c r="T17" s="137" t="s">
        <v>467</v>
      </c>
      <c r="AA17" s="220"/>
      <c r="AB17" s="146"/>
      <c r="AC17" s="2" t="str">
        <f>IFERROR(VALUE(RIGHT(AA17,LEN(AA17)-MIN(FIND({0;1;2;3;4;5;6;7;8;9},AA17&amp;"0123456789"))+1)),"")</f>
        <v/>
      </c>
      <c r="AD17" s="130">
        <v>16</v>
      </c>
      <c r="AE17" t="e">
        <f t="shared" si="0"/>
        <v>#NUM!</v>
      </c>
      <c r="AF17">
        <f t="shared" si="1"/>
        <v>0</v>
      </c>
      <c r="AG17" t="str">
        <f t="shared" si="4"/>
        <v/>
      </c>
      <c r="AH17" t="str">
        <f t="shared" si="2"/>
        <v/>
      </c>
      <c r="AI17" t="str">
        <f>IF(AG17="","",MAX($AI$2:AI16)+1)</f>
        <v/>
      </c>
      <c r="AJ17" s="222">
        <v>16</v>
      </c>
      <c r="AK17" s="130" t="str">
        <f t="shared" si="5"/>
        <v/>
      </c>
      <c r="AL17" s="222" t="str">
        <f t="shared" si="6"/>
        <v/>
      </c>
    </row>
    <row r="18" spans="2:38" ht="13.5" thickBot="1" x14ac:dyDescent="0.25">
      <c r="B18" s="130">
        <v>56.224164705882338</v>
      </c>
      <c r="C18">
        <v>24.530942007901057</v>
      </c>
      <c r="D18">
        <v>56.224164705882338</v>
      </c>
      <c r="E18">
        <v>-1639.7428227913263</v>
      </c>
      <c r="F18">
        <v>56.224164705882338</v>
      </c>
      <c r="G18">
        <v>600.45694409057251</v>
      </c>
      <c r="H18">
        <v>2.8195000000000006</v>
      </c>
      <c r="I18">
        <v>1.5146455243261698</v>
      </c>
      <c r="J18">
        <f>IF(H18="","",$P$6-'Script Table'!$E$15-'Script Table'!$E$19+H18)</f>
        <v>664.18050000000949</v>
      </c>
      <c r="K18" s="132">
        <f t="shared" si="3"/>
        <v>56.224164705882338</v>
      </c>
      <c r="L18" s="132">
        <f t="shared" si="7"/>
        <v>18</v>
      </c>
      <c r="M18" s="132">
        <v>54.216158823529398</v>
      </c>
      <c r="N18" s="143">
        <v>179.98227190751564</v>
      </c>
      <c r="P18" s="140">
        <f ca="1">TREND((INDIRECT("D"&amp;T18&amp;":D"&amp;T18+1)),INDIRECT("E"&amp;T18&amp;":E"&amp;(T18+1)),R18)</f>
        <v>649.97952872464884</v>
      </c>
      <c r="Q18" s="152">
        <f ca="1">TREND((INDIRECT("C"&amp;T18&amp;":C"&amp;T18+1)),INDIRECT("E"&amp;T18&amp;":E"&amp;(T18+1)),R18)</f>
        <v>22.790862716981906</v>
      </c>
      <c r="R18" s="153">
        <f ca="1">R14+Q25</f>
        <v>-2233.9510784614163</v>
      </c>
      <c r="S18" s="153">
        <f ca="1">TREND(INDIRECT("G"&amp;T18&amp;":G"&amp;(T18+1)),INDIRECT("F"&amp;T18&amp;":F"&amp;(T18+1)),P18)</f>
        <v>6.6958115385835981</v>
      </c>
      <c r="T18" s="142">
        <f ca="1">MATCH(R18,INDIRECT("E1:E"&amp;T14),-1)</f>
        <v>452</v>
      </c>
      <c r="AA18" s="220"/>
      <c r="AB18" s="146"/>
      <c r="AC18" s="2" t="str">
        <f>IFERROR(VALUE(RIGHT(AA18,LEN(AA18)-MIN(FIND({0;1;2;3;4;5;6;7;8;9},AA18&amp;"0123456789"))+1)),"")</f>
        <v/>
      </c>
      <c r="AD18" s="130">
        <v>17</v>
      </c>
      <c r="AE18" t="e">
        <f t="shared" si="0"/>
        <v>#NUM!</v>
      </c>
      <c r="AF18">
        <f t="shared" si="1"/>
        <v>0</v>
      </c>
      <c r="AG18" t="str">
        <f t="shared" si="4"/>
        <v/>
      </c>
      <c r="AH18" t="str">
        <f t="shared" si="2"/>
        <v/>
      </c>
      <c r="AI18" t="str">
        <f>IF(AG18="","",MAX($AI$2:AI17)+1)</f>
        <v/>
      </c>
      <c r="AJ18" s="222">
        <v>17</v>
      </c>
      <c r="AK18" s="130" t="str">
        <f t="shared" si="5"/>
        <v/>
      </c>
      <c r="AL18" s="222" t="str">
        <f t="shared" si="6"/>
        <v/>
      </c>
    </row>
    <row r="19" spans="2:38" ht="13.5" thickBot="1" x14ac:dyDescent="0.25">
      <c r="B19" s="130">
        <v>60.240176470588217</v>
      </c>
      <c r="C19">
        <v>24.529688859471676</v>
      </c>
      <c r="D19">
        <v>60.240176470588217</v>
      </c>
      <c r="E19">
        <v>-1643.7659171839309</v>
      </c>
      <c r="F19">
        <v>60.240176470588217</v>
      </c>
      <c r="G19">
        <v>596.43418387088218</v>
      </c>
      <c r="H19">
        <v>3.0208928571428579</v>
      </c>
      <c r="I19">
        <v>1.5991279166564709</v>
      </c>
      <c r="J19">
        <f>IF(H19="","",$P$6-'Script Table'!$E$15-'Script Table'!$E$19+H19)</f>
        <v>664.38189285715237</v>
      </c>
      <c r="K19" s="132">
        <f t="shared" si="3"/>
        <v>60.240176470588217</v>
      </c>
      <c r="L19" s="132">
        <f t="shared" si="7"/>
        <v>19</v>
      </c>
      <c r="M19" s="132">
        <v>58.232170588235277</v>
      </c>
      <c r="N19" s="143">
        <v>179.98215301288562</v>
      </c>
      <c r="AA19" s="220"/>
      <c r="AB19" s="146"/>
      <c r="AC19" s="2" t="str">
        <f>IFERROR(VALUE(RIGHT(AA19,LEN(AA19)-MIN(FIND({0;1;2;3;4;5;6;7;8;9},AA19&amp;"0123456789"))+1)),"")</f>
        <v/>
      </c>
      <c r="AD19" s="130">
        <v>18</v>
      </c>
      <c r="AE19" t="e">
        <f t="shared" si="0"/>
        <v>#NUM!</v>
      </c>
      <c r="AF19">
        <f t="shared" si="1"/>
        <v>0</v>
      </c>
      <c r="AG19" t="str">
        <f t="shared" si="4"/>
        <v/>
      </c>
      <c r="AH19" t="str">
        <f t="shared" si="2"/>
        <v/>
      </c>
      <c r="AI19" t="str">
        <f>IF(AG19="","",MAX($AI$2:AI18)+1)</f>
        <v/>
      </c>
      <c r="AJ19" s="222">
        <v>18</v>
      </c>
      <c r="AK19" s="130" t="str">
        <f t="shared" si="5"/>
        <v/>
      </c>
      <c r="AL19" s="222" t="str">
        <f t="shared" si="6"/>
        <v/>
      </c>
    </row>
    <row r="20" spans="2:38" x14ac:dyDescent="0.2">
      <c r="B20" s="130">
        <v>64.256188235294104</v>
      </c>
      <c r="C20">
        <v>24.528427264869379</v>
      </c>
      <c r="D20">
        <v>64.256188235294104</v>
      </c>
      <c r="E20">
        <v>-1647.7889640729591</v>
      </c>
      <c r="F20">
        <v>64.256188235294104</v>
      </c>
      <c r="G20">
        <v>592.41147340708153</v>
      </c>
      <c r="H20">
        <v>3.2222857142857153</v>
      </c>
      <c r="I20">
        <v>1.6849888111105429</v>
      </c>
      <c r="J20">
        <f>IF(H20="","",$P$6-'Script Table'!$E$15-'Script Table'!$E$19+H20)</f>
        <v>664.58328571429524</v>
      </c>
      <c r="K20" s="132">
        <f t="shared" si="3"/>
        <v>64.256188235294104</v>
      </c>
      <c r="L20" s="132">
        <f t="shared" si="7"/>
        <v>20</v>
      </c>
      <c r="M20" s="132">
        <v>62.248182352941157</v>
      </c>
      <c r="N20" s="143">
        <v>179.98203251272167</v>
      </c>
      <c r="P20" s="542" t="s">
        <v>467</v>
      </c>
      <c r="Q20" s="544"/>
      <c r="R20" s="551" t="s">
        <v>253</v>
      </c>
      <c r="S20" s="554"/>
      <c r="AA20" s="220"/>
      <c r="AB20" s="146"/>
      <c r="AC20" s="2" t="str">
        <f>IFERROR(VALUE(RIGHT(AA20,LEN(AA20)-MIN(FIND({0;1;2;3;4;5;6;7;8;9},AA20&amp;"0123456789"))+1)),"")</f>
        <v/>
      </c>
      <c r="AD20" s="130">
        <v>19</v>
      </c>
      <c r="AE20" t="e">
        <f t="shared" si="0"/>
        <v>#NUM!</v>
      </c>
      <c r="AF20">
        <f t="shared" si="1"/>
        <v>0</v>
      </c>
      <c r="AG20" t="str">
        <f t="shared" si="4"/>
        <v/>
      </c>
      <c r="AH20" t="str">
        <f t="shared" si="2"/>
        <v/>
      </c>
      <c r="AI20" t="str">
        <f>IF(AG20="","",MAX($AI$2:AI19)+1)</f>
        <v/>
      </c>
      <c r="AJ20" s="222">
        <v>19</v>
      </c>
      <c r="AK20" s="130" t="str">
        <f t="shared" si="5"/>
        <v/>
      </c>
      <c r="AL20" s="222" t="str">
        <f t="shared" si="6"/>
        <v/>
      </c>
    </row>
    <row r="21" spans="2:38" x14ac:dyDescent="0.2">
      <c r="B21" s="130">
        <v>68.272199999999984</v>
      </c>
      <c r="C21">
        <v>24.527157109263058</v>
      </c>
      <c r="D21">
        <v>68.272199999999984</v>
      </c>
      <c r="E21">
        <v>-1651.811963458357</v>
      </c>
      <c r="F21">
        <v>68.272199999999984</v>
      </c>
      <c r="G21">
        <v>588.38881272984554</v>
      </c>
      <c r="H21">
        <v>3.4236785714285727</v>
      </c>
      <c r="I21">
        <v>1.7720381295694096</v>
      </c>
      <c r="J21">
        <f>IF(H21="","",$P$6-'Script Table'!$E$15-'Script Table'!$E$19+H21)</f>
        <v>664.78467857143812</v>
      </c>
      <c r="K21" s="132">
        <f t="shared" si="3"/>
        <v>68.272199999999984</v>
      </c>
      <c r="L21" s="132">
        <f t="shared" si="7"/>
        <v>21</v>
      </c>
      <c r="M21" s="132">
        <v>66.264194117647037</v>
      </c>
      <c r="N21" s="143">
        <v>179.98191037428114</v>
      </c>
      <c r="P21" s="136" t="s">
        <v>492</v>
      </c>
      <c r="Q21" s="162" t="s">
        <v>496</v>
      </c>
      <c r="R21" s="136" t="s">
        <v>492</v>
      </c>
      <c r="S21" s="133" t="s">
        <v>496</v>
      </c>
      <c r="AA21" s="220"/>
      <c r="AB21" s="146"/>
      <c r="AC21" s="2" t="str">
        <f>IFERROR(VALUE(RIGHT(AA21,LEN(AA21)-MIN(FIND({0;1;2;3;4;5;6;7;8;9},AA21&amp;"0123456789"))+1)),"")</f>
        <v/>
      </c>
      <c r="AD21" s="130">
        <v>20</v>
      </c>
      <c r="AE21" t="e">
        <f t="shared" si="0"/>
        <v>#NUM!</v>
      </c>
      <c r="AF21">
        <f t="shared" si="1"/>
        <v>0</v>
      </c>
      <c r="AG21" t="str">
        <f t="shared" si="4"/>
        <v/>
      </c>
      <c r="AH21" t="str">
        <f t="shared" si="2"/>
        <v/>
      </c>
      <c r="AI21" t="str">
        <f>IF(AG21="","",MAX($AI$2:AI20)+1)</f>
        <v/>
      </c>
      <c r="AJ21" s="222">
        <v>20</v>
      </c>
      <c r="AK21" s="130" t="str">
        <f t="shared" si="5"/>
        <v/>
      </c>
      <c r="AL21" s="222" t="str">
        <f t="shared" si="6"/>
        <v/>
      </c>
    </row>
    <row r="22" spans="2:38" ht="13.5" thickBot="1" x14ac:dyDescent="0.25">
      <c r="B22" s="130">
        <v>72.288211764705864</v>
      </c>
      <c r="C22">
        <v>24.525878275463754</v>
      </c>
      <c r="D22">
        <v>72.288211764705864</v>
      </c>
      <c r="E22">
        <v>-1655.8349153400688</v>
      </c>
      <c r="F22">
        <v>72.288211764705864</v>
      </c>
      <c r="G22">
        <v>584.36620187047993</v>
      </c>
      <c r="H22">
        <v>3.6250714285714301</v>
      </c>
      <c r="I22">
        <v>1.860049947333664</v>
      </c>
      <c r="J22">
        <f>IF(H22="","",$P$6-'Script Table'!$E$15-'Script Table'!$E$19+H22)</f>
        <v>664.986071428581</v>
      </c>
      <c r="K22" s="132">
        <f t="shared" si="3"/>
        <v>72.288211764705864</v>
      </c>
      <c r="L22" s="132">
        <f t="shared" si="7"/>
        <v>22</v>
      </c>
      <c r="M22" s="132">
        <v>70.280205882352931</v>
      </c>
      <c r="N22" s="143">
        <v>179.98178656392489</v>
      </c>
      <c r="P22" s="140">
        <f>Results!B16</f>
        <v>1.1258801371300251</v>
      </c>
      <c r="Q22" s="153">
        <f>'Script Table'!E11</f>
        <v>0.30622000000000005</v>
      </c>
      <c r="R22" s="140">
        <f>Results!B17</f>
        <v>0.95127069176078294</v>
      </c>
      <c r="S22" s="141">
        <f>'Script Table'!E34</f>
        <v>0.66800000000000004</v>
      </c>
      <c r="AA22" s="220"/>
      <c r="AB22" s="146"/>
      <c r="AC22" s="2" t="str">
        <f>IFERROR(VALUE(RIGHT(AA22,LEN(AA22)-MIN(FIND({0;1;2;3;4;5;6;7;8;9},AA22&amp;"0123456789"))+1)),"")</f>
        <v/>
      </c>
      <c r="AD22" s="130">
        <v>21</v>
      </c>
      <c r="AE22" t="e">
        <f t="shared" si="0"/>
        <v>#NUM!</v>
      </c>
      <c r="AF22">
        <f t="shared" si="1"/>
        <v>0</v>
      </c>
      <c r="AG22" t="str">
        <f t="shared" si="4"/>
        <v/>
      </c>
      <c r="AH22" t="str">
        <f t="shared" si="2"/>
        <v/>
      </c>
      <c r="AI22" t="str">
        <f>IF(AG22="","",MAX($AI$2:AI21)+1)</f>
        <v/>
      </c>
      <c r="AJ22" s="222">
        <v>21</v>
      </c>
      <c r="AK22" s="130" t="str">
        <f t="shared" si="5"/>
        <v/>
      </c>
      <c r="AL22" s="222" t="str">
        <f t="shared" si="6"/>
        <v/>
      </c>
    </row>
    <row r="23" spans="2:38" ht="13.5" thickBot="1" x14ac:dyDescent="0.25">
      <c r="B23" s="130">
        <v>76.304223529411743</v>
      </c>
      <c r="C23">
        <v>24.524590643859625</v>
      </c>
      <c r="D23">
        <v>76.304223529411743</v>
      </c>
      <c r="E23">
        <v>-1659.8578197180377</v>
      </c>
      <c r="F23">
        <v>76.304223529411743</v>
      </c>
      <c r="G23">
        <v>580.34364086093888</v>
      </c>
      <c r="H23">
        <v>3.8264642857142874</v>
      </c>
      <c r="I23">
        <v>1.9487623485042604</v>
      </c>
      <c r="J23">
        <f>IF(H23="","",$P$6-'Script Table'!$E$15-'Script Table'!$E$19+H23)</f>
        <v>665.18746428572388</v>
      </c>
      <c r="K23" s="132">
        <f t="shared" si="3"/>
        <v>76.304223529411743</v>
      </c>
      <c r="L23" s="132">
        <f t="shared" si="7"/>
        <v>23</v>
      </c>
      <c r="M23" s="132">
        <v>74.296217647058796</v>
      </c>
      <c r="N23" s="143">
        <v>179.98166104708608</v>
      </c>
      <c r="AA23" s="220"/>
      <c r="AB23" s="146"/>
      <c r="AC23" s="2" t="str">
        <f>IFERROR(VALUE(RIGHT(AA23,LEN(AA23)-MIN(FIND({0;1;2;3;4;5;6;7;8;9},AA23&amp;"0123456789"))+1)),"")</f>
        <v/>
      </c>
      <c r="AD23" s="130">
        <v>22</v>
      </c>
      <c r="AE23" t="e">
        <f t="shared" si="0"/>
        <v>#NUM!</v>
      </c>
      <c r="AF23">
        <f t="shared" si="1"/>
        <v>0</v>
      </c>
      <c r="AG23" t="str">
        <f t="shared" si="4"/>
        <v/>
      </c>
      <c r="AH23" t="str">
        <f t="shared" si="2"/>
        <v/>
      </c>
      <c r="AI23" t="str">
        <f>IF(AG23="","",MAX($AI$2:AI22)+1)</f>
        <v/>
      </c>
      <c r="AJ23" s="222">
        <v>22</v>
      </c>
      <c r="AK23" s="130" t="str">
        <f t="shared" si="5"/>
        <v/>
      </c>
      <c r="AL23" s="222" t="str">
        <f t="shared" si="6"/>
        <v/>
      </c>
    </row>
    <row r="24" spans="2:38" ht="13.5" thickBot="1" x14ac:dyDescent="0.25">
      <c r="B24" s="130">
        <v>80.320235294117623</v>
      </c>
      <c r="C24">
        <v>24.523294092348721</v>
      </c>
      <c r="D24">
        <v>80.320235294117623</v>
      </c>
      <c r="E24">
        <v>-1663.8806765922052</v>
      </c>
      <c r="F24">
        <v>80.320235294117623</v>
      </c>
      <c r="G24">
        <v>576.32112973384073</v>
      </c>
      <c r="H24">
        <v>4.0278571428571448</v>
      </c>
      <c r="I24">
        <v>2.0378769145913793</v>
      </c>
      <c r="J24">
        <f>IF(H24="","",$P$6-'Script Table'!$E$15-'Script Table'!$E$19+H24)</f>
        <v>665.38885714286664</v>
      </c>
      <c r="K24" s="132">
        <f t="shared" si="3"/>
        <v>80.320235294117623</v>
      </c>
      <c r="L24" s="132">
        <f t="shared" si="7"/>
        <v>24</v>
      </c>
      <c r="M24" s="132">
        <v>78.31222941176469</v>
      </c>
      <c r="N24" s="143">
        <v>179.98153378823864</v>
      </c>
      <c r="P24" s="147" t="s">
        <v>497</v>
      </c>
      <c r="Q24" s="145">
        <f>Results!C19</f>
        <v>3.8077698278452772</v>
      </c>
      <c r="AA24" s="220"/>
      <c r="AB24" s="146"/>
      <c r="AC24" s="2" t="str">
        <f>IFERROR(VALUE(RIGHT(AA24,LEN(AA24)-MIN(FIND({0;1;2;3;4;5;6;7;8;9},AA24&amp;"0123456789"))+1)),"")</f>
        <v/>
      </c>
      <c r="AD24" s="130">
        <v>23</v>
      </c>
      <c r="AE24" t="e">
        <f t="shared" si="0"/>
        <v>#NUM!</v>
      </c>
      <c r="AF24">
        <f t="shared" si="1"/>
        <v>0</v>
      </c>
      <c r="AG24" t="str">
        <f t="shared" si="4"/>
        <v/>
      </c>
      <c r="AH24" t="str">
        <f t="shared" si="2"/>
        <v/>
      </c>
      <c r="AI24" t="str">
        <f>IF(AG24="","",MAX($AI$2:AI23)+1)</f>
        <v/>
      </c>
      <c r="AJ24" s="222">
        <v>23</v>
      </c>
      <c r="AK24" s="130" t="str">
        <f t="shared" si="5"/>
        <v/>
      </c>
      <c r="AL24" s="222" t="str">
        <f t="shared" si="6"/>
        <v/>
      </c>
    </row>
    <row r="25" spans="2:38" ht="13.5" thickBot="1" x14ac:dyDescent="0.25">
      <c r="B25" s="130">
        <v>84.336247058823503</v>
      </c>
      <c r="C25">
        <v>24.521988496269362</v>
      </c>
      <c r="D25">
        <v>84.336247058823503</v>
      </c>
      <c r="E25">
        <v>-1667.9034859625101</v>
      </c>
      <c r="F25">
        <v>84.336247058823503</v>
      </c>
      <c r="G25">
        <v>572.29866852249052</v>
      </c>
      <c r="H25">
        <v>4.2292500000000022</v>
      </c>
      <c r="I25">
        <v>2.1271545449981204</v>
      </c>
      <c r="J25">
        <f>IF(H25="","",$P$6-'Script Table'!$E$15-'Script Table'!$E$19+H25)</f>
        <v>665.59025000000952</v>
      </c>
      <c r="K25" s="132">
        <f t="shared" si="3"/>
        <v>84.336247058823503</v>
      </c>
      <c r="L25" s="132">
        <f t="shared" si="7"/>
        <v>25</v>
      </c>
      <c r="M25" s="132">
        <v>82.328241176470556</v>
      </c>
      <c r="N25" s="143">
        <v>179.98140475086348</v>
      </c>
      <c r="P25" s="148" t="s">
        <v>498</v>
      </c>
      <c r="Q25" s="146">
        <f ca="1">R6-R10-IF(P22&lt;R22,Q22/2,S22/2)</f>
        <v>2.2411517107382823</v>
      </c>
      <c r="T25" s="2"/>
      <c r="AA25" s="220"/>
      <c r="AB25" s="146"/>
      <c r="AC25" s="2" t="str">
        <f>IFERROR(VALUE(RIGHT(AA25,LEN(AA25)-MIN(FIND({0;1;2;3;4;5;6;7;8;9},AA25&amp;"0123456789"))+1)),"")</f>
        <v/>
      </c>
      <c r="AD25" s="130">
        <v>24</v>
      </c>
      <c r="AE25" t="e">
        <f t="shared" si="0"/>
        <v>#NUM!</v>
      </c>
      <c r="AF25">
        <f t="shared" si="1"/>
        <v>0</v>
      </c>
      <c r="AG25" t="str">
        <f t="shared" si="4"/>
        <v/>
      </c>
      <c r="AH25" t="str">
        <f t="shared" si="2"/>
        <v/>
      </c>
      <c r="AI25" t="str">
        <f>IF(AG25="","",MAX($AI$2:AI24)+1)</f>
        <v/>
      </c>
      <c r="AJ25" s="222">
        <v>24</v>
      </c>
      <c r="AK25" s="130" t="str">
        <f t="shared" si="5"/>
        <v/>
      </c>
      <c r="AL25" s="222" t="str">
        <f t="shared" si="6"/>
        <v/>
      </c>
    </row>
    <row r="26" spans="2:38" ht="13.5" thickBot="1" x14ac:dyDescent="0.25">
      <c r="B26" s="130">
        <v>88.352258823529382</v>
      </c>
      <c r="C26">
        <v>24.520673728328095</v>
      </c>
      <c r="D26">
        <v>88.352258823529382</v>
      </c>
      <c r="E26">
        <v>-1671.9262478288913</v>
      </c>
      <c r="F26">
        <v>88.352258823529382</v>
      </c>
      <c r="G26">
        <v>568.27625726089354</v>
      </c>
      <c r="H26">
        <v>4.4306428571428595</v>
      </c>
      <c r="I26">
        <v>2.2169357616267007</v>
      </c>
      <c r="J26">
        <f>IF(H26="","",$P$6-'Script Table'!$E$15-'Script Table'!$E$19+H26)</f>
        <v>665.7916428571524</v>
      </c>
      <c r="K26" s="132">
        <f t="shared" si="3"/>
        <v>88.352258823529382</v>
      </c>
      <c r="L26" s="132">
        <f t="shared" si="7"/>
        <v>26</v>
      </c>
      <c r="M26" s="132">
        <v>86.34425294117645</v>
      </c>
      <c r="N26" s="143">
        <v>179.98127389741336</v>
      </c>
      <c r="P26" s="147" t="s">
        <v>499</v>
      </c>
      <c r="Q26" s="145">
        <f>P6-P10</f>
        <v>5.8046428571428805</v>
      </c>
      <c r="AA26" s="220"/>
      <c r="AB26" s="146"/>
      <c r="AC26" s="2" t="str">
        <f>IFERROR(VALUE(RIGHT(AA26,LEN(AA26)-MIN(FIND({0;1;2;3;4;5;6;7;8;9},AA26&amp;"0123456789"))+1)),"")</f>
        <v/>
      </c>
      <c r="AD26" s="130">
        <v>25</v>
      </c>
      <c r="AE26" t="e">
        <f t="shared" si="0"/>
        <v>#NUM!</v>
      </c>
      <c r="AF26">
        <f t="shared" si="1"/>
        <v>0</v>
      </c>
      <c r="AG26" t="str">
        <f t="shared" si="4"/>
        <v/>
      </c>
      <c r="AH26" t="str">
        <f t="shared" si="2"/>
        <v/>
      </c>
      <c r="AI26" t="str">
        <f>IF(AG26="","",MAX($AI$2:AI25)+1)</f>
        <v/>
      </c>
      <c r="AJ26" s="222">
        <v>25</v>
      </c>
      <c r="AK26" s="130" t="str">
        <f t="shared" si="5"/>
        <v/>
      </c>
      <c r="AL26" s="222" t="str">
        <f t="shared" si="6"/>
        <v/>
      </c>
    </row>
    <row r="27" spans="2:38" ht="13.5" thickBot="1" x14ac:dyDescent="0.25">
      <c r="B27" s="130">
        <v>92.368270588235262</v>
      </c>
      <c r="C27">
        <v>24.51934965852508</v>
      </c>
      <c r="D27">
        <v>92.368270588235262</v>
      </c>
      <c r="E27">
        <v>-1675.9489621912853</v>
      </c>
      <c r="F27">
        <v>92.368270588235262</v>
      </c>
      <c r="G27">
        <v>564.25389598378047</v>
      </c>
      <c r="H27">
        <v>4.6320357142857169</v>
      </c>
      <c r="I27">
        <v>2.307617863977157</v>
      </c>
      <c r="J27">
        <f>IF(H27="","",$P$6-'Script Table'!$E$15-'Script Table'!$E$19+H27)</f>
        <v>665.99303571429527</v>
      </c>
      <c r="K27" s="132">
        <f t="shared" si="3"/>
        <v>92.368270588235262</v>
      </c>
      <c r="L27" s="132">
        <f t="shared" si="7"/>
        <v>27</v>
      </c>
      <c r="M27" s="132">
        <v>90.360264705882315</v>
      </c>
      <c r="N27" s="143">
        <v>179.98114118927683</v>
      </c>
      <c r="P27" s="147" t="s">
        <v>500</v>
      </c>
      <c r="Q27" s="145">
        <f ca="1">P10-P14</f>
        <v>10.157518861977451</v>
      </c>
      <c r="AA27" s="220"/>
      <c r="AB27" s="146"/>
      <c r="AC27" s="2" t="str">
        <f>IFERROR(VALUE(RIGHT(AA27,LEN(AA27)-MIN(FIND({0;1;2;3;4;5;6;7;8;9},AA27&amp;"0123456789"))+1)),"")</f>
        <v/>
      </c>
      <c r="AD27" s="130">
        <v>26</v>
      </c>
      <c r="AE27" t="e">
        <f t="shared" si="0"/>
        <v>#NUM!</v>
      </c>
      <c r="AF27">
        <f t="shared" si="1"/>
        <v>0</v>
      </c>
      <c r="AG27" t="str">
        <f t="shared" si="4"/>
        <v/>
      </c>
      <c r="AH27" t="str">
        <f t="shared" si="2"/>
        <v/>
      </c>
      <c r="AI27" t="str">
        <f>IF(AG27="","",MAX($AI$2:AI26)+1)</f>
        <v/>
      </c>
      <c r="AJ27" s="222">
        <v>26</v>
      </c>
      <c r="AK27" s="130" t="str">
        <f t="shared" si="5"/>
        <v/>
      </c>
      <c r="AL27" s="222" t="str">
        <f t="shared" si="6"/>
        <v/>
      </c>
    </row>
    <row r="28" spans="2:38" ht="13.5" thickBot="1" x14ac:dyDescent="0.25">
      <c r="B28" s="130">
        <v>96.384282352941142</v>
      </c>
      <c r="C28">
        <v>24.518016154076825</v>
      </c>
      <c r="D28">
        <v>96.384282352941142</v>
      </c>
      <c r="E28">
        <v>-1679.9716290496258</v>
      </c>
      <c r="F28">
        <v>96.384282352941142</v>
      </c>
      <c r="G28">
        <v>560.23158472662612</v>
      </c>
      <c r="H28">
        <v>4.8334285714285743</v>
      </c>
      <c r="I28">
        <v>2.3995562799036634</v>
      </c>
      <c r="J28">
        <f>IF(H28="","",$P$6-'Script Table'!$E$15-'Script Table'!$E$19+H28)</f>
        <v>666.19442857143815</v>
      </c>
      <c r="K28" s="132">
        <f t="shared" si="3"/>
        <v>96.384282352941142</v>
      </c>
      <c r="L28" s="132">
        <f t="shared" si="7"/>
        <v>28</v>
      </c>
      <c r="M28" s="132">
        <v>94.376276470588209</v>
      </c>
      <c r="N28" s="143">
        <v>179.98100658673991</v>
      </c>
      <c r="P28" s="147" t="s">
        <v>501</v>
      </c>
      <c r="Q28" s="145">
        <f ca="1">P14-P18</f>
        <v>2.4323095562403978</v>
      </c>
      <c r="AA28" s="220"/>
      <c r="AB28" s="146"/>
      <c r="AC28" s="2" t="str">
        <f>IFERROR(VALUE(RIGHT(AA28,LEN(AA28)-MIN(FIND({0;1;2;3;4;5;6;7;8;9},AA28&amp;"0123456789"))+1)),"")</f>
        <v/>
      </c>
      <c r="AD28" s="130">
        <v>27</v>
      </c>
      <c r="AE28" t="e">
        <f t="shared" si="0"/>
        <v>#NUM!</v>
      </c>
      <c r="AF28">
        <f t="shared" si="1"/>
        <v>0</v>
      </c>
      <c r="AG28" t="str">
        <f t="shared" si="4"/>
        <v/>
      </c>
      <c r="AH28" t="str">
        <f t="shared" si="2"/>
        <v/>
      </c>
      <c r="AI28" t="str">
        <f>IF(AG28="","",MAX($AI$2:AI27)+1)</f>
        <v/>
      </c>
      <c r="AJ28" s="222">
        <v>27</v>
      </c>
      <c r="AK28" s="130" t="str">
        <f t="shared" si="5"/>
        <v/>
      </c>
      <c r="AL28" s="222" t="str">
        <f t="shared" si="6"/>
        <v/>
      </c>
    </row>
    <row r="29" spans="2:38" ht="13.5" thickBot="1" x14ac:dyDescent="0.25">
      <c r="B29" s="130">
        <v>100.40029411764702</v>
      </c>
      <c r="C29">
        <v>24.516673079336133</v>
      </c>
      <c r="D29">
        <v>100.40029411764702</v>
      </c>
      <c r="E29">
        <v>-1683.9942484038456</v>
      </c>
      <c r="F29">
        <v>100.40029411764702</v>
      </c>
      <c r="G29">
        <v>556.20932352567047</v>
      </c>
      <c r="H29">
        <v>5.0348214285714317</v>
      </c>
      <c r="I29">
        <v>2.493064203128597</v>
      </c>
      <c r="J29">
        <f>IF(H29="","",$P$6-'Script Table'!$E$15-'Script Table'!$E$19+H29)</f>
        <v>666.39582142858092</v>
      </c>
      <c r="K29" s="132">
        <f t="shared" si="3"/>
        <v>100.40029411764702</v>
      </c>
      <c r="L29" s="132">
        <f t="shared" si="7"/>
        <v>29</v>
      </c>
      <c r="M29" s="132">
        <v>98.392288235294075</v>
      </c>
      <c r="N29" s="143">
        <v>179.98087004894657</v>
      </c>
      <c r="P29" s="147" t="s">
        <v>502</v>
      </c>
      <c r="Q29" s="154">
        <f ca="1">Q18-Q6-R29</f>
        <v>14.766891000632787</v>
      </c>
      <c r="R29" s="155">
        <f ca="1">0.5*Q22*COS(RADIANS(180-VLOOKUP(P18,M:N,2)))</f>
        <v>0.14721631043798705</v>
      </c>
      <c r="AA29" s="220"/>
      <c r="AB29" s="146"/>
      <c r="AC29" s="2" t="str">
        <f>IFERROR(VALUE(RIGHT(AA29,LEN(AA29)-MIN(FIND({0;1;2;3;4;5;6;7;8;9},AA29&amp;"0123456789"))+1)),"")</f>
        <v/>
      </c>
      <c r="AD29" s="130">
        <v>28</v>
      </c>
      <c r="AE29" t="e">
        <f t="shared" si="0"/>
        <v>#NUM!</v>
      </c>
      <c r="AF29">
        <f t="shared" si="1"/>
        <v>0</v>
      </c>
      <c r="AG29" t="str">
        <f t="shared" si="4"/>
        <v/>
      </c>
      <c r="AH29" t="str">
        <f t="shared" si="2"/>
        <v/>
      </c>
      <c r="AI29" t="str">
        <f>IF(AG29="","",MAX($AI$2:AI28)+1)</f>
        <v/>
      </c>
      <c r="AJ29" s="222">
        <v>28</v>
      </c>
      <c r="AK29" s="130" t="str">
        <f t="shared" si="5"/>
        <v/>
      </c>
      <c r="AL29" s="222" t="str">
        <f t="shared" si="6"/>
        <v/>
      </c>
    </row>
    <row r="30" spans="2:38" ht="13.5" thickBot="1" x14ac:dyDescent="0.25">
      <c r="B30" s="130">
        <v>104.4163058823529</v>
      </c>
      <c r="C30">
        <v>24.515320295709163</v>
      </c>
      <c r="D30">
        <v>104.4163058823529</v>
      </c>
      <c r="E30">
        <v>-1688.0168202538755</v>
      </c>
      <c r="F30">
        <v>104.4163058823529</v>
      </c>
      <c r="G30">
        <v>552.18711241794108</v>
      </c>
      <c r="H30">
        <v>5.236214285714289</v>
      </c>
      <c r="I30">
        <v>2.5884109798275858</v>
      </c>
      <c r="J30">
        <f>IF(H30="","",$P$6-'Script Table'!$E$15-'Script Table'!$E$19+H30)</f>
        <v>666.59721428572379</v>
      </c>
      <c r="K30" s="132">
        <f t="shared" si="3"/>
        <v>104.4163058823529</v>
      </c>
      <c r="L30" s="132">
        <f t="shared" si="7"/>
        <v>30</v>
      </c>
      <c r="M30" s="132">
        <v>102.40829999999997</v>
      </c>
      <c r="N30" s="143">
        <v>179.98073153385755</v>
      </c>
      <c r="P30" s="147" t="s">
        <v>503</v>
      </c>
      <c r="Q30" s="154">
        <f ca="1">Q14-Q6-R30</f>
        <v>13.848598305403179</v>
      </c>
      <c r="R30" s="156">
        <f ca="1">0.5*Q22*COS(RADIANS(180-VLOOKUP(P14,M:N,2)))</f>
        <v>0.13432400930577329</v>
      </c>
      <c r="AA30" s="220"/>
      <c r="AB30" s="146"/>
      <c r="AC30" s="2" t="str">
        <f>IFERROR(VALUE(RIGHT(AA30,LEN(AA30)-MIN(FIND({0;1;2;3;4;5;6;7;8;9},AA30&amp;"0123456789"))+1)),"")</f>
        <v/>
      </c>
      <c r="AD30" s="130">
        <v>29</v>
      </c>
      <c r="AE30" t="e">
        <f t="shared" si="0"/>
        <v>#NUM!</v>
      </c>
      <c r="AF30">
        <f t="shared" si="1"/>
        <v>0</v>
      </c>
      <c r="AG30" t="str">
        <f t="shared" si="4"/>
        <v/>
      </c>
      <c r="AH30" t="str">
        <f t="shared" si="2"/>
        <v/>
      </c>
      <c r="AI30" t="str">
        <f>IF(AG30="","",MAX($AI$2:AI29)+1)</f>
        <v/>
      </c>
      <c r="AJ30" s="222">
        <v>29</v>
      </c>
      <c r="AK30" s="130" t="str">
        <f t="shared" si="5"/>
        <v/>
      </c>
      <c r="AL30" s="222" t="str">
        <f t="shared" si="6"/>
        <v/>
      </c>
    </row>
    <row r="31" spans="2:38" ht="13.5" thickBot="1" x14ac:dyDescent="0.25">
      <c r="B31" s="130">
        <v>108.43231764705878</v>
      </c>
      <c r="C31">
        <v>24.513957661569467</v>
      </c>
      <c r="D31">
        <v>108.43231764705878</v>
      </c>
      <c r="E31">
        <v>-1692.0393445996438</v>
      </c>
      <c r="F31">
        <v>108.43231764705878</v>
      </c>
      <c r="G31">
        <v>548.1649514412768</v>
      </c>
      <c r="H31">
        <v>5.4376071428571464</v>
      </c>
      <c r="I31">
        <v>2.6858225930818662</v>
      </c>
      <c r="J31">
        <f>IF(H31="","",$P$6-'Script Table'!$E$15-'Script Table'!$E$19+H31)</f>
        <v>666.79860714286667</v>
      </c>
      <c r="K31" s="132">
        <f t="shared" si="3"/>
        <v>108.43231764705878</v>
      </c>
      <c r="L31" s="132">
        <f t="shared" si="7"/>
        <v>31</v>
      </c>
      <c r="M31" s="132">
        <v>106.42431176470583</v>
      </c>
      <c r="N31" s="143">
        <v>179.98059099820716</v>
      </c>
      <c r="P31" s="147" t="s">
        <v>504</v>
      </c>
      <c r="Q31" s="145">
        <f>IF(P22&lt;R22,P22,R22)</f>
        <v>0.95127069176078294</v>
      </c>
      <c r="AA31" s="220"/>
      <c r="AB31" s="146"/>
      <c r="AC31" s="2" t="str">
        <f>IFERROR(VALUE(RIGHT(AA31,LEN(AA31)-MIN(FIND({0;1;2;3;4;5;6;7;8;9},AA31&amp;"0123456789"))+1)),"")</f>
        <v/>
      </c>
      <c r="AD31" s="130">
        <v>30</v>
      </c>
      <c r="AE31" t="e">
        <f t="shared" si="0"/>
        <v>#NUM!</v>
      </c>
      <c r="AF31">
        <f t="shared" si="1"/>
        <v>0</v>
      </c>
      <c r="AG31" t="str">
        <f t="shared" si="4"/>
        <v/>
      </c>
      <c r="AH31" t="str">
        <f t="shared" si="2"/>
        <v/>
      </c>
      <c r="AI31" t="str">
        <f>IF(AG31="","",MAX($AI$2:AI30)+1)</f>
        <v/>
      </c>
      <c r="AJ31" s="222">
        <v>30</v>
      </c>
      <c r="AK31" s="130" t="str">
        <f t="shared" si="5"/>
        <v/>
      </c>
      <c r="AL31" s="222" t="str">
        <f t="shared" si="6"/>
        <v/>
      </c>
    </row>
    <row r="32" spans="2:38" x14ac:dyDescent="0.2">
      <c r="B32" s="130">
        <v>112.44832941176466</v>
      </c>
      <c r="C32">
        <v>24.512585032168829</v>
      </c>
      <c r="D32">
        <v>112.44832941176466</v>
      </c>
      <c r="E32">
        <v>-1696.0618214410772</v>
      </c>
      <c r="F32">
        <v>112.44832941176466</v>
      </c>
      <c r="G32">
        <v>544.14284063435025</v>
      </c>
      <c r="H32">
        <v>5.6390000000000038</v>
      </c>
      <c r="I32">
        <v>2.785482527116983</v>
      </c>
      <c r="J32">
        <f>IF(H32="","",$P$6-'Script Table'!$E$15-'Script Table'!$E$19+H32)</f>
        <v>667.00000000000955</v>
      </c>
      <c r="K32" s="132">
        <f t="shared" si="3"/>
        <v>112.44832941176466</v>
      </c>
      <c r="L32" s="132">
        <f t="shared" si="7"/>
        <v>32</v>
      </c>
      <c r="M32" s="132">
        <v>110.44032352941173</v>
      </c>
      <c r="N32" s="143">
        <v>179.98044839745765</v>
      </c>
      <c r="AA32" s="220"/>
      <c r="AB32" s="146"/>
      <c r="AC32" s="2" t="str">
        <f>IFERROR(VALUE(RIGHT(AA32,LEN(AA32)-MIN(FIND({0;1;2;3;4;5;6;7;8;9},AA32&amp;"0123456789"))+1)),"")</f>
        <v/>
      </c>
      <c r="AD32" s="130">
        <v>31</v>
      </c>
      <c r="AE32" t="e">
        <f t="shared" si="0"/>
        <v>#NUM!</v>
      </c>
      <c r="AF32">
        <f t="shared" si="1"/>
        <v>0</v>
      </c>
      <c r="AG32" t="str">
        <f t="shared" si="4"/>
        <v/>
      </c>
      <c r="AH32" t="str">
        <f t="shared" si="2"/>
        <v/>
      </c>
      <c r="AI32" t="str">
        <f>IF(AG32="","",MAX($AI$2:AI31)+1)</f>
        <v/>
      </c>
      <c r="AJ32" s="222">
        <v>31</v>
      </c>
      <c r="AK32" s="130" t="str">
        <f t="shared" si="5"/>
        <v/>
      </c>
      <c r="AL32" s="222" t="str">
        <f t="shared" si="6"/>
        <v/>
      </c>
    </row>
    <row r="33" spans="2:38" x14ac:dyDescent="0.2">
      <c r="B33" s="130">
        <v>116.46434117647054</v>
      </c>
      <c r="C33">
        <v>24.511202259544866</v>
      </c>
      <c r="D33">
        <v>116.46434117647054</v>
      </c>
      <c r="E33">
        <v>-1700.0842507780994</v>
      </c>
      <c r="F33">
        <v>116.46434117647054</v>
      </c>
      <c r="G33">
        <v>540.12078003669444</v>
      </c>
      <c r="J33" t="str">
        <f>IF(H33="","",$P$6-'Script Table'!$E$15-'Script Table'!$E$19+H33)</f>
        <v/>
      </c>
      <c r="K33" s="132">
        <f t="shared" si="3"/>
        <v>116.46434117647054</v>
      </c>
      <c r="L33" s="132">
        <f t="shared" si="7"/>
        <v>33</v>
      </c>
      <c r="M33" s="132">
        <v>114.45633529411759</v>
      </c>
      <c r="N33" s="143">
        <v>179.98030368575297</v>
      </c>
      <c r="AA33" s="220"/>
      <c r="AB33" s="146"/>
      <c r="AC33" s="2" t="str">
        <f>IFERROR(VALUE(RIGHT(AA33,LEN(AA33)-MIN(FIND({0;1;2;3;4;5;6;7;8;9},AA33&amp;"0123456789"))+1)),"")</f>
        <v/>
      </c>
      <c r="AD33" s="130">
        <v>32</v>
      </c>
      <c r="AE33" t="e">
        <f t="shared" si="0"/>
        <v>#NUM!</v>
      </c>
      <c r="AF33">
        <f t="shared" si="1"/>
        <v>0</v>
      </c>
      <c r="AG33" t="str">
        <f t="shared" si="4"/>
        <v/>
      </c>
      <c r="AH33" t="str">
        <f t="shared" si="2"/>
        <v/>
      </c>
      <c r="AI33" t="str">
        <f>IF(AG33="","",MAX($AI$2:AI32)+1)</f>
        <v/>
      </c>
      <c r="AJ33" s="222">
        <v>32</v>
      </c>
      <c r="AK33" s="130" t="str">
        <f t="shared" si="5"/>
        <v/>
      </c>
      <c r="AL33" s="222" t="str">
        <f t="shared" si="6"/>
        <v/>
      </c>
    </row>
    <row r="34" spans="2:38" x14ac:dyDescent="0.2">
      <c r="B34" s="130">
        <v>120.48035294117642</v>
      </c>
      <c r="C34">
        <v>24.509809192425166</v>
      </c>
      <c r="D34">
        <v>120.48035294117642</v>
      </c>
      <c r="E34">
        <v>-1704.1066326106331</v>
      </c>
      <c r="F34">
        <v>120.48035294117642</v>
      </c>
      <c r="G34">
        <v>536.09876968872595</v>
      </c>
      <c r="J34" t="str">
        <f>IF(H34="","",$P$6-'Script Table'!$E$15-'Script Table'!$E$19+H34)</f>
        <v/>
      </c>
      <c r="K34" s="132">
        <f t="shared" si="3"/>
        <v>120.48035294117642</v>
      </c>
      <c r="L34" s="132">
        <f t="shared" si="7"/>
        <v>34</v>
      </c>
      <c r="M34" s="132">
        <v>118.47234705882349</v>
      </c>
      <c r="N34" s="143">
        <v>179.98015681586949</v>
      </c>
      <c r="AA34" s="220"/>
      <c r="AB34" s="146"/>
      <c r="AC34" s="2" t="str">
        <f>IFERROR(VALUE(RIGHT(AA34,LEN(AA34)-MIN(FIND({0;1;2;3;4;5;6;7;8;9},AA34&amp;"0123456789"))+1)),"")</f>
        <v/>
      </c>
      <c r="AD34" s="130">
        <v>33</v>
      </c>
      <c r="AE34" t="e">
        <f t="shared" ref="AE34:AE51" si="8">SMALL(AB:AB,AD34)</f>
        <v>#NUM!</v>
      </c>
      <c r="AF34">
        <f t="shared" si="1"/>
        <v>0</v>
      </c>
      <c r="AG34" t="str">
        <f t="shared" si="4"/>
        <v/>
      </c>
      <c r="AH34" t="str">
        <f t="shared" si="2"/>
        <v/>
      </c>
      <c r="AI34" t="str">
        <f>IF(AG34="","",MAX($AI$2:AI33)+1)</f>
        <v/>
      </c>
      <c r="AJ34" s="222">
        <v>33</v>
      </c>
      <c r="AK34" s="130" t="str">
        <f t="shared" si="5"/>
        <v/>
      </c>
      <c r="AL34" s="222" t="str">
        <f t="shared" si="6"/>
        <v/>
      </c>
    </row>
    <row r="35" spans="2:38" x14ac:dyDescent="0.2">
      <c r="B35" s="130">
        <v>124.4963647058823</v>
      </c>
      <c r="C35">
        <v>24.508405676127776</v>
      </c>
      <c r="D35">
        <v>124.4963647058823</v>
      </c>
      <c r="E35">
        <v>-1708.1289669385978</v>
      </c>
      <c r="F35">
        <v>124.4963647058823</v>
      </c>
      <c r="G35">
        <v>532.07680963177359</v>
      </c>
      <c r="J35" t="str">
        <f>IF(H35="","",$P$6-'Script Table'!$E$15-'Script Table'!$E$19+H35)</f>
        <v/>
      </c>
      <c r="K35" s="132">
        <f t="shared" si="3"/>
        <v>124.4963647058823</v>
      </c>
      <c r="L35" s="132">
        <f t="shared" si="7"/>
        <v>35</v>
      </c>
      <c r="M35" s="132">
        <v>122.48835882352935</v>
      </c>
      <c r="N35" s="143">
        <v>179.98000773916388</v>
      </c>
      <c r="AA35" s="220"/>
      <c r="AB35" s="146"/>
      <c r="AC35" s="2" t="str">
        <f>IFERROR(VALUE(RIGHT(AA35,LEN(AA35)-MIN(FIND({0;1;2;3;4;5;6;7;8;9},AA35&amp;"0123456789"))+1)),"")</f>
        <v/>
      </c>
      <c r="AD35" s="130">
        <v>34</v>
      </c>
      <c r="AE35" t="e">
        <f t="shared" si="8"/>
        <v>#NUM!</v>
      </c>
      <c r="AF35">
        <f t="shared" si="1"/>
        <v>0</v>
      </c>
      <c r="AG35" t="str">
        <f t="shared" si="4"/>
        <v/>
      </c>
      <c r="AH35" t="str">
        <f t="shared" ref="AH35:AH51" si="9">IFERROR(IF(AND($AE35=$AE34,$AF35=$AF34),"",AF35),"")</f>
        <v/>
      </c>
      <c r="AI35" t="str">
        <f>IF(AG35="","",MAX($AI$2:AI34)+1)</f>
        <v/>
      </c>
      <c r="AJ35" s="222">
        <v>34</v>
      </c>
      <c r="AK35" s="130" t="str">
        <f t="shared" si="5"/>
        <v/>
      </c>
      <c r="AL35" s="222" t="str">
        <f t="shared" si="6"/>
        <v/>
      </c>
    </row>
    <row r="36" spans="2:38" x14ac:dyDescent="0.2">
      <c r="B36" s="130">
        <v>128.51237647058818</v>
      </c>
      <c r="C36">
        <v>24.506991552457976</v>
      </c>
      <c r="D36">
        <v>128.51237647058818</v>
      </c>
      <c r="E36">
        <v>-1712.1512537619103</v>
      </c>
      <c r="F36">
        <v>128.51237647058818</v>
      </c>
      <c r="G36">
        <v>528.05489990810656</v>
      </c>
      <c r="J36" t="str">
        <f>IF(H36="","",$P$6-'Script Table'!$E$15-'Script Table'!$E$19+H36)</f>
        <v/>
      </c>
      <c r="K36" s="132">
        <f t="shared" si="3"/>
        <v>128.51237647058818</v>
      </c>
      <c r="L36" s="132">
        <f t="shared" si="7"/>
        <v>36</v>
      </c>
      <c r="M36" s="132">
        <v>126.50437058823525</v>
      </c>
      <c r="N36" s="143">
        <v>179.97985640552005</v>
      </c>
      <c r="AA36" s="220"/>
      <c r="AB36" s="146"/>
      <c r="AC36" s="2" t="str">
        <f>IFERROR(VALUE(RIGHT(AA36,LEN(AA36)-MIN(FIND({0;1;2;3;4;5;6;7;8;9},AA36&amp;"0123456789"))+1)),"")</f>
        <v/>
      </c>
      <c r="AD36" s="130">
        <v>35</v>
      </c>
      <c r="AE36" t="e">
        <f t="shared" si="8"/>
        <v>#NUM!</v>
      </c>
      <c r="AF36">
        <f t="shared" si="1"/>
        <v>0</v>
      </c>
      <c r="AG36" t="str">
        <f t="shared" si="4"/>
        <v/>
      </c>
      <c r="AH36" t="str">
        <f t="shared" si="9"/>
        <v/>
      </c>
      <c r="AI36" t="str">
        <f>IF(AG36="","",MAX($AI$2:AI35)+1)</f>
        <v/>
      </c>
      <c r="AJ36" s="222">
        <v>35</v>
      </c>
      <c r="AK36" s="130" t="str">
        <f t="shared" si="5"/>
        <v/>
      </c>
      <c r="AL36" s="222" t="str">
        <f t="shared" si="6"/>
        <v/>
      </c>
    </row>
    <row r="37" spans="2:38" x14ac:dyDescent="0.2">
      <c r="B37" s="130">
        <v>132.52838823529407</v>
      </c>
      <c r="C37">
        <v>24.505566659601104</v>
      </c>
      <c r="D37">
        <v>132.52838823529407</v>
      </c>
      <c r="E37">
        <v>-1716.1734930804855</v>
      </c>
      <c r="F37">
        <v>132.52838823529407</v>
      </c>
      <c r="G37">
        <v>524.03304056095999</v>
      </c>
      <c r="J37" t="str">
        <f>IF(H37="","",$P$6-'Script Table'!$E$15-'Script Table'!$E$19+H37)</f>
        <v/>
      </c>
      <c r="K37" s="132">
        <f t="shared" si="3"/>
        <v>132.52838823529407</v>
      </c>
      <c r="L37" s="132">
        <f t="shared" si="7"/>
        <v>37</v>
      </c>
      <c r="M37" s="132">
        <v>130.52038235294111</v>
      </c>
      <c r="N37" s="143">
        <v>179.97970276329286</v>
      </c>
      <c r="AA37" s="220"/>
      <c r="AB37" s="146"/>
      <c r="AC37" s="2" t="str">
        <f>IFERROR(VALUE(RIGHT(AA37,LEN(AA37)-MIN(FIND({0;1;2;3;4;5;6;7;8;9},AA37&amp;"0123456789"))+1)),"")</f>
        <v/>
      </c>
      <c r="AD37" s="130">
        <v>36</v>
      </c>
      <c r="AE37" t="e">
        <f t="shared" si="8"/>
        <v>#NUM!</v>
      </c>
      <c r="AF37">
        <f t="shared" si="1"/>
        <v>0</v>
      </c>
      <c r="AG37" t="str">
        <f t="shared" si="4"/>
        <v/>
      </c>
      <c r="AH37" t="str">
        <f t="shared" si="9"/>
        <v/>
      </c>
      <c r="AI37" t="str">
        <f>IF(AG37="","",MAX($AI$2:AI36)+1)</f>
        <v/>
      </c>
      <c r="AJ37" s="222">
        <v>36</v>
      </c>
      <c r="AK37" s="130" t="str">
        <f t="shared" si="5"/>
        <v/>
      </c>
      <c r="AL37" s="222" t="str">
        <f t="shared" si="6"/>
        <v/>
      </c>
    </row>
    <row r="38" spans="2:38" x14ac:dyDescent="0.2">
      <c r="B38" s="130">
        <v>136.54439999999997</v>
      </c>
      <c r="C38">
        <v>24.504130832011278</v>
      </c>
      <c r="D38">
        <v>136.54439999999997</v>
      </c>
      <c r="E38">
        <v>-1720.1956848942357</v>
      </c>
      <c r="F38">
        <v>136.54439999999997</v>
      </c>
      <c r="G38">
        <v>520.01123163456668</v>
      </c>
      <c r="J38" t="str">
        <f>IF(H38="","",$P$6-'Script Table'!$E$15-'Script Table'!$E$19+H38)</f>
        <v/>
      </c>
      <c r="K38" s="132">
        <f t="shared" si="3"/>
        <v>136.54439999999997</v>
      </c>
      <c r="L38" s="132">
        <f t="shared" si="7"/>
        <v>38</v>
      </c>
      <c r="M38" s="132">
        <v>134.53639411764703</v>
      </c>
      <c r="N38" s="143">
        <v>179.97954675924959</v>
      </c>
      <c r="AA38" s="220"/>
      <c r="AB38" s="146"/>
      <c r="AC38" s="2" t="str">
        <f>IFERROR(VALUE(RIGHT(AA38,LEN(AA38)-MIN(FIND({0;1;2;3;4;5;6;7;8;9},AA38&amp;"0123456789"))+1)),"")</f>
        <v/>
      </c>
      <c r="AD38" s="130">
        <v>37</v>
      </c>
      <c r="AE38" t="e">
        <f t="shared" si="8"/>
        <v>#NUM!</v>
      </c>
      <c r="AF38">
        <f t="shared" si="1"/>
        <v>0</v>
      </c>
      <c r="AG38" t="str">
        <f t="shared" si="4"/>
        <v/>
      </c>
      <c r="AH38" t="str">
        <f t="shared" si="9"/>
        <v/>
      </c>
      <c r="AI38" t="str">
        <f>IF(AG38="","",MAX($AI$2:AI37)+1)</f>
        <v/>
      </c>
      <c r="AJ38" s="222">
        <v>37</v>
      </c>
      <c r="AK38" s="130" t="str">
        <f t="shared" si="5"/>
        <v/>
      </c>
      <c r="AL38" s="222" t="str">
        <f t="shared" si="6"/>
        <v/>
      </c>
    </row>
    <row r="39" spans="2:38" x14ac:dyDescent="0.2">
      <c r="B39" s="130">
        <v>140.56041176470586</v>
      </c>
      <c r="C39">
        <v>24.502683900295729</v>
      </c>
      <c r="D39">
        <v>140.56041176470586</v>
      </c>
      <c r="E39">
        <v>-1724.2178292030696</v>
      </c>
      <c r="F39">
        <v>140.56041176470586</v>
      </c>
      <c r="G39">
        <v>515.98947317419061</v>
      </c>
      <c r="J39" t="str">
        <f>IF(H39="","",$P$6-'Script Table'!$E$15-'Script Table'!$E$19+H39)</f>
        <v/>
      </c>
      <c r="K39" s="132">
        <f t="shared" si="3"/>
        <v>140.56041176470586</v>
      </c>
      <c r="L39" s="132">
        <f t="shared" si="7"/>
        <v>39</v>
      </c>
      <c r="M39" s="132">
        <v>138.5524058823529</v>
      </c>
      <c r="N39" s="143">
        <v>179.97938833850733</v>
      </c>
      <c r="AA39" s="220"/>
      <c r="AB39" s="146"/>
      <c r="AC39" s="2" t="str">
        <f>IFERROR(VALUE(RIGHT(AA39,LEN(AA39)-MIN(FIND({0;1;2;3;4;5;6;7;8;9},AA39&amp;"0123456789"))+1)),"")</f>
        <v/>
      </c>
      <c r="AD39" s="130">
        <v>38</v>
      </c>
      <c r="AE39" t="e">
        <f t="shared" si="8"/>
        <v>#NUM!</v>
      </c>
      <c r="AF39">
        <f t="shared" si="1"/>
        <v>0</v>
      </c>
      <c r="AG39" t="str">
        <f t="shared" si="4"/>
        <v/>
      </c>
      <c r="AH39" t="str">
        <f t="shared" si="9"/>
        <v/>
      </c>
      <c r="AI39" t="str">
        <f>IF(AG39="","",MAX($AI$2:AI38)+1)</f>
        <v/>
      </c>
      <c r="AJ39" s="222">
        <v>38</v>
      </c>
      <c r="AK39" s="130" t="str">
        <f t="shared" si="5"/>
        <v/>
      </c>
      <c r="AL39" s="222" t="str">
        <f t="shared" si="6"/>
        <v/>
      </c>
    </row>
    <row r="40" spans="2:38" x14ac:dyDescent="0.2">
      <c r="B40" s="130">
        <v>144.57642352941176</v>
      </c>
      <c r="C40">
        <v>24.501225691094749</v>
      </c>
      <c r="D40">
        <v>144.57642352941176</v>
      </c>
      <c r="E40">
        <v>-1728.2399260068939</v>
      </c>
      <c r="F40">
        <v>144.57642352941176</v>
      </c>
      <c r="G40">
        <v>511.96776522615346</v>
      </c>
      <c r="J40" t="str">
        <f>IF(H40="","",$P$6-'Script Table'!$E$15-'Script Table'!$E$19+H40)</f>
        <v/>
      </c>
      <c r="K40" s="132">
        <f t="shared" si="3"/>
        <v>144.57642352941176</v>
      </c>
      <c r="L40" s="132">
        <f t="shared" si="7"/>
        <v>40</v>
      </c>
      <c r="M40" s="132">
        <v>142.56841764705882</v>
      </c>
      <c r="N40" s="143">
        <v>179.97922744447044</v>
      </c>
      <c r="AA40" s="220"/>
      <c r="AB40" s="146"/>
      <c r="AC40" s="2" t="str">
        <f>IFERROR(VALUE(RIGHT(AA40,LEN(AA40)-MIN(FIND({0;1;2;3;4;5;6;7;8;9},AA40&amp;"0123456789"))+1)),"")</f>
        <v/>
      </c>
      <c r="AD40" s="130">
        <v>39</v>
      </c>
      <c r="AE40" t="e">
        <f t="shared" si="8"/>
        <v>#NUM!</v>
      </c>
      <c r="AF40">
        <f t="shared" si="1"/>
        <v>0</v>
      </c>
      <c r="AG40" t="str">
        <f t="shared" si="4"/>
        <v/>
      </c>
      <c r="AH40" t="str">
        <f t="shared" si="9"/>
        <v/>
      </c>
      <c r="AI40" t="str">
        <f>IF(AG40="","",MAX($AI$2:AI39)+1)</f>
        <v/>
      </c>
      <c r="AJ40" s="222">
        <v>39</v>
      </c>
      <c r="AK40" s="130" t="str">
        <f t="shared" si="5"/>
        <v/>
      </c>
      <c r="AL40" s="222" t="str">
        <f t="shared" si="6"/>
        <v/>
      </c>
    </row>
    <row r="41" spans="2:38" x14ac:dyDescent="0.2">
      <c r="B41" s="130">
        <v>148.59243529411765</v>
      </c>
      <c r="C41">
        <v>24.499756026956792</v>
      </c>
      <c r="D41">
        <v>148.59243529411765</v>
      </c>
      <c r="E41">
        <v>-1732.2619753056126</v>
      </c>
      <c r="F41">
        <v>148.59243529411765</v>
      </c>
      <c r="G41">
        <v>507.9461078378713</v>
      </c>
      <c r="J41" t="str">
        <f>IF(H41="","",$P$6-'Script Table'!$E$15-'Script Table'!$E$19+H41)</f>
        <v/>
      </c>
      <c r="K41" s="132">
        <f t="shared" si="3"/>
        <v>148.59243529411765</v>
      </c>
      <c r="L41" s="132">
        <f t="shared" si="7"/>
        <v>41</v>
      </c>
      <c r="M41" s="132">
        <v>146.58442941176469</v>
      </c>
      <c r="N41" s="143">
        <v>179.97906401876131</v>
      </c>
      <c r="AA41" s="220"/>
      <c r="AB41" s="146"/>
      <c r="AC41" s="2" t="str">
        <f>IFERROR(VALUE(RIGHT(AA41,LEN(AA41)-MIN(FIND({0;1;2;3;4;5;6;7;8;9},AA41&amp;"0123456789"))+1)),"")</f>
        <v/>
      </c>
      <c r="AD41" s="130">
        <v>40</v>
      </c>
      <c r="AE41" t="e">
        <f t="shared" si="8"/>
        <v>#NUM!</v>
      </c>
      <c r="AF41">
        <f t="shared" si="1"/>
        <v>0</v>
      </c>
      <c r="AG41" t="str">
        <f t="shared" si="4"/>
        <v/>
      </c>
      <c r="AH41" t="str">
        <f t="shared" si="9"/>
        <v/>
      </c>
      <c r="AI41" t="str">
        <f>IF(AG41="","",MAX($AI$2:AI40)+1)</f>
        <v/>
      </c>
      <c r="AJ41" s="222">
        <v>40</v>
      </c>
      <c r="AK41" s="130" t="str">
        <f t="shared" si="5"/>
        <v/>
      </c>
      <c r="AL41" s="222" t="str">
        <f t="shared" si="6"/>
        <v/>
      </c>
    </row>
    <row r="42" spans="2:38" x14ac:dyDescent="0.2">
      <c r="B42" s="130">
        <v>152.60844705882354</v>
      </c>
      <c r="C42">
        <v>24.498274726208713</v>
      </c>
      <c r="D42">
        <v>152.60844705882354</v>
      </c>
      <c r="E42">
        <v>-1736.2839770991254</v>
      </c>
      <c r="F42">
        <v>152.60844705882354</v>
      </c>
      <c r="G42">
        <v>503.92450105789135</v>
      </c>
      <c r="J42" t="str">
        <f>IF(H42="","",$P$6-'Script Table'!$E$15-'Script Table'!$E$19+H42)</f>
        <v/>
      </c>
      <c r="K42" s="132">
        <f t="shared" si="3"/>
        <v>152.60844705882354</v>
      </c>
      <c r="L42" s="132">
        <f t="shared" si="7"/>
        <v>42</v>
      </c>
      <c r="M42" s="132">
        <v>150.60044117647061</v>
      </c>
      <c r="N42" s="143">
        <v>179.97889800115109</v>
      </c>
      <c r="AA42" s="220"/>
      <c r="AB42" s="146"/>
      <c r="AC42" s="2" t="str">
        <f>IFERROR(VALUE(RIGHT(AA42,LEN(AA42)-MIN(FIND({0;1;2;3;4;5;6;7;8;9},AA42&amp;"0123456789"))+1)),"")</f>
        <v/>
      </c>
      <c r="AD42" s="130">
        <v>41</v>
      </c>
      <c r="AE42" t="e">
        <f t="shared" si="8"/>
        <v>#NUM!</v>
      </c>
      <c r="AF42">
        <f t="shared" si="1"/>
        <v>0</v>
      </c>
      <c r="AG42" t="str">
        <f t="shared" si="4"/>
        <v/>
      </c>
      <c r="AH42" t="str">
        <f t="shared" si="9"/>
        <v/>
      </c>
      <c r="AI42" t="str">
        <f>IF(AG42="","",MAX($AI$2:AI41)+1)</f>
        <v/>
      </c>
      <c r="AJ42" s="222">
        <v>41</v>
      </c>
      <c r="AK42" s="130" t="str">
        <f t="shared" si="5"/>
        <v/>
      </c>
      <c r="AL42" s="222" t="str">
        <f t="shared" si="6"/>
        <v/>
      </c>
    </row>
    <row r="43" spans="2:38" x14ac:dyDescent="0.2">
      <c r="B43" s="130">
        <v>156.62445882352944</v>
      </c>
      <c r="C43">
        <v>24.496781602820764</v>
      </c>
      <c r="D43">
        <v>156.62445882352944</v>
      </c>
      <c r="E43">
        <v>-1740.3059313873298</v>
      </c>
      <c r="F43">
        <v>156.62445882352944</v>
      </c>
      <c r="G43">
        <v>499.90294493592364</v>
      </c>
      <c r="J43" t="str">
        <f>IF(H43="","",$P$6-'Script Table'!$E$15-'Script Table'!$E$19+H43)</f>
        <v/>
      </c>
      <c r="K43" s="132">
        <f t="shared" si="3"/>
        <v>156.62445882352944</v>
      </c>
      <c r="L43" s="132">
        <f t="shared" si="7"/>
        <v>43</v>
      </c>
      <c r="M43" s="132">
        <v>154.61645294117648</v>
      </c>
      <c r="N43" s="143">
        <v>179.97872932948482</v>
      </c>
      <c r="AA43" s="220"/>
      <c r="AB43" s="146"/>
      <c r="AC43" s="2" t="str">
        <f>IFERROR(VALUE(RIGHT(AA43,LEN(AA43)-MIN(FIND({0;1;2;3;4;5;6;7;8;9},AA43&amp;"0123456789"))+1)),"")</f>
        <v/>
      </c>
      <c r="AD43" s="130">
        <v>42</v>
      </c>
      <c r="AE43" t="e">
        <f t="shared" si="8"/>
        <v>#NUM!</v>
      </c>
      <c r="AF43">
        <f t="shared" si="1"/>
        <v>0</v>
      </c>
      <c r="AG43" t="str">
        <f t="shared" si="4"/>
        <v/>
      </c>
      <c r="AH43" t="str">
        <f t="shared" si="9"/>
        <v/>
      </c>
      <c r="AI43" t="str">
        <f>IF(AG43="","",MAX($AI$2:AI42)+1)</f>
        <v/>
      </c>
      <c r="AJ43" s="222">
        <v>42</v>
      </c>
      <c r="AK43" s="130" t="str">
        <f t="shared" si="5"/>
        <v/>
      </c>
      <c r="AL43" s="222" t="str">
        <f t="shared" si="6"/>
        <v/>
      </c>
    </row>
    <row r="44" spans="2:38" x14ac:dyDescent="0.2">
      <c r="B44" s="130">
        <v>160.64047058823533</v>
      </c>
      <c r="C44">
        <v>24.495276466266148</v>
      </c>
      <c r="D44">
        <v>160.64047058823533</v>
      </c>
      <c r="E44">
        <v>-1744.3278381701195</v>
      </c>
      <c r="F44">
        <v>160.64047058823533</v>
      </c>
      <c r="G44">
        <v>495.88143952288192</v>
      </c>
      <c r="J44" t="str">
        <f>IF(H44="","",$P$6-'Script Table'!$E$15-'Script Table'!$E$19+H44)</f>
        <v/>
      </c>
      <c r="K44" s="132">
        <f t="shared" si="3"/>
        <v>160.64047058823533</v>
      </c>
      <c r="L44" s="132">
        <f t="shared" si="7"/>
        <v>44</v>
      </c>
      <c r="M44" s="132">
        <v>158.6324647058824</v>
      </c>
      <c r="N44" s="143">
        <v>179.9785579396038</v>
      </c>
      <c r="AA44" s="220"/>
      <c r="AB44" s="146"/>
      <c r="AC44" s="2" t="str">
        <f>IFERROR(VALUE(RIGHT(AA44,LEN(AA44)-MIN(FIND({0;1;2;3;4;5;6;7;8;9},AA44&amp;"0123456789"))+1)),"")</f>
        <v/>
      </c>
      <c r="AD44" s="130">
        <v>43</v>
      </c>
      <c r="AE44" t="e">
        <f t="shared" si="8"/>
        <v>#NUM!</v>
      </c>
      <c r="AF44">
        <f t="shared" si="1"/>
        <v>0</v>
      </c>
      <c r="AG44" t="str">
        <f t="shared" si="4"/>
        <v/>
      </c>
      <c r="AH44" t="str">
        <f t="shared" si="9"/>
        <v/>
      </c>
      <c r="AI44" t="str">
        <f>IF(AG44="","",MAX($AI$2:AI43)+1)</f>
        <v/>
      </c>
      <c r="AJ44" s="222">
        <v>43</v>
      </c>
      <c r="AK44" s="130" t="str">
        <f t="shared" si="5"/>
        <v/>
      </c>
      <c r="AL44" s="222" t="str">
        <f t="shared" si="6"/>
        <v/>
      </c>
    </row>
    <row r="45" spans="2:38" x14ac:dyDescent="0.2">
      <c r="B45" s="130">
        <v>164.65648235294123</v>
      </c>
      <c r="C45">
        <v>24.493759121374968</v>
      </c>
      <c r="D45">
        <v>164.65648235294123</v>
      </c>
      <c r="E45">
        <v>-1748.3496974473858</v>
      </c>
      <c r="F45">
        <v>164.65648235294123</v>
      </c>
      <c r="G45">
        <v>491.85998487092002</v>
      </c>
      <c r="J45" t="str">
        <f>IF(H45="","",$P$6-'Script Table'!$E$15-'Script Table'!$E$19+H45)</f>
        <v/>
      </c>
      <c r="K45" s="132">
        <f t="shared" si="3"/>
        <v>164.65648235294123</v>
      </c>
      <c r="L45" s="132">
        <f t="shared" si="7"/>
        <v>45</v>
      </c>
      <c r="M45" s="132">
        <v>162.64847647058826</v>
      </c>
      <c r="N45" s="143">
        <v>179.9783837652657</v>
      </c>
      <c r="AA45" s="219"/>
      <c r="AB45" s="146"/>
      <c r="AC45" s="2" t="str">
        <f>IFERROR(VALUE(RIGHT(AA45,LEN(AA45)-MIN(FIND({0;1;2;3;4;5;6;7;8;9},AA45&amp;"0123456789"))+1)),"")</f>
        <v/>
      </c>
      <c r="AD45" s="130">
        <v>44</v>
      </c>
      <c r="AE45" t="e">
        <f t="shared" si="8"/>
        <v>#NUM!</v>
      </c>
      <c r="AF45">
        <f t="shared" si="1"/>
        <v>0</v>
      </c>
      <c r="AG45" t="str">
        <f t="shared" si="4"/>
        <v/>
      </c>
      <c r="AH45" t="str">
        <f t="shared" si="9"/>
        <v/>
      </c>
      <c r="AI45" t="str">
        <f>IF(AG45="","",MAX($AI$2:AI44)+1)</f>
        <v/>
      </c>
      <c r="AJ45" s="222">
        <v>44</v>
      </c>
      <c r="AK45" s="130" t="str">
        <f t="shared" si="5"/>
        <v/>
      </c>
      <c r="AL45" s="222" t="str">
        <f t="shared" si="6"/>
        <v/>
      </c>
    </row>
    <row r="46" spans="2:38" x14ac:dyDescent="0.2">
      <c r="B46" s="130">
        <v>168.67249411764712</v>
      </c>
      <c r="C46">
        <v>24.492229368182009</v>
      </c>
      <c r="D46">
        <v>168.67249411764712</v>
      </c>
      <c r="E46">
        <v>-1752.3715092190143</v>
      </c>
      <c r="F46">
        <v>168.67249411764712</v>
      </c>
      <c r="G46">
        <v>487.8385810334762</v>
      </c>
      <c r="J46" t="str">
        <f>IF(H46="","",$P$6-'Script Table'!$E$15-'Script Table'!$E$19+H46)</f>
        <v/>
      </c>
      <c r="K46" s="132">
        <f t="shared" si="3"/>
        <v>168.67249411764712</v>
      </c>
      <c r="L46" s="132">
        <f t="shared" si="7"/>
        <v>46</v>
      </c>
      <c r="M46" s="132">
        <v>166.66448823529419</v>
      </c>
      <c r="N46" s="143">
        <v>179.97820673805657</v>
      </c>
      <c r="AA46" s="219"/>
      <c r="AB46" s="146"/>
      <c r="AC46" s="2" t="str">
        <f>IFERROR(VALUE(RIGHT(AA46,LEN(AA46)-MIN(FIND({0;1;2;3;4;5;6;7;8;9},AA46&amp;"0123456789"))+1)),"")</f>
        <v/>
      </c>
      <c r="AD46" s="130">
        <v>45</v>
      </c>
      <c r="AE46" t="e">
        <f t="shared" si="8"/>
        <v>#NUM!</v>
      </c>
      <c r="AF46">
        <f t="shared" si="1"/>
        <v>0</v>
      </c>
      <c r="AG46" t="str">
        <f t="shared" si="4"/>
        <v/>
      </c>
      <c r="AH46" t="str">
        <f t="shared" si="9"/>
        <v/>
      </c>
      <c r="AI46" t="str">
        <f>IF(AG46="","",MAX($AI$2:AI45)+1)</f>
        <v/>
      </c>
      <c r="AJ46" s="222">
        <v>45</v>
      </c>
      <c r="AK46" s="130" t="str">
        <f t="shared" si="5"/>
        <v/>
      </c>
      <c r="AL46" s="222" t="str">
        <f t="shared" si="6"/>
        <v/>
      </c>
    </row>
    <row r="47" spans="2:38" x14ac:dyDescent="0.2">
      <c r="B47" s="130">
        <v>172.68850588235301</v>
      </c>
      <c r="C47">
        <v>24.490687001768418</v>
      </c>
      <c r="D47">
        <v>172.68850588235301</v>
      </c>
      <c r="E47">
        <v>-1756.3932734848891</v>
      </c>
      <c r="F47">
        <v>172.68850588235301</v>
      </c>
      <c r="G47">
        <v>483.81722806531184</v>
      </c>
      <c r="J47" t="str">
        <f>IF(H47="","",$P$6-'Script Table'!$E$15-'Script Table'!$E$19+H47)</f>
        <v/>
      </c>
      <c r="K47" s="132">
        <f t="shared" si="3"/>
        <v>172.68850588235301</v>
      </c>
      <c r="L47" s="132">
        <f t="shared" si="7"/>
        <v>47</v>
      </c>
      <c r="M47" s="132">
        <v>170.68050000000005</v>
      </c>
      <c r="N47" s="143">
        <v>179.97802678730355</v>
      </c>
      <c r="AA47" s="219"/>
      <c r="AB47" s="146"/>
      <c r="AC47" s="2" t="str">
        <f>IFERROR(VALUE(RIGHT(AA47,LEN(AA47)-MIN(FIND({0;1;2;3;4;5;6;7;8;9},AA47&amp;"0123456789"))+1)),"")</f>
        <v/>
      </c>
      <c r="AD47" s="130">
        <v>46</v>
      </c>
      <c r="AE47" t="e">
        <f t="shared" si="8"/>
        <v>#NUM!</v>
      </c>
      <c r="AF47">
        <f t="shared" si="1"/>
        <v>0</v>
      </c>
      <c r="AG47" t="str">
        <f t="shared" si="4"/>
        <v/>
      </c>
      <c r="AH47" t="str">
        <f t="shared" si="9"/>
        <v/>
      </c>
      <c r="AI47" t="str">
        <f>IF(AG47="","",MAX($AI$2:AI46)+1)</f>
        <v/>
      </c>
      <c r="AJ47" s="222">
        <v>46</v>
      </c>
      <c r="AK47" s="130" t="str">
        <f t="shared" si="5"/>
        <v/>
      </c>
      <c r="AL47" s="222" t="str">
        <f t="shared" si="6"/>
        <v/>
      </c>
    </row>
    <row r="48" spans="2:38" x14ac:dyDescent="0.2">
      <c r="B48" s="130">
        <v>176.70451764705891</v>
      </c>
      <c r="C48">
        <v>24.489131812096709</v>
      </c>
      <c r="D48">
        <v>176.70451764705891</v>
      </c>
      <c r="E48">
        <v>-1760.4149902448885</v>
      </c>
      <c r="F48">
        <v>176.70451764705891</v>
      </c>
      <c r="G48">
        <v>479.79592602255821</v>
      </c>
      <c r="J48" t="str">
        <f>IF(H48="","",$P$6-'Script Table'!$E$15-'Script Table'!$E$19+H48)</f>
        <v/>
      </c>
      <c r="K48" s="132">
        <f t="shared" si="3"/>
        <v>176.70451764705891</v>
      </c>
      <c r="L48" s="132">
        <f t="shared" si="7"/>
        <v>48</v>
      </c>
      <c r="M48" s="132">
        <v>174.69651176470597</v>
      </c>
      <c r="N48" s="143">
        <v>179.97784383997998</v>
      </c>
      <c r="AA48" s="219"/>
      <c r="AB48" s="146"/>
      <c r="AC48" s="2" t="str">
        <f>IFERROR(VALUE(RIGHT(AA48,LEN(AA48)-MIN(FIND({0;1;2;3;4;5;6;7;8;9},AA48&amp;"0123456789"))+1)),"")</f>
        <v/>
      </c>
      <c r="AD48" s="130">
        <v>47</v>
      </c>
      <c r="AE48" t="e">
        <f t="shared" si="8"/>
        <v>#NUM!</v>
      </c>
      <c r="AF48">
        <f t="shared" si="1"/>
        <v>0</v>
      </c>
      <c r="AG48" t="str">
        <f t="shared" si="4"/>
        <v/>
      </c>
      <c r="AH48" t="str">
        <f t="shared" si="9"/>
        <v/>
      </c>
      <c r="AI48" t="str">
        <f>IF(AG48="","",MAX($AI$2:AI47)+1)</f>
        <v/>
      </c>
      <c r="AJ48" s="222">
        <v>47</v>
      </c>
      <c r="AK48" s="130" t="str">
        <f t="shared" si="5"/>
        <v/>
      </c>
      <c r="AL48" s="222" t="str">
        <f t="shared" si="6"/>
        <v/>
      </c>
    </row>
    <row r="49" spans="2:38" x14ac:dyDescent="0.2">
      <c r="B49" s="130">
        <v>180.7205294117648</v>
      </c>
      <c r="C49">
        <v>24.487563583838831</v>
      </c>
      <c r="D49">
        <v>180.7205294117648</v>
      </c>
      <c r="E49">
        <v>-1764.4366594988883</v>
      </c>
      <c r="F49">
        <v>180.7205294117648</v>
      </c>
      <c r="G49">
        <v>475.77467496276063</v>
      </c>
      <c r="J49" t="str">
        <f>IF(H49="","",$P$6-'Script Table'!$E$15-'Script Table'!$E$19+H49)</f>
        <v/>
      </c>
      <c r="K49" s="132">
        <f t="shared" si="3"/>
        <v>180.7205294117648</v>
      </c>
      <c r="L49" s="132">
        <f t="shared" si="7"/>
        <v>49</v>
      </c>
      <c r="M49" s="132">
        <v>178.71252352941184</v>
      </c>
      <c r="N49" s="143">
        <v>179.97765782060623</v>
      </c>
      <c r="AA49" s="219"/>
      <c r="AB49" s="146"/>
      <c r="AC49" s="2" t="str">
        <f>IFERROR(VALUE(RIGHT(AA49,LEN(AA49)-MIN(FIND({0;1;2;3;4;5;6;7;8;9},AA49&amp;"0123456789"))+1)),"")</f>
        <v/>
      </c>
      <c r="AD49" s="130">
        <v>48</v>
      </c>
      <c r="AE49" t="e">
        <f t="shared" si="8"/>
        <v>#NUM!</v>
      </c>
      <c r="AF49">
        <f t="shared" si="1"/>
        <v>0</v>
      </c>
      <c r="AG49" t="str">
        <f t="shared" si="4"/>
        <v/>
      </c>
      <c r="AH49" t="str">
        <f t="shared" si="9"/>
        <v/>
      </c>
      <c r="AI49" t="str">
        <f>IF(AG49="","",MAX($AI$2:AI48)+1)</f>
        <v/>
      </c>
      <c r="AJ49" s="222">
        <v>48</v>
      </c>
      <c r="AK49" s="130" t="str">
        <f t="shared" si="5"/>
        <v/>
      </c>
      <c r="AL49" s="222" t="str">
        <f t="shared" si="6"/>
        <v/>
      </c>
    </row>
    <row r="50" spans="2:38" x14ac:dyDescent="0.2">
      <c r="B50" s="130">
        <v>184.73654117647069</v>
      </c>
      <c r="C50">
        <v>24.485982096196963</v>
      </c>
      <c r="D50">
        <v>184.73654117647069</v>
      </c>
      <c r="E50">
        <v>-1768.458281246759</v>
      </c>
      <c r="F50">
        <v>184.73654117647069</v>
      </c>
      <c r="G50">
        <v>471.7534749449278</v>
      </c>
      <c r="J50" t="str">
        <f>IF(H50="","",$P$6-'Script Table'!$E$15-'Script Table'!$E$19+H50)</f>
        <v/>
      </c>
      <c r="K50" s="132">
        <f t="shared" si="3"/>
        <v>184.73654117647069</v>
      </c>
      <c r="L50" s="132">
        <f t="shared" si="7"/>
        <v>50</v>
      </c>
      <c r="M50" s="132">
        <v>182.72853529411776</v>
      </c>
      <c r="N50" s="143">
        <v>179.97746865114595</v>
      </c>
      <c r="AA50" s="219"/>
      <c r="AB50" s="146"/>
      <c r="AC50" s="2" t="str">
        <f>IFERROR(VALUE(RIGHT(AA50,LEN(AA50)-MIN(FIND({0;1;2;3;4;5;6;7;8;9},AA50&amp;"0123456789"))+1)),"")</f>
        <v/>
      </c>
      <c r="AD50" s="130">
        <v>49</v>
      </c>
      <c r="AE50" t="e">
        <f t="shared" si="8"/>
        <v>#NUM!</v>
      </c>
      <c r="AF50">
        <f t="shared" si="1"/>
        <v>0</v>
      </c>
      <c r="AG50" t="str">
        <f t="shared" si="4"/>
        <v/>
      </c>
      <c r="AH50" t="str">
        <f t="shared" si="9"/>
        <v/>
      </c>
      <c r="AI50" t="str">
        <f>IF(AG50="","",MAX($AI$2:AI49)+1)</f>
        <v/>
      </c>
      <c r="AJ50" s="222">
        <v>49</v>
      </c>
      <c r="AK50" s="130" t="str">
        <f t="shared" si="5"/>
        <v/>
      </c>
      <c r="AL50" s="222" t="str">
        <f t="shared" si="6"/>
        <v/>
      </c>
    </row>
    <row r="51" spans="2:38" ht="13.5" thickBot="1" x14ac:dyDescent="0.25">
      <c r="B51" s="130">
        <v>188.75255294117659</v>
      </c>
      <c r="C51">
        <v>24.484387122716697</v>
      </c>
      <c r="D51">
        <v>188.75255294117659</v>
      </c>
      <c r="E51">
        <v>-1772.4798554883669</v>
      </c>
      <c r="F51">
        <v>188.75255294117659</v>
      </c>
      <c r="G51">
        <v>467.73232602958137</v>
      </c>
      <c r="J51" t="str">
        <f>IF(H51="","",$P$6-'Script Table'!$E$15-'Script Table'!$E$19+H51)</f>
        <v/>
      </c>
      <c r="K51" s="132">
        <f t="shared" si="3"/>
        <v>188.75255294117659</v>
      </c>
      <c r="L51" s="132">
        <f t="shared" si="7"/>
        <v>51</v>
      </c>
      <c r="M51" s="132">
        <v>186.74454705882363</v>
      </c>
      <c r="N51" s="143">
        <v>179.97727625089757</v>
      </c>
      <c r="AA51" s="221"/>
      <c r="AB51" s="167"/>
      <c r="AC51" s="2" t="str">
        <f>IFERROR(VALUE(RIGHT(AA51,LEN(AA51)-MIN(FIND({0;1;2;3;4;5;6;7;8;9},AA51&amp;"0123456789"))+1)),"")</f>
        <v/>
      </c>
      <c r="AD51" s="138">
        <v>50</v>
      </c>
      <c r="AE51" s="139" t="e">
        <f t="shared" si="8"/>
        <v>#NUM!</v>
      </c>
      <c r="AF51" s="139">
        <f t="shared" si="1"/>
        <v>0</v>
      </c>
      <c r="AG51" s="139" t="str">
        <f t="shared" si="4"/>
        <v/>
      </c>
      <c r="AH51" s="139" t="str">
        <f t="shared" si="9"/>
        <v/>
      </c>
      <c r="AI51" s="139" t="str">
        <f>IF(AG51="","",MAX($AI$2:AI50)+1)</f>
        <v/>
      </c>
      <c r="AJ51" s="223">
        <v>50</v>
      </c>
      <c r="AK51" s="138" t="str">
        <f t="shared" si="5"/>
        <v/>
      </c>
      <c r="AL51" s="223" t="str">
        <f t="shared" si="6"/>
        <v/>
      </c>
    </row>
    <row r="52" spans="2:38" x14ac:dyDescent="0.2">
      <c r="B52" s="130">
        <v>192.76856470588248</v>
      </c>
      <c r="C52">
        <v>24.482778431092154</v>
      </c>
      <c r="D52">
        <v>192.76856470588248</v>
      </c>
      <c r="E52">
        <v>-1776.5013822235744</v>
      </c>
      <c r="F52">
        <v>192.76856470588248</v>
      </c>
      <c r="G52">
        <v>463.71122827880663</v>
      </c>
      <c r="J52" t="str">
        <f>IF(H52="","",$P$6-'Script Table'!$E$15-'Script Table'!$E$19+H52)</f>
        <v/>
      </c>
      <c r="K52" s="132">
        <f t="shared" si="3"/>
        <v>192.76856470588248</v>
      </c>
      <c r="L52" s="132">
        <f t="shared" si="7"/>
        <v>52</v>
      </c>
      <c r="M52" s="132">
        <v>190.76055882352955</v>
      </c>
      <c r="N52" s="143">
        <v>179.97708053637911</v>
      </c>
    </row>
    <row r="53" spans="2:38" x14ac:dyDescent="0.2">
      <c r="B53" s="130">
        <v>196.78457647058838</v>
      </c>
      <c r="C53">
        <v>24.481155782962567</v>
      </c>
      <c r="D53">
        <v>196.78457647058838</v>
      </c>
      <c r="E53">
        <v>-1780.5228614522377</v>
      </c>
      <c r="F53">
        <v>196.78457647058838</v>
      </c>
      <c r="G53">
        <v>459.69018175631118</v>
      </c>
      <c r="J53" t="str">
        <f>IF(H53="","",$P$6-'Script Table'!$E$15-'Script Table'!$E$19+H53)</f>
        <v/>
      </c>
      <c r="K53" s="132">
        <f t="shared" si="3"/>
        <v>196.78457647058838</v>
      </c>
      <c r="L53" s="132">
        <f t="shared" si="7"/>
        <v>53</v>
      </c>
      <c r="M53" s="132">
        <v>194.77657058823542</v>
      </c>
      <c r="N53" s="143">
        <v>179.9768814212064</v>
      </c>
    </row>
    <row r="54" spans="2:38" x14ac:dyDescent="0.2">
      <c r="B54" s="130">
        <v>200.80058823529427</v>
      </c>
      <c r="C54">
        <v>24.479518933700078</v>
      </c>
      <c r="D54">
        <v>200.80058823529427</v>
      </c>
      <c r="E54">
        <v>-1784.5442931742091</v>
      </c>
      <c r="F54">
        <v>200.80058823529427</v>
      </c>
      <c r="G54">
        <v>455.66918652747677</v>
      </c>
      <c r="J54" t="str">
        <f>IF(H54="","",$P$6-'Script Table'!$E$15-'Script Table'!$E$19+H54)</f>
        <v/>
      </c>
      <c r="K54" s="132">
        <f t="shared" si="3"/>
        <v>200.80058823529427</v>
      </c>
      <c r="L54" s="132">
        <f t="shared" si="7"/>
        <v>54</v>
      </c>
      <c r="M54" s="132">
        <v>198.79258235294134</v>
      </c>
      <c r="N54" s="143">
        <v>179.97667881596794</v>
      </c>
    </row>
    <row r="55" spans="2:38" x14ac:dyDescent="0.2">
      <c r="B55" s="130">
        <v>204.81660000000016</v>
      </c>
      <c r="C55">
        <v>24.47786763218804</v>
      </c>
      <c r="D55">
        <v>204.81660000000016</v>
      </c>
      <c r="E55">
        <v>-1788.5656773893354</v>
      </c>
      <c r="F55">
        <v>204.81660000000016</v>
      </c>
      <c r="G55">
        <v>451.64824265942025</v>
      </c>
      <c r="J55" t="str">
        <f>IF(H55="","",$P$6-'Script Table'!$E$15-'Script Table'!$E$19+H55)</f>
        <v/>
      </c>
      <c r="K55" s="132">
        <f t="shared" si="3"/>
        <v>204.81660000000016</v>
      </c>
      <c r="L55" s="132">
        <f t="shared" si="7"/>
        <v>55</v>
      </c>
      <c r="M55" s="132">
        <v>202.8085941176472</v>
      </c>
      <c r="N55" s="143">
        <v>179.9764726280892</v>
      </c>
    </row>
    <row r="56" spans="2:38" x14ac:dyDescent="0.2">
      <c r="B56" s="130">
        <v>208.83261176470606</v>
      </c>
      <c r="C56">
        <v>24.476201620589482</v>
      </c>
      <c r="D56">
        <v>208.83261176470606</v>
      </c>
      <c r="E56">
        <v>-1792.5870140974578</v>
      </c>
      <c r="F56">
        <v>208.83261176470606</v>
      </c>
      <c r="G56">
        <v>447.62735022105744</v>
      </c>
      <c r="J56" t="str">
        <f>IF(H56="","",$P$6-'Script Table'!$E$15-'Script Table'!$E$19+H56)</f>
        <v/>
      </c>
      <c r="K56" s="132">
        <f t="shared" si="3"/>
        <v>208.83261176470606</v>
      </c>
      <c r="L56" s="132">
        <f t="shared" si="7"/>
        <v>56</v>
      </c>
      <c r="M56" s="132">
        <v>206.82460588235313</v>
      </c>
      <c r="N56" s="143">
        <v>179.97626276169237</v>
      </c>
    </row>
    <row r="57" spans="2:38" x14ac:dyDescent="0.2">
      <c r="B57" s="130">
        <v>212.84862352941195</v>
      </c>
      <c r="C57">
        <v>24.474520634105158</v>
      </c>
      <c r="D57">
        <v>212.84862352941195</v>
      </c>
      <c r="E57">
        <v>-1796.6083032984113</v>
      </c>
      <c r="F57">
        <v>212.84862352941195</v>
      </c>
      <c r="G57">
        <v>443.60650928316636</v>
      </c>
      <c r="J57" t="str">
        <f>IF(H57="","",$P$6-'Script Table'!$E$15-'Script Table'!$E$19+H57)</f>
        <v/>
      </c>
      <c r="K57" s="132">
        <f t="shared" si="3"/>
        <v>212.84862352941195</v>
      </c>
      <c r="L57" s="132">
        <f t="shared" si="7"/>
        <v>57</v>
      </c>
      <c r="M57" s="132">
        <v>210.84061764705899</v>
      </c>
      <c r="N57" s="143">
        <v>179.97604911744784</v>
      </c>
    </row>
    <row r="58" spans="2:38" x14ac:dyDescent="0.2">
      <c r="B58" s="130">
        <v>216.86463529411785</v>
      </c>
      <c r="C58">
        <v>24.47282440072058</v>
      </c>
      <c r="D58">
        <v>216.86463529411785</v>
      </c>
      <c r="E58">
        <v>-1800.6295449920253</v>
      </c>
      <c r="F58">
        <v>216.86463529411785</v>
      </c>
      <c r="G58">
        <v>439.58571991845497</v>
      </c>
      <c r="J58" t="str">
        <f>IF(H58="","",$P$6-'Script Table'!$E$15-'Script Table'!$E$19+H58)</f>
        <v/>
      </c>
      <c r="K58" s="132">
        <f t="shared" si="3"/>
        <v>216.86463529411785</v>
      </c>
      <c r="L58" s="132">
        <f t="shared" si="7"/>
        <v>58</v>
      </c>
      <c r="M58" s="132">
        <v>214.85662941176491</v>
      </c>
      <c r="N58" s="143">
        <v>179.97583159241691</v>
      </c>
    </row>
    <row r="59" spans="2:38" x14ac:dyDescent="0.2">
      <c r="B59" s="130">
        <v>220.88064705882374</v>
      </c>
      <c r="C59">
        <v>24.471112640941456</v>
      </c>
      <c r="D59">
        <v>220.88064705882374</v>
      </c>
      <c r="E59">
        <v>-1804.650739178124</v>
      </c>
      <c r="F59">
        <v>220.88064705882374</v>
      </c>
      <c r="G59">
        <v>435.56498220163076</v>
      </c>
      <c r="J59" t="str">
        <f>IF(H59="","",$P$6-'Script Table'!$E$15-'Script Table'!$E$19+H59)</f>
        <v/>
      </c>
      <c r="K59" s="132">
        <f t="shared" si="3"/>
        <v>220.88064705882374</v>
      </c>
      <c r="L59" s="132">
        <f t="shared" si="7"/>
        <v>59</v>
      </c>
      <c r="M59" s="132">
        <v>218.87264117647078</v>
      </c>
      <c r="N59" s="143">
        <v>179.97561007988645</v>
      </c>
    </row>
    <row r="60" spans="2:38" x14ac:dyDescent="0.2">
      <c r="B60" s="130">
        <v>224.89665882352963</v>
      </c>
      <c r="C60">
        <v>24.469385067516939</v>
      </c>
      <c r="D60">
        <v>224.89665882352963</v>
      </c>
      <c r="E60">
        <v>-1808.6718858565227</v>
      </c>
      <c r="F60">
        <v>224.89665882352963</v>
      </c>
      <c r="G60">
        <v>431.54429620947872</v>
      </c>
      <c r="J60" t="str">
        <f>IF(H60="","",$P$6-'Script Table'!$E$15-'Script Table'!$E$19+H60)</f>
        <v/>
      </c>
      <c r="K60" s="132">
        <f t="shared" si="3"/>
        <v>224.89665882352963</v>
      </c>
      <c r="L60" s="132">
        <f t="shared" si="7"/>
        <v>60</v>
      </c>
      <c r="M60" s="132">
        <v>222.8886529411767</v>
      </c>
      <c r="N60" s="143">
        <v>179.97538446919489</v>
      </c>
    </row>
    <row r="61" spans="2:38" x14ac:dyDescent="0.2">
      <c r="B61" s="130">
        <v>228.91267058823553</v>
      </c>
      <c r="C61">
        <v>24.467641385149882</v>
      </c>
      <c r="D61">
        <v>228.91267058823553</v>
      </c>
      <c r="E61">
        <v>-1812.6929850270321</v>
      </c>
      <c r="F61">
        <v>228.91267058823553</v>
      </c>
      <c r="G61">
        <v>427.52366202093367</v>
      </c>
      <c r="J61" t="str">
        <f>IF(H61="","",$P$6-'Script Table'!$E$15-'Script Table'!$E$19+H61)</f>
        <v/>
      </c>
      <c r="K61" s="132">
        <f t="shared" si="3"/>
        <v>228.91267058823553</v>
      </c>
      <c r="L61" s="132">
        <f t="shared" si="7"/>
        <v>61</v>
      </c>
      <c r="M61" s="132">
        <v>226.90466470588257</v>
      </c>
      <c r="N61" s="143">
        <v>179.97515464554706</v>
      </c>
    </row>
    <row r="62" spans="2:38" x14ac:dyDescent="0.2">
      <c r="B62" s="130">
        <v>232.92868235294142</v>
      </c>
      <c r="C62">
        <v>24.465881290193511</v>
      </c>
      <c r="D62">
        <v>232.92868235294142</v>
      </c>
      <c r="E62">
        <v>-1816.7140366894539</v>
      </c>
      <c r="F62">
        <v>232.92868235294142</v>
      </c>
      <c r="G62">
        <v>423.50307971716711</v>
      </c>
      <c r="J62" t="str">
        <f>IF(H62="","",$P$6-'Script Table'!$E$15-'Script Table'!$E$19+H62)</f>
        <v/>
      </c>
      <c r="K62" s="132">
        <f t="shared" si="3"/>
        <v>232.92868235294142</v>
      </c>
      <c r="L62" s="132">
        <f t="shared" si="7"/>
        <v>62</v>
      </c>
      <c r="M62" s="132">
        <v>230.92067647058849</v>
      </c>
      <c r="N62" s="143">
        <v>179.97492048982008</v>
      </c>
    </row>
    <row r="63" spans="2:38" x14ac:dyDescent="0.2">
      <c r="B63" s="130">
        <v>236.94469411764732</v>
      </c>
      <c r="C63">
        <v>24.464104470333591</v>
      </c>
      <c r="D63">
        <v>236.94469411764732</v>
      </c>
      <c r="E63">
        <v>-1820.7350408435834</v>
      </c>
      <c r="F63">
        <v>236.94469411764732</v>
      </c>
      <c r="G63">
        <v>419.48254938166701</v>
      </c>
      <c r="J63" t="str">
        <f>IF(H63="","",$P$6-'Script Table'!$E$15-'Script Table'!$E$19+H63)</f>
        <v/>
      </c>
      <c r="K63" s="132">
        <f t="shared" si="3"/>
        <v>236.94469411764732</v>
      </c>
      <c r="L63" s="132">
        <f t="shared" si="7"/>
        <v>63</v>
      </c>
      <c r="M63" s="132">
        <v>234.93668823529435</v>
      </c>
      <c r="N63" s="143">
        <v>179.97468187835673</v>
      </c>
    </row>
    <row r="64" spans="2:38" x14ac:dyDescent="0.2">
      <c r="B64" s="130">
        <v>240.96070588235321</v>
      </c>
      <c r="C64">
        <v>24.462310604255393</v>
      </c>
      <c r="D64">
        <v>240.96070588235321</v>
      </c>
      <c r="E64">
        <v>-1824.7559974892074</v>
      </c>
      <c r="F64">
        <v>240.96070588235321</v>
      </c>
      <c r="G64">
        <v>415.46207110033015</v>
      </c>
      <c r="J64" t="str">
        <f>IF(H64="","",$P$6-'Script Table'!$E$15-'Script Table'!$E$19+H64)</f>
        <v/>
      </c>
      <c r="K64" s="132">
        <f t="shared" si="3"/>
        <v>240.96070588235321</v>
      </c>
      <c r="L64" s="132">
        <f t="shared" si="7"/>
        <v>64</v>
      </c>
      <c r="M64" s="132">
        <v>238.95270000000028</v>
      </c>
      <c r="N64" s="143">
        <v>179.97443868274843</v>
      </c>
    </row>
    <row r="65" spans="2:14" x14ac:dyDescent="0.2">
      <c r="B65" s="130">
        <v>244.9767176470591</v>
      </c>
      <c r="C65">
        <v>24.460499361294467</v>
      </c>
      <c r="D65">
        <v>244.9767176470591</v>
      </c>
      <c r="E65">
        <v>-1828.7769066261046</v>
      </c>
      <c r="F65">
        <v>244.9767176470591</v>
      </c>
      <c r="G65">
        <v>411.44164496155599</v>
      </c>
      <c r="J65" t="str">
        <f>IF(H65="","",$P$6-'Script Table'!$E$15-'Script Table'!$E$19+H65)</f>
        <v/>
      </c>
      <c r="K65" s="132">
        <f t="shared" si="3"/>
        <v>244.9767176470591</v>
      </c>
      <c r="L65" s="132">
        <f t="shared" si="7"/>
        <v>65</v>
      </c>
      <c r="M65" s="132">
        <v>242.96871176470614</v>
      </c>
      <c r="N65" s="143">
        <v>179.97419076960421</v>
      </c>
    </row>
    <row r="66" spans="2:14" x14ac:dyDescent="0.2">
      <c r="B66" s="130">
        <v>248.992729411765</v>
      </c>
      <c r="C66">
        <v>24.458670401070307</v>
      </c>
      <c r="D66">
        <v>248.992729411765</v>
      </c>
      <c r="E66">
        <v>-1832.7977682540452</v>
      </c>
      <c r="F66">
        <v>248.992729411765</v>
      </c>
      <c r="G66">
        <v>407.42127105634154</v>
      </c>
      <c r="J66" t="str">
        <f>IF(H66="","",$P$6-'Script Table'!$E$15-'Script Table'!$E$19+H66)</f>
        <v/>
      </c>
      <c r="K66" s="132">
        <f t="shared" si="3"/>
        <v>248.992729411765</v>
      </c>
      <c r="L66" s="132">
        <f t="shared" si="7"/>
        <v>66</v>
      </c>
      <c r="M66" s="132">
        <v>246.98472352941207</v>
      </c>
      <c r="N66" s="143">
        <v>179.97393800030665</v>
      </c>
    </row>
    <row r="67" spans="2:14" x14ac:dyDescent="0.2">
      <c r="B67" s="130">
        <v>253.00874117647089</v>
      </c>
      <c r="C67">
        <v>24.45682337310194</v>
      </c>
      <c r="D67">
        <v>253.00874117647089</v>
      </c>
      <c r="E67">
        <v>-1836.8185823727904</v>
      </c>
      <c r="F67">
        <v>253.00874117647089</v>
      </c>
      <c r="G67">
        <v>403.40094947838838</v>
      </c>
      <c r="J67" t="str">
        <f>IF(H67="","",$P$6-'Script Table'!$E$15-'Script Table'!$E$19+H67)</f>
        <v/>
      </c>
      <c r="K67" s="132">
        <f t="shared" si="3"/>
        <v>253.00874117647089</v>
      </c>
      <c r="L67" s="132">
        <f t="shared" si="7"/>
        <v>67</v>
      </c>
      <c r="M67" s="132">
        <v>251.00073529411793</v>
      </c>
      <c r="N67" s="143">
        <v>179.97368023075404</v>
      </c>
    </row>
    <row r="68" spans="2:14" x14ac:dyDescent="0.2">
      <c r="B68" s="130">
        <v>257.02475294117676</v>
      </c>
      <c r="C68">
        <v>24.454957916404268</v>
      </c>
      <c r="D68">
        <v>257.02475294117676</v>
      </c>
      <c r="E68">
        <v>-1840.839348982091</v>
      </c>
      <c r="F68">
        <v>257.02475294117676</v>
      </c>
      <c r="G68">
        <v>399.38068032420711</v>
      </c>
      <c r="J68" t="str">
        <f>IF(H68="","",$P$6-'Script Table'!$E$15-'Script Table'!$E$19+H68)</f>
        <v/>
      </c>
      <c r="K68" s="132">
        <f t="shared" ref="K68:K131" si="10">F68</f>
        <v>257.02475294117676</v>
      </c>
      <c r="L68" s="132">
        <f t="shared" si="7"/>
        <v>68</v>
      </c>
      <c r="M68" s="132">
        <v>255.01674705882382</v>
      </c>
      <c r="N68" s="143">
        <v>179.97341731108568</v>
      </c>
    </row>
    <row r="69" spans="2:14" x14ac:dyDescent="0.2">
      <c r="B69" s="130">
        <v>261.04076470588262</v>
      </c>
      <c r="C69">
        <v>24.453073659064028</v>
      </c>
      <c r="D69">
        <v>261.04076470588262</v>
      </c>
      <c r="E69">
        <v>-1844.8600680816878</v>
      </c>
      <c r="F69">
        <v>261.04076470588262</v>
      </c>
      <c r="G69">
        <v>395.36046369323412</v>
      </c>
      <c r="J69" t="str">
        <f>IF(H69="","",$P$6-'Script Table'!$E$15-'Script Table'!$E$19+H69)</f>
        <v/>
      </c>
      <c r="K69" s="132">
        <f t="shared" si="10"/>
        <v>261.04076470588262</v>
      </c>
      <c r="L69" s="132">
        <f t="shared" si="7"/>
        <v>69</v>
      </c>
      <c r="M69" s="132">
        <v>259.03275882352966</v>
      </c>
      <c r="N69" s="143">
        <v>179.97314908539127</v>
      </c>
    </row>
    <row r="70" spans="2:14" x14ac:dyDescent="0.2">
      <c r="B70" s="130">
        <v>265.05677647058849</v>
      </c>
      <c r="C70">
        <v>24.451170217794214</v>
      </c>
      <c r="D70">
        <v>265.05677647058849</v>
      </c>
      <c r="E70">
        <v>-1848.8807396713121</v>
      </c>
      <c r="F70">
        <v>265.05677647058849</v>
      </c>
      <c r="G70">
        <v>391.34029968794857</v>
      </c>
      <c r="J70" t="str">
        <f>IF(H70="","",$P$6-'Script Table'!$E$15-'Script Table'!$E$19+H70)</f>
        <v/>
      </c>
      <c r="K70" s="132">
        <f t="shared" si="10"/>
        <v>265.05677647058849</v>
      </c>
      <c r="L70" s="132">
        <f t="shared" ref="L70:L133" si="11">L69+1</f>
        <v>70</v>
      </c>
      <c r="M70" s="132">
        <v>263.04877058823558</v>
      </c>
      <c r="N70" s="143">
        <v>179.97287539140342</v>
      </c>
    </row>
    <row r="71" spans="2:14" x14ac:dyDescent="0.2">
      <c r="B71" s="130">
        <v>269.07278823529435</v>
      </c>
      <c r="C71">
        <v>24.449247197465464</v>
      </c>
      <c r="D71">
        <v>269.07278823529435</v>
      </c>
      <c r="E71">
        <v>-1852.9013637506832</v>
      </c>
      <c r="F71">
        <v>269.07278823529435</v>
      </c>
      <c r="G71">
        <v>387.32018841399827</v>
      </c>
      <c r="J71" t="str">
        <f>IF(H71="","",$P$6-'Script Table'!$E$15-'Script Table'!$E$19+H71)</f>
        <v/>
      </c>
      <c r="K71" s="132">
        <f t="shared" si="10"/>
        <v>269.07278823529435</v>
      </c>
      <c r="L71" s="132">
        <f t="shared" si="11"/>
        <v>71</v>
      </c>
      <c r="M71" s="132">
        <v>267.06478235294139</v>
      </c>
      <c r="N71" s="143">
        <v>179.97259606016917</v>
      </c>
    </row>
    <row r="72" spans="2:14" x14ac:dyDescent="0.2">
      <c r="B72" s="130">
        <v>273.08880000000022</v>
      </c>
      <c r="C72">
        <v>24.447304190613099</v>
      </c>
      <c r="D72">
        <v>273.08880000000022</v>
      </c>
      <c r="E72">
        <v>-1856.9219403195082</v>
      </c>
      <c r="F72">
        <v>273.08880000000022</v>
      </c>
      <c r="G72">
        <v>383.30012998033408</v>
      </c>
      <c r="J72" t="str">
        <f>IF(H72="","",$P$6-'Script Table'!$E$15-'Script Table'!$E$19+H72)</f>
        <v/>
      </c>
      <c r="K72" s="132">
        <f t="shared" si="10"/>
        <v>273.08880000000022</v>
      </c>
      <c r="L72" s="132">
        <f t="shared" si="11"/>
        <v>72</v>
      </c>
      <c r="M72" s="132">
        <v>271.08079411764732</v>
      </c>
      <c r="N72" s="143">
        <v>179.97231091570245</v>
      </c>
    </row>
    <row r="73" spans="2:14" x14ac:dyDescent="0.2">
      <c r="B73" s="130">
        <v>277.10481176470608</v>
      </c>
      <c r="C73">
        <v>24.445340776918272</v>
      </c>
      <c r="D73">
        <v>277.10481176470608</v>
      </c>
      <c r="E73">
        <v>-1860.9424693774827</v>
      </c>
      <c r="F73">
        <v>277.10481176470608</v>
      </c>
      <c r="G73">
        <v>379.28012449934499</v>
      </c>
      <c r="J73" t="str">
        <f>IF(H73="","",$P$6-'Script Table'!$E$15-'Script Table'!$E$19+H73)</f>
        <v/>
      </c>
      <c r="K73" s="132">
        <f t="shared" si="10"/>
        <v>277.10481176470608</v>
      </c>
      <c r="L73" s="132">
        <f t="shared" si="11"/>
        <v>73</v>
      </c>
      <c r="M73" s="132">
        <v>275.09680588235312</v>
      </c>
      <c r="N73" s="143">
        <v>179.97201977461501</v>
      </c>
    </row>
    <row r="74" spans="2:14" x14ac:dyDescent="0.2">
      <c r="B74" s="130">
        <v>281.12082352941195</v>
      </c>
      <c r="C74">
        <v>24.443356522661439</v>
      </c>
      <c r="D74">
        <v>281.12082352941195</v>
      </c>
      <c r="E74">
        <v>-1864.9629509242891</v>
      </c>
      <c r="F74">
        <v>281.12082352941195</v>
      </c>
      <c r="G74">
        <v>375.26017208700682</v>
      </c>
      <c r="J74" t="str">
        <f>IF(H74="","",$P$6-'Script Table'!$E$15-'Script Table'!$E$19+H74)</f>
        <v/>
      </c>
      <c r="K74" s="132">
        <f t="shared" si="10"/>
        <v>281.12082352941195</v>
      </c>
      <c r="L74" s="132">
        <f t="shared" si="11"/>
        <v>74</v>
      </c>
      <c r="M74" s="132">
        <v>279.11281764705905</v>
      </c>
      <c r="N74" s="143">
        <v>179.97172244572124</v>
      </c>
    </row>
    <row r="75" spans="2:14" x14ac:dyDescent="0.2">
      <c r="B75" s="130">
        <v>285.13683529411782</v>
      </c>
      <c r="C75">
        <v>24.441350980146623</v>
      </c>
      <c r="D75">
        <v>285.13683529411782</v>
      </c>
      <c r="E75">
        <v>-1868.9833849595959</v>
      </c>
      <c r="F75">
        <v>285.13683529411782</v>
      </c>
      <c r="G75">
        <v>371.24027286303726</v>
      </c>
      <c r="J75" t="str">
        <f>IF(H75="","",$P$6-'Script Table'!$E$15-'Script Table'!$E$19+H75)</f>
        <v/>
      </c>
      <c r="K75" s="132">
        <f t="shared" si="10"/>
        <v>285.13683529411782</v>
      </c>
      <c r="L75" s="132">
        <f t="shared" si="11"/>
        <v>75</v>
      </c>
      <c r="M75" s="132">
        <v>283.12882941176485</v>
      </c>
      <c r="N75" s="143">
        <v>179.97141872962158</v>
      </c>
    </row>
    <row r="76" spans="2:14" x14ac:dyDescent="0.2">
      <c r="B76" s="130">
        <v>289.15284705882368</v>
      </c>
      <c r="C76">
        <v>24.439323687094291</v>
      </c>
      <c r="D76">
        <v>289.15284705882368</v>
      </c>
      <c r="E76">
        <v>-1873.0037714830569</v>
      </c>
      <c r="F76">
        <v>289.15284705882368</v>
      </c>
      <c r="G76">
        <v>367.22042695105688</v>
      </c>
      <c r="J76" t="str">
        <f>IF(H76="","",$P$6-'Script Table'!$E$15-'Script Table'!$E$19+H76)</f>
        <v/>
      </c>
      <c r="K76" s="132">
        <f t="shared" si="10"/>
        <v>289.15284705882368</v>
      </c>
      <c r="L76" s="132">
        <f t="shared" si="11"/>
        <v>76</v>
      </c>
      <c r="M76" s="132">
        <v>287.14484117647078</v>
      </c>
      <c r="N76" s="143">
        <v>179.9711084182548</v>
      </c>
    </row>
    <row r="77" spans="2:14" x14ac:dyDescent="0.2">
      <c r="B77" s="130">
        <v>293.16885882352955</v>
      </c>
      <c r="C77">
        <v>24.437274166000936</v>
      </c>
      <c r="D77">
        <v>293.16885882352955</v>
      </c>
      <c r="E77">
        <v>-1877.0241104943109</v>
      </c>
      <c r="F77">
        <v>293.16885882352955</v>
      </c>
      <c r="G77">
        <v>363.20063447876146</v>
      </c>
      <c r="J77" t="str">
        <f>IF(H77="","",$P$6-'Script Table'!$E$15-'Script Table'!$E$19+H77)</f>
        <v/>
      </c>
      <c r="K77" s="132">
        <f t="shared" si="10"/>
        <v>293.16885882352955</v>
      </c>
      <c r="L77" s="132">
        <f t="shared" si="11"/>
        <v>77</v>
      </c>
      <c r="M77" s="132">
        <v>291.16085294117659</v>
      </c>
      <c r="N77" s="143">
        <v>179.97079129442295</v>
      </c>
    </row>
    <row r="78" spans="2:14" x14ac:dyDescent="0.2">
      <c r="B78" s="130">
        <v>297.18487058823541</v>
      </c>
      <c r="C78">
        <v>24.435201923463175</v>
      </c>
      <c r="D78">
        <v>297.18487058823541</v>
      </c>
      <c r="E78">
        <v>-1881.044401992981</v>
      </c>
      <c r="F78">
        <v>297.18487058823541</v>
      </c>
      <c r="G78">
        <v>359.1808955781014</v>
      </c>
      <c r="J78" t="str">
        <f>IF(H78="","",$P$6-'Script Table'!$E$15-'Script Table'!$E$19+H78)</f>
        <v/>
      </c>
      <c r="K78" s="132">
        <f t="shared" si="10"/>
        <v>297.18487058823541</v>
      </c>
      <c r="L78" s="132">
        <f t="shared" si="11"/>
        <v>78</v>
      </c>
      <c r="M78" s="132">
        <v>295.17686470588251</v>
      </c>
      <c r="N78" s="143">
        <v>179.97046713128501</v>
      </c>
    </row>
    <row r="79" spans="2:14" x14ac:dyDescent="0.2">
      <c r="B79" s="130">
        <v>301.20088235294128</v>
      </c>
      <c r="C79">
        <v>24.433106449463807</v>
      </c>
      <c r="D79">
        <v>301.20088235294128</v>
      </c>
      <c r="E79">
        <v>-1885.0646459786728</v>
      </c>
      <c r="F79">
        <v>301.20088235294128</v>
      </c>
      <c r="G79">
        <v>355.1612103854759</v>
      </c>
      <c r="J79" t="str">
        <f>IF(H79="","",$P$6-'Script Table'!$E$15-'Script Table'!$E$19+H79)</f>
        <v/>
      </c>
      <c r="K79" s="132">
        <f t="shared" si="10"/>
        <v>301.20088235294128</v>
      </c>
      <c r="L79" s="132">
        <f t="shared" si="11"/>
        <v>79</v>
      </c>
      <c r="M79" s="132">
        <v>299.19287647058832</v>
      </c>
      <c r="N79" s="143">
        <v>179.97013569181431</v>
      </c>
    </row>
    <row r="80" spans="2:14" x14ac:dyDescent="0.2">
      <c r="B80" s="130">
        <v>305.21689411764714</v>
      </c>
      <c r="C80">
        <v>24.430987216617417</v>
      </c>
      <c r="D80">
        <v>305.21689411764714</v>
      </c>
      <c r="E80">
        <v>-1889.0848424509736</v>
      </c>
      <c r="F80">
        <v>305.21689411764714</v>
      </c>
      <c r="G80">
        <v>351.14157904193394</v>
      </c>
      <c r="J80" t="str">
        <f>IF(H80="","",$P$6-'Script Table'!$E$15-'Script Table'!$E$19+H80)</f>
        <v/>
      </c>
      <c r="K80" s="132">
        <f t="shared" si="10"/>
        <v>305.21689411764714</v>
      </c>
      <c r="L80" s="132">
        <f t="shared" si="11"/>
        <v>80</v>
      </c>
      <c r="M80" s="132">
        <v>303.20888823529424</v>
      </c>
      <c r="N80" s="143">
        <v>179.96979672822135</v>
      </c>
    </row>
    <row r="81" spans="2:14" x14ac:dyDescent="0.2">
      <c r="B81" s="130">
        <v>309.23290588235301</v>
      </c>
      <c r="C81">
        <v>24.428843679372633</v>
      </c>
      <c r="D81">
        <v>309.23290588235301</v>
      </c>
      <c r="E81">
        <v>-1893.1049914094524</v>
      </c>
      <c r="F81">
        <v>309.23290588235301</v>
      </c>
      <c r="G81">
        <v>347.12200169338735</v>
      </c>
      <c r="J81" t="str">
        <f>IF(H81="","",$P$6-'Script Table'!$E$15-'Script Table'!$E$19+H81)</f>
        <v/>
      </c>
      <c r="K81" s="132">
        <f t="shared" si="10"/>
        <v>309.23290588235301</v>
      </c>
      <c r="L81" s="132">
        <f t="shared" si="11"/>
        <v>81</v>
      </c>
      <c r="M81" s="132">
        <v>307.22490000000005</v>
      </c>
      <c r="N81" s="143">
        <v>179.96944998133532</v>
      </c>
    </row>
    <row r="82" spans="2:14" x14ac:dyDescent="0.2">
      <c r="B82" s="130">
        <v>313.24891764705887</v>
      </c>
      <c r="C82">
        <v>24.426675273168048</v>
      </c>
      <c r="D82">
        <v>313.24891764705887</v>
      </c>
      <c r="E82">
        <v>-1897.1250928536572</v>
      </c>
      <c r="F82">
        <v>313.24891764705887</v>
      </c>
      <c r="G82">
        <v>343.10247849083726</v>
      </c>
      <c r="J82" t="str">
        <f>IF(H82="","",$P$6-'Script Table'!$E$15-'Script Table'!$E$19+H82)</f>
        <v/>
      </c>
      <c r="K82" s="132">
        <f t="shared" si="10"/>
        <v>313.24891764705887</v>
      </c>
      <c r="L82" s="132">
        <f t="shared" si="11"/>
        <v>82</v>
      </c>
      <c r="M82" s="132">
        <v>311.24091176470597</v>
      </c>
      <c r="N82" s="143">
        <v>179.96909517994305</v>
      </c>
    </row>
    <row r="83" spans="2:14" x14ac:dyDescent="0.2">
      <c r="B83" s="130">
        <v>317.26492941176474</v>
      </c>
      <c r="C83">
        <v>24.424481413538579</v>
      </c>
      <c r="D83">
        <v>317.26492941176474</v>
      </c>
      <c r="E83">
        <v>-1901.1451467831155</v>
      </c>
      <c r="F83">
        <v>317.26492941176474</v>
      </c>
      <c r="G83">
        <v>339.08300959061353</v>
      </c>
      <c r="J83" t="str">
        <f>IF(H83="","",$P$6-'Script Table'!$E$15-'Script Table'!$E$19+H83)</f>
        <v/>
      </c>
      <c r="K83" s="132">
        <f t="shared" si="10"/>
        <v>317.26492941176474</v>
      </c>
      <c r="L83" s="132">
        <f t="shared" si="11"/>
        <v>83</v>
      </c>
      <c r="M83" s="132">
        <v>315.25692352941178</v>
      </c>
      <c r="N83" s="143">
        <v>179.9687320400821</v>
      </c>
    </row>
    <row r="84" spans="2:14" x14ac:dyDescent="0.2">
      <c r="B84" s="130">
        <v>321.28094117647061</v>
      </c>
      <c r="C84">
        <v>24.422261495168577</v>
      </c>
      <c r="D84">
        <v>321.28094117647061</v>
      </c>
      <c r="E84">
        <v>-1905.1651531973312</v>
      </c>
      <c r="F84">
        <v>321.28094117647061</v>
      </c>
      <c r="G84">
        <v>335.06359515462987</v>
      </c>
      <c r="J84" t="str">
        <f>IF(H84="","",$P$6-'Script Table'!$E$15-'Script Table'!$E$19+H84)</f>
        <v/>
      </c>
      <c r="K84" s="132">
        <f t="shared" si="10"/>
        <v>321.28094117647061</v>
      </c>
      <c r="L84" s="132">
        <f t="shared" si="11"/>
        <v>84</v>
      </c>
      <c r="M84" s="132">
        <v>319.2729352941177</v>
      </c>
      <c r="N84" s="143">
        <v>179.96836026428065</v>
      </c>
    </row>
    <row r="85" spans="2:14" x14ac:dyDescent="0.2">
      <c r="B85" s="130">
        <v>325.29695294117647</v>
      </c>
      <c r="C85">
        <v>24.42001489088814</v>
      </c>
      <c r="D85">
        <v>325.29695294117647</v>
      </c>
      <c r="E85">
        <v>-1909.1851120957854</v>
      </c>
      <c r="F85">
        <v>325.29695294117647</v>
      </c>
      <c r="G85">
        <v>331.0442353506503</v>
      </c>
      <c r="J85" t="str">
        <f>IF(H85="","",$P$6-'Script Table'!$E$15-'Script Table'!$E$19+H85)</f>
        <v/>
      </c>
      <c r="K85" s="132">
        <f t="shared" si="10"/>
        <v>325.29695294117647</v>
      </c>
      <c r="L85" s="132">
        <f t="shared" si="11"/>
        <v>85</v>
      </c>
      <c r="M85" s="132">
        <v>323.28894705882351</v>
      </c>
      <c r="N85" s="143">
        <v>179.96797954074768</v>
      </c>
    </row>
    <row r="86" spans="2:14" x14ac:dyDescent="0.2">
      <c r="B86" s="130">
        <v>329.31296470588234</v>
      </c>
      <c r="C86">
        <v>24.417740950609062</v>
      </c>
      <c r="D86">
        <v>329.31296470588234</v>
      </c>
      <c r="E86">
        <v>-1913.2050234779326</v>
      </c>
      <c r="F86">
        <v>329.31296470588234</v>
      </c>
      <c r="G86">
        <v>327.02493035257726</v>
      </c>
      <c r="J86" t="str">
        <f>IF(H86="","",$P$6-'Script Table'!$E$15-'Script Table'!$E$19+H86)</f>
        <v/>
      </c>
      <c r="K86" s="132">
        <f t="shared" si="10"/>
        <v>329.31296470588234</v>
      </c>
      <c r="L86" s="132">
        <f t="shared" si="11"/>
        <v>86</v>
      </c>
      <c r="M86" s="132">
        <v>327.30495882352943</v>
      </c>
      <c r="N86" s="143">
        <v>179.96758954251129</v>
      </c>
    </row>
    <row r="87" spans="2:14" x14ac:dyDescent="0.2">
      <c r="B87" s="130">
        <v>333.3289764705882</v>
      </c>
      <c r="C87">
        <v>24.415439000210071</v>
      </c>
      <c r="D87">
        <v>333.3289764705882</v>
      </c>
      <c r="E87">
        <v>-1917.2248873432011</v>
      </c>
      <c r="F87">
        <v>333.3289764705882</v>
      </c>
      <c r="G87">
        <v>323.00568034074877</v>
      </c>
      <c r="J87" t="str">
        <f>IF(H87="","",$P$6-'Script Table'!$E$15-'Script Table'!$E$19+H87)</f>
        <v/>
      </c>
      <c r="K87" s="132">
        <f t="shared" si="10"/>
        <v>333.3289764705882</v>
      </c>
      <c r="L87" s="132">
        <f t="shared" si="11"/>
        <v>87</v>
      </c>
      <c r="M87" s="132">
        <v>331.32097058823524</v>
      </c>
      <c r="N87" s="143">
        <v>179.96718992669543</v>
      </c>
    </row>
    <row r="88" spans="2:14" x14ac:dyDescent="0.2">
      <c r="B88" s="130">
        <v>337.34498823529407</v>
      </c>
      <c r="C88">
        <v>24.413108340590114</v>
      </c>
      <c r="D88">
        <v>337.34498823529407</v>
      </c>
      <c r="E88">
        <v>-1921.2447036909898</v>
      </c>
      <c r="F88">
        <v>337.34498823529407</v>
      </c>
      <c r="G88">
        <v>318.98648550219173</v>
      </c>
      <c r="J88" t="str">
        <f>IF(H88="","",$P$6-'Script Table'!$E$15-'Script Table'!$E$19+H88)</f>
        <v/>
      </c>
      <c r="K88" s="132">
        <f t="shared" si="10"/>
        <v>337.34498823529407</v>
      </c>
      <c r="L88" s="132">
        <f t="shared" si="11"/>
        <v>88</v>
      </c>
      <c r="M88" s="132">
        <v>335.33698235294116</v>
      </c>
      <c r="N88" s="143">
        <v>179.96678033691381</v>
      </c>
    </row>
    <row r="89" spans="2:14" x14ac:dyDescent="0.2">
      <c r="B89" s="130">
        <v>341.36099999999993</v>
      </c>
      <c r="C89">
        <v>24.410748250444456</v>
      </c>
      <c r="D89">
        <v>341.36099999999993</v>
      </c>
      <c r="E89">
        <v>-1925.2644725206706</v>
      </c>
      <c r="F89">
        <v>341.36099999999993</v>
      </c>
      <c r="G89">
        <v>314.9673460298834</v>
      </c>
      <c r="J89" t="str">
        <f>IF(H89="","",$P$6-'Script Table'!$E$15-'Script Table'!$E$19+H89)</f>
        <v/>
      </c>
      <c r="K89" s="132">
        <f t="shared" si="10"/>
        <v>341.36099999999993</v>
      </c>
      <c r="L89" s="132">
        <f t="shared" si="11"/>
        <v>89</v>
      </c>
      <c r="M89" s="132">
        <v>339.35299411764697</v>
      </c>
      <c r="N89" s="143">
        <v>179.96636045633258</v>
      </c>
    </row>
    <row r="90" spans="2:14" x14ac:dyDescent="0.2">
      <c r="B90" s="130">
        <v>343.36099999999993</v>
      </c>
      <c r="C90">
        <v>24.409561678283232</v>
      </c>
      <c r="D90">
        <v>343.36099999999993</v>
      </c>
      <c r="E90">
        <v>-1927.2663258386044</v>
      </c>
      <c r="F90">
        <v>343.36099999999993</v>
      </c>
      <c r="G90">
        <v>312.9658091311926</v>
      </c>
      <c r="J90" t="str">
        <f>IF(H90="","",$P$6-'Script Table'!$E$15-'Script Table'!$E$19+H90)</f>
        <v/>
      </c>
      <c r="K90" s="132">
        <f t="shared" si="10"/>
        <v>343.36099999999993</v>
      </c>
      <c r="L90" s="132">
        <f t="shared" si="11"/>
        <v>90</v>
      </c>
      <c r="M90" s="132">
        <v>342.36099999999993</v>
      </c>
      <c r="N90" s="143">
        <v>179.96603868607411</v>
      </c>
    </row>
    <row r="91" spans="2:14" x14ac:dyDescent="0.2">
      <c r="B91" s="130">
        <v>345.36099999999993</v>
      </c>
      <c r="C91">
        <v>24.408367526960273</v>
      </c>
      <c r="D91">
        <v>345.36099999999993</v>
      </c>
      <c r="E91">
        <v>-1929.2681673713016</v>
      </c>
      <c r="F91">
        <v>345.36099999999993</v>
      </c>
      <c r="G91">
        <v>310.96428603884806</v>
      </c>
      <c r="J91" t="str">
        <f>IF(H91="","",$P$6-'Script Table'!$E$15-'Script Table'!$E$19+H91)</f>
        <v/>
      </c>
      <c r="K91" s="132">
        <f t="shared" si="10"/>
        <v>345.36099999999993</v>
      </c>
      <c r="L91" s="132">
        <f t="shared" si="11"/>
        <v>91</v>
      </c>
      <c r="M91" s="132">
        <v>344.36099999999993</v>
      </c>
      <c r="N91" s="143">
        <v>179.9658215589634</v>
      </c>
    </row>
    <row r="92" spans="2:14" x14ac:dyDescent="0.2">
      <c r="B92" s="130">
        <v>347.36099999999993</v>
      </c>
      <c r="C92">
        <v>24.407165695890559</v>
      </c>
      <c r="D92">
        <v>347.36099999999993</v>
      </c>
      <c r="E92">
        <v>-1931.2699971186723</v>
      </c>
      <c r="F92">
        <v>347.36099999999993</v>
      </c>
      <c r="G92">
        <v>308.96277677976286</v>
      </c>
      <c r="J92" t="str">
        <f>IF(H92="","",$P$6-'Script Table'!$E$15-'Script Table'!$E$19+H92)</f>
        <v/>
      </c>
      <c r="K92" s="132">
        <f t="shared" si="10"/>
        <v>347.36099999999993</v>
      </c>
      <c r="L92" s="132">
        <f t="shared" si="11"/>
        <v>92</v>
      </c>
      <c r="M92" s="132">
        <v>346.36099999999993</v>
      </c>
      <c r="N92" s="143">
        <v>179.96560155038185</v>
      </c>
    </row>
    <row r="93" spans="2:14" x14ac:dyDescent="0.2">
      <c r="B93" s="130">
        <v>349.36099999999993</v>
      </c>
      <c r="C93">
        <v>24.405956084971017</v>
      </c>
      <c r="D93">
        <v>349.36099999999993</v>
      </c>
      <c r="E93">
        <v>-1933.2718150806274</v>
      </c>
      <c r="F93">
        <v>349.36099999999993</v>
      </c>
      <c r="G93">
        <v>306.96128138071936</v>
      </c>
      <c r="J93" t="str">
        <f>IF(H93="","",$P$6-'Script Table'!$E$15-'Script Table'!$E$19+H93)</f>
        <v/>
      </c>
      <c r="K93" s="132">
        <f t="shared" si="10"/>
        <v>349.36099999999993</v>
      </c>
      <c r="L93" s="132">
        <f t="shared" si="11"/>
        <v>93</v>
      </c>
      <c r="M93" s="132">
        <v>348.36099999999993</v>
      </c>
      <c r="N93" s="143">
        <v>179.96537867407289</v>
      </c>
    </row>
    <row r="94" spans="2:14" x14ac:dyDescent="0.2">
      <c r="B94" s="130">
        <v>351.36099999999993</v>
      </c>
      <c r="C94">
        <v>24.404738592608112</v>
      </c>
      <c r="D94">
        <v>351.36099999999993</v>
      </c>
      <c r="E94">
        <v>-1935.2736212570737</v>
      </c>
      <c r="F94">
        <v>351.36099999999993</v>
      </c>
      <c r="G94">
        <v>304.95979986890325</v>
      </c>
      <c r="J94" t="str">
        <f>IF(H94="","",$P$6-'Script Table'!$E$15-'Script Table'!$E$19+H94)</f>
        <v/>
      </c>
      <c r="K94" s="132">
        <f t="shared" si="10"/>
        <v>351.36099999999993</v>
      </c>
      <c r="L94" s="132">
        <f t="shared" si="11"/>
        <v>94</v>
      </c>
      <c r="M94" s="132">
        <v>350.36099999999993</v>
      </c>
      <c r="N94" s="143">
        <v>179.9651528873257</v>
      </c>
    </row>
    <row r="95" spans="2:14" x14ac:dyDescent="0.2">
      <c r="B95" s="130">
        <v>353.36099999999993</v>
      </c>
      <c r="C95">
        <v>24.403513115297645</v>
      </c>
      <c r="D95">
        <v>353.36099999999993</v>
      </c>
      <c r="E95">
        <v>-1937.2754156479175</v>
      </c>
      <c r="F95">
        <v>353.36099999999993</v>
      </c>
      <c r="G95">
        <v>302.95833227200865</v>
      </c>
      <c r="J95" t="str">
        <f>IF(H95="","",$P$6-'Script Table'!$E$15-'Script Table'!$E$19+H95)</f>
        <v/>
      </c>
      <c r="K95" s="132">
        <f t="shared" si="10"/>
        <v>353.36099999999993</v>
      </c>
      <c r="L95" s="132">
        <f t="shared" si="11"/>
        <v>95</v>
      </c>
      <c r="M95" s="132">
        <v>352.36099999999993</v>
      </c>
      <c r="N95" s="143">
        <v>179.96492413540153</v>
      </c>
    </row>
    <row r="96" spans="2:14" x14ac:dyDescent="0.2">
      <c r="B96" s="130">
        <v>355.36099999999993</v>
      </c>
      <c r="C96">
        <v>24.402279547500761</v>
      </c>
      <c r="D96">
        <v>355.36099999999993</v>
      </c>
      <c r="E96">
        <v>-1939.2771982530621</v>
      </c>
      <c r="F96">
        <v>355.36099999999993</v>
      </c>
      <c r="G96">
        <v>300.95687861827651</v>
      </c>
      <c r="J96" t="str">
        <f>IF(H96="","",$P$6-'Script Table'!$E$15-'Script Table'!$E$19+H96)</f>
        <v/>
      </c>
      <c r="K96" s="132">
        <f t="shared" si="10"/>
        <v>355.36099999999993</v>
      </c>
      <c r="L96" s="132">
        <f t="shared" si="11"/>
        <v>96</v>
      </c>
      <c r="M96" s="132">
        <v>354.36099999999993</v>
      </c>
      <c r="N96" s="143">
        <v>179.96469236001127</v>
      </c>
    </row>
    <row r="97" spans="2:14" x14ac:dyDescent="0.2">
      <c r="B97" s="130">
        <v>357.36099999999993</v>
      </c>
      <c r="C97">
        <v>24.401037781575564</v>
      </c>
      <c r="D97">
        <v>357.36099999999993</v>
      </c>
      <c r="E97">
        <v>-1941.2789690724071</v>
      </c>
      <c r="F97">
        <v>357.36099999999993</v>
      </c>
      <c r="G97">
        <v>298.95543893651188</v>
      </c>
      <c r="J97" t="str">
        <f>IF(H97="","",$P$6-'Script Table'!$E$15-'Script Table'!$E$19+H97)</f>
        <v/>
      </c>
      <c r="K97" s="132">
        <f t="shared" si="10"/>
        <v>357.36099999999993</v>
      </c>
      <c r="L97" s="132">
        <f t="shared" si="11"/>
        <v>97</v>
      </c>
      <c r="M97" s="132">
        <v>356.36099999999993</v>
      </c>
      <c r="N97" s="143">
        <v>179.96445750090712</v>
      </c>
    </row>
    <row r="98" spans="2:14" x14ac:dyDescent="0.2">
      <c r="B98" s="130">
        <v>359.36099999999993</v>
      </c>
      <c r="C98">
        <v>24.399787707717969</v>
      </c>
      <c r="D98">
        <v>359.36099999999993</v>
      </c>
      <c r="E98">
        <v>-1943.280728105851</v>
      </c>
      <c r="F98">
        <v>359.36099999999993</v>
      </c>
      <c r="G98">
        <v>296.95401325609646</v>
      </c>
      <c r="J98" t="str">
        <f>IF(H98="","",$P$6-'Script Table'!$E$15-'Script Table'!$E$19+H98)</f>
        <v/>
      </c>
      <c r="K98" s="132">
        <f t="shared" si="10"/>
        <v>359.36099999999993</v>
      </c>
      <c r="L98" s="132">
        <f t="shared" si="11"/>
        <v>98</v>
      </c>
      <c r="M98" s="132">
        <v>358.36099999999993</v>
      </c>
      <c r="N98" s="143">
        <v>179.96421949614691</v>
      </c>
    </row>
    <row r="99" spans="2:14" x14ac:dyDescent="0.2">
      <c r="B99" s="130">
        <v>361.36099999999993</v>
      </c>
      <c r="C99">
        <v>24.398529213902883</v>
      </c>
      <c r="D99">
        <v>361.36099999999993</v>
      </c>
      <c r="E99">
        <v>-1945.2824753532893</v>
      </c>
      <c r="F99">
        <v>361.36099999999993</v>
      </c>
      <c r="G99">
        <v>294.952601607009</v>
      </c>
      <c r="J99" t="str">
        <f>IF(H99="","",$P$6-'Script Table'!$E$15-'Script Table'!$E$19+H99)</f>
        <v/>
      </c>
      <c r="K99" s="132">
        <f t="shared" si="10"/>
        <v>361.36099999999993</v>
      </c>
      <c r="L99" s="132">
        <f t="shared" si="11"/>
        <v>99</v>
      </c>
      <c r="M99" s="132">
        <v>360.36099999999993</v>
      </c>
      <c r="N99" s="143">
        <v>179.9639782821034</v>
      </c>
    </row>
    <row r="100" spans="2:14" x14ac:dyDescent="0.2">
      <c r="B100" s="130">
        <v>363.36099999999993</v>
      </c>
      <c r="C100">
        <v>24.397262185823763</v>
      </c>
      <c r="D100">
        <v>363.36099999999993</v>
      </c>
      <c r="E100">
        <v>-1947.2842108146128</v>
      </c>
      <c r="F100">
        <v>363.36099999999993</v>
      </c>
      <c r="G100">
        <v>292.95120401983991</v>
      </c>
      <c r="J100" t="str">
        <f>IF(H100="","",$P$6-'Script Table'!$E$15-'Script Table'!$E$19+H100)</f>
        <v/>
      </c>
      <c r="K100" s="132">
        <f t="shared" si="10"/>
        <v>363.36099999999993</v>
      </c>
      <c r="L100" s="132">
        <f t="shared" si="11"/>
        <v>100</v>
      </c>
      <c r="M100" s="132">
        <v>362.36099999999993</v>
      </c>
      <c r="N100" s="143">
        <v>179.96373379341787</v>
      </c>
    </row>
    <row r="101" spans="2:14" x14ac:dyDescent="0.2">
      <c r="B101" s="130">
        <v>365.36099999999993</v>
      </c>
      <c r="C101">
        <v>24.395986506830187</v>
      </c>
      <c r="D101">
        <v>365.36099999999993</v>
      </c>
      <c r="E101">
        <v>-1949.2859344897122</v>
      </c>
      <c r="F101">
        <v>365.36099999999993</v>
      </c>
      <c r="G101">
        <v>290.94982052580553</v>
      </c>
      <c r="J101" t="str">
        <f>IF(H101="","",$P$6-'Script Table'!$E$15-'Script Table'!$E$19+H101)</f>
        <v/>
      </c>
      <c r="K101" s="132">
        <f t="shared" si="10"/>
        <v>365.36099999999993</v>
      </c>
      <c r="L101" s="132">
        <f t="shared" si="11"/>
        <v>101</v>
      </c>
      <c r="M101" s="132">
        <v>364.36099999999993</v>
      </c>
      <c r="N101" s="143">
        <v>179.96348596294305</v>
      </c>
    </row>
    <row r="102" spans="2:14" x14ac:dyDescent="0.2">
      <c r="B102" s="130">
        <v>367.36099999999993</v>
      </c>
      <c r="C102">
        <v>24.394702057863352</v>
      </c>
      <c r="D102">
        <v>367.36099999999993</v>
      </c>
      <c r="E102">
        <v>-1951.2876463784726</v>
      </c>
      <c r="F102">
        <v>367.36099999999993</v>
      </c>
      <c r="G102">
        <v>288.94845115676981</v>
      </c>
      <c r="J102" t="str">
        <f>IF(H102="","",$P$6-'Script Table'!$E$15-'Script Table'!$E$19+H102)</f>
        <v/>
      </c>
      <c r="K102" s="132">
        <f t="shared" si="10"/>
        <v>367.36099999999993</v>
      </c>
      <c r="L102" s="132">
        <f t="shared" si="11"/>
        <v>102</v>
      </c>
      <c r="M102" s="132">
        <v>366.36099999999993</v>
      </c>
      <c r="N102" s="143">
        <v>179.96323472168388</v>
      </c>
    </row>
    <row r="103" spans="2:14" x14ac:dyDescent="0.2">
      <c r="B103" s="130">
        <v>369.36099999999993</v>
      </c>
      <c r="C103">
        <v>24.393408717389303</v>
      </c>
      <c r="D103">
        <v>369.36099999999993</v>
      </c>
      <c r="E103">
        <v>-1953.2893464807785</v>
      </c>
      <c r="F103">
        <v>369.36099999999993</v>
      </c>
      <c r="G103">
        <v>286.94709594525671</v>
      </c>
      <c r="J103" t="str">
        <f>IF(H103="","",$P$6-'Script Table'!$E$15-'Script Table'!$E$19+H103)</f>
        <v/>
      </c>
      <c r="K103" s="132">
        <f t="shared" si="10"/>
        <v>369.36099999999993</v>
      </c>
      <c r="L103" s="132">
        <f t="shared" si="11"/>
        <v>103</v>
      </c>
      <c r="M103" s="132">
        <v>368.36099999999993</v>
      </c>
      <c r="N103" s="143">
        <v>179.96297999873252</v>
      </c>
    </row>
    <row r="104" spans="2:14" x14ac:dyDescent="0.2">
      <c r="B104" s="130">
        <v>371.36099999999993</v>
      </c>
      <c r="C104">
        <v>24.39210636132978</v>
      </c>
      <c r="D104">
        <v>371.36099999999993</v>
      </c>
      <c r="E104">
        <v>-1955.2910347965076</v>
      </c>
      <c r="F104">
        <v>371.36099999999993</v>
      </c>
      <c r="G104">
        <v>284.94575492447689</v>
      </c>
      <c r="J104" t="str">
        <f>IF(H104="","",$P$6-'Script Table'!$E$15-'Script Table'!$E$19+H104)</f>
        <v/>
      </c>
      <c r="K104" s="132">
        <f t="shared" si="10"/>
        <v>371.36099999999993</v>
      </c>
      <c r="L104" s="132">
        <f t="shared" si="11"/>
        <v>104</v>
      </c>
      <c r="M104" s="132">
        <v>370.36099999999993</v>
      </c>
      <c r="N104" s="143">
        <v>179.9627217211999</v>
      </c>
    </row>
    <row r="105" spans="2:14" x14ac:dyDescent="0.2">
      <c r="B105" s="130">
        <v>373.36099999999993</v>
      </c>
      <c r="C105">
        <v>24.390794862990784</v>
      </c>
      <c r="D105">
        <v>373.36099999999993</v>
      </c>
      <c r="E105">
        <v>-1957.2927113255378</v>
      </c>
      <c r="F105">
        <v>373.36099999999993</v>
      </c>
      <c r="G105">
        <v>282.94442812833745</v>
      </c>
      <c r="J105" t="str">
        <f>IF(H105="","",$P$6-'Script Table'!$E$15-'Script Table'!$E$19+H105)</f>
        <v/>
      </c>
      <c r="K105" s="132">
        <f t="shared" si="10"/>
        <v>373.36099999999993</v>
      </c>
      <c r="L105" s="132">
        <f t="shared" si="11"/>
        <v>105</v>
      </c>
      <c r="M105" s="132">
        <v>372.36099999999993</v>
      </c>
      <c r="N105" s="143">
        <v>179.96245981415058</v>
      </c>
    </row>
    <row r="106" spans="2:14" x14ac:dyDescent="0.2">
      <c r="B106" s="130">
        <v>375.36099999999993</v>
      </c>
      <c r="C106">
        <v>24.389474092988436</v>
      </c>
      <c r="D106">
        <v>375.36099999999993</v>
      </c>
      <c r="E106">
        <v>-1959.2943760677413</v>
      </c>
      <c r="F106">
        <v>375.36099999999993</v>
      </c>
      <c r="G106">
        <v>280.94311559146786</v>
      </c>
      <c r="J106" t="str">
        <f>IF(H106="","",$P$6-'Script Table'!$E$15-'Script Table'!$E$19+H106)</f>
        <v/>
      </c>
      <c r="K106" s="132">
        <f t="shared" si="10"/>
        <v>375.36099999999993</v>
      </c>
      <c r="L106" s="132">
        <f t="shared" si="11"/>
        <v>106</v>
      </c>
      <c r="M106" s="132">
        <v>374.36099999999993</v>
      </c>
      <c r="N106" s="143">
        <v>179.96219420052518</v>
      </c>
    </row>
    <row r="107" spans="2:14" x14ac:dyDescent="0.2">
      <c r="B107" s="130">
        <v>377.36099999999993</v>
      </c>
      <c r="C107">
        <v>24.388143919172297</v>
      </c>
      <c r="D107">
        <v>377.36099999999993</v>
      </c>
      <c r="E107">
        <v>-1961.2960290229876</v>
      </c>
      <c r="F107">
        <v>377.36099999999993</v>
      </c>
      <c r="G107">
        <v>278.94181734923882</v>
      </c>
      <c r="J107" t="str">
        <f>IF(H107="","",$P$6-'Script Table'!$E$15-'Script Table'!$E$19+H107)</f>
        <v/>
      </c>
      <c r="K107" s="132">
        <f t="shared" si="10"/>
        <v>377.36099999999993</v>
      </c>
      <c r="L107" s="132">
        <f t="shared" si="11"/>
        <v>107</v>
      </c>
      <c r="M107" s="132">
        <v>376.36099999999993</v>
      </c>
      <c r="N107" s="143">
        <v>179.96192480106754</v>
      </c>
    </row>
    <row r="108" spans="2:14" x14ac:dyDescent="0.2">
      <c r="B108" s="130">
        <v>379.36099999999993</v>
      </c>
      <c r="C108">
        <v>24.386804206545946</v>
      </c>
      <c r="D108">
        <v>379.36099999999993</v>
      </c>
      <c r="E108">
        <v>-1963.2976701911418</v>
      </c>
      <c r="F108">
        <v>379.36099999999993</v>
      </c>
      <c r="G108">
        <v>276.94053343778478</v>
      </c>
      <c r="J108" t="str">
        <f>IF(H108="","",$P$6-'Script Table'!$E$15-'Script Table'!$E$19+H108)</f>
        <v/>
      </c>
      <c r="K108" s="132">
        <f t="shared" si="10"/>
        <v>379.36099999999993</v>
      </c>
      <c r="L108" s="132">
        <f t="shared" si="11"/>
        <v>108</v>
      </c>
      <c r="M108" s="132">
        <v>378.36099999999993</v>
      </c>
      <c r="N108" s="143">
        <v>179.96165153424627</v>
      </c>
    </row>
    <row r="109" spans="2:14" x14ac:dyDescent="0.2">
      <c r="B109" s="130">
        <v>381.36099999999993</v>
      </c>
      <c r="C109">
        <v>24.385454817184623</v>
      </c>
      <c r="D109">
        <v>381.36099999999993</v>
      </c>
      <c r="E109">
        <v>-1965.2992995720656</v>
      </c>
      <c r="F109">
        <v>381.36099999999993</v>
      </c>
      <c r="G109">
        <v>274.93926389402418</v>
      </c>
      <c r="J109" t="str">
        <f>IF(H109="","",$P$6-'Script Table'!$E$15-'Script Table'!$E$19+H109)</f>
        <v/>
      </c>
      <c r="K109" s="132">
        <f t="shared" si="10"/>
        <v>381.36099999999993</v>
      </c>
      <c r="L109" s="132">
        <f t="shared" si="11"/>
        <v>109</v>
      </c>
      <c r="M109" s="132">
        <v>380.36099999999993</v>
      </c>
      <c r="N109" s="143">
        <v>179.96137431617058</v>
      </c>
    </row>
    <row r="110" spans="2:14" x14ac:dyDescent="0.2">
      <c r="B110" s="130">
        <v>383.36099999999993</v>
      </c>
      <c r="C110">
        <v>24.384095610149895</v>
      </c>
      <c r="D110">
        <v>383.36099999999993</v>
      </c>
      <c r="E110">
        <v>-1967.3009171656163</v>
      </c>
      <c r="F110">
        <v>383.36099999999993</v>
      </c>
      <c r="G110">
        <v>272.93800875568263</v>
      </c>
      <c r="J110" t="str">
        <f>IF(H110="","",$P$6-'Script Table'!$E$15-'Script Table'!$E$19+H110)</f>
        <v/>
      </c>
      <c r="K110" s="132">
        <f t="shared" si="10"/>
        <v>383.36099999999993</v>
      </c>
      <c r="L110" s="132">
        <f t="shared" si="11"/>
        <v>110</v>
      </c>
      <c r="M110" s="132">
        <v>382.36099999999993</v>
      </c>
      <c r="N110" s="143">
        <v>179.96109306050502</v>
      </c>
    </row>
    <row r="111" spans="2:14" x14ac:dyDescent="0.2">
      <c r="B111" s="130">
        <v>385.36099999999993</v>
      </c>
      <c r="C111">
        <v>24.382726441401228</v>
      </c>
      <c r="D111">
        <v>385.36099999999993</v>
      </c>
      <c r="E111">
        <v>-1969.3025229716482</v>
      </c>
      <c r="F111">
        <v>385.36099999999993</v>
      </c>
      <c r="G111">
        <v>270.93676806131748</v>
      </c>
      <c r="J111" t="str">
        <f>IF(H111="","",$P$6-'Script Table'!$E$15-'Script Table'!$E$19+H111)</f>
        <v/>
      </c>
      <c r="K111" s="132">
        <f t="shared" si="10"/>
        <v>385.36099999999993</v>
      </c>
      <c r="L111" s="132">
        <f t="shared" si="11"/>
        <v>111</v>
      </c>
      <c r="M111" s="132">
        <v>384.36099999999993</v>
      </c>
      <c r="N111" s="143">
        <v>179.96080767838097</v>
      </c>
    </row>
    <row r="112" spans="2:14" x14ac:dyDescent="0.2">
      <c r="B112" s="130">
        <v>387.36099999999993</v>
      </c>
      <c r="C112">
        <v>24.38134716370423</v>
      </c>
      <c r="D112">
        <v>387.36099999999993</v>
      </c>
      <c r="E112">
        <v>-1971.3041169900084</v>
      </c>
      <c r="F112">
        <v>387.36099999999993</v>
      </c>
      <c r="G112">
        <v>268.93554185034259</v>
      </c>
      <c r="J112" t="str">
        <f>IF(H112="","",$P$6-'Script Table'!$E$15-'Script Table'!$E$19+H112)</f>
        <v/>
      </c>
      <c r="K112" s="132">
        <f t="shared" si="10"/>
        <v>387.36099999999993</v>
      </c>
      <c r="L112" s="132">
        <f t="shared" si="11"/>
        <v>112</v>
      </c>
      <c r="M112" s="132">
        <v>386.36099999999993</v>
      </c>
      <c r="N112" s="143">
        <v>179.96051807830105</v>
      </c>
    </row>
    <row r="113" spans="2:14" x14ac:dyDescent="0.2">
      <c r="B113" s="130">
        <v>389.36099999999993</v>
      </c>
      <c r="C113">
        <v>24.379957626535528</v>
      </c>
      <c r="D113">
        <v>389.36099999999993</v>
      </c>
      <c r="E113">
        <v>-1973.3056992205429</v>
      </c>
      <c r="F113">
        <v>389.36099999999993</v>
      </c>
      <c r="G113">
        <v>266.93433016305357</v>
      </c>
      <c r="J113" t="str">
        <f>IF(H113="","",$P$6-'Script Table'!$E$15-'Script Table'!$E$19+H113)</f>
        <v/>
      </c>
      <c r="K113" s="132">
        <f t="shared" si="10"/>
        <v>389.36099999999993</v>
      </c>
      <c r="L113" s="132">
        <f t="shared" si="11"/>
        <v>113</v>
      </c>
      <c r="M113" s="132">
        <v>388.36099999999993</v>
      </c>
      <c r="N113" s="143">
        <v>179.96022416604282</v>
      </c>
    </row>
    <row r="114" spans="2:14" x14ac:dyDescent="0.2">
      <c r="B114" s="130">
        <v>391.36099999999993</v>
      </c>
      <c r="C114">
        <v>24.37855767598403</v>
      </c>
      <c r="D114">
        <v>391.36099999999993</v>
      </c>
      <c r="E114">
        <v>-1975.3072696630911</v>
      </c>
      <c r="F114">
        <v>391.36099999999993</v>
      </c>
      <c r="G114">
        <v>264.93313304065191</v>
      </c>
      <c r="J114" t="str">
        <f>IF(H114="","",$P$6-'Script Table'!$E$15-'Script Table'!$E$19+H114)</f>
        <v/>
      </c>
      <c r="K114" s="132">
        <f t="shared" si="10"/>
        <v>391.36099999999993</v>
      </c>
      <c r="L114" s="132">
        <f t="shared" si="11"/>
        <v>114</v>
      </c>
      <c r="M114" s="132">
        <v>390.36099999999993</v>
      </c>
      <c r="N114" s="143">
        <v>179.9599258445553</v>
      </c>
    </row>
    <row r="115" spans="2:14" x14ac:dyDescent="0.2">
      <c r="B115" s="130">
        <v>393.36099999999993</v>
      </c>
      <c r="C115">
        <v>24.377147154648512</v>
      </c>
      <c r="D115">
        <v>393.36099999999993</v>
      </c>
      <c r="E115">
        <v>-1977.308828317487</v>
      </c>
      <c r="F115">
        <v>393.36099999999993</v>
      </c>
      <c r="G115">
        <v>262.93195052527903</v>
      </c>
      <c r="J115" t="str">
        <f>IF(H115="","",$P$6-'Script Table'!$E$15-'Script Table'!$E$19+H115)</f>
        <v/>
      </c>
      <c r="K115" s="132">
        <f t="shared" si="10"/>
        <v>393.36099999999993</v>
      </c>
      <c r="L115" s="132">
        <f t="shared" si="11"/>
        <v>115</v>
      </c>
      <c r="M115" s="132">
        <v>392.36099999999993</v>
      </c>
      <c r="N115" s="143">
        <v>179.95962301385347</v>
      </c>
    </row>
    <row r="116" spans="2:14" x14ac:dyDescent="0.2">
      <c r="B116" s="130">
        <v>395.36099999999993</v>
      </c>
      <c r="C116">
        <v>24.375725901531219</v>
      </c>
      <c r="D116">
        <v>395.36099999999993</v>
      </c>
      <c r="E116">
        <v>-1979.3103751835613</v>
      </c>
      <c r="F116">
        <v>395.36099999999993</v>
      </c>
      <c r="G116">
        <v>260.93078266003658</v>
      </c>
      <c r="J116" t="str">
        <f>IF(H116="","",$P$6-'Script Table'!$E$15-'Script Table'!$E$19+H116)</f>
        <v/>
      </c>
      <c r="K116" s="132">
        <f t="shared" si="10"/>
        <v>395.36099999999993</v>
      </c>
      <c r="L116" s="132">
        <f t="shared" si="11"/>
        <v>116</v>
      </c>
      <c r="M116" s="132">
        <v>394.36099999999993</v>
      </c>
      <c r="N116" s="143">
        <v>179.95931557090432</v>
      </c>
    </row>
    <row r="117" spans="2:14" x14ac:dyDescent="0.2">
      <c r="B117" s="130">
        <v>397.36099999999993</v>
      </c>
      <c r="C117">
        <v>24.374293751927468</v>
      </c>
      <c r="D117">
        <v>397.36099999999993</v>
      </c>
      <c r="E117">
        <v>-1981.3119102611381</v>
      </c>
      <c r="F117">
        <v>397.36099999999993</v>
      </c>
      <c r="G117">
        <v>258.92962948902027</v>
      </c>
      <c r="J117" t="str">
        <f>IF(H117="","",$P$6-'Script Table'!$E$15-'Script Table'!$E$19+H117)</f>
        <v/>
      </c>
      <c r="K117" s="132">
        <f t="shared" si="10"/>
        <v>397.36099999999993</v>
      </c>
      <c r="L117" s="132">
        <f t="shared" si="11"/>
        <v>117</v>
      </c>
      <c r="M117" s="132">
        <v>396.36099999999993</v>
      </c>
      <c r="N117" s="143">
        <v>179.95900340951206</v>
      </c>
    </row>
    <row r="118" spans="2:14" x14ac:dyDescent="0.2">
      <c r="B118" s="130">
        <v>399.36099999999993</v>
      </c>
      <c r="C118">
        <v>24.372850537310935</v>
      </c>
      <c r="D118">
        <v>399.36099999999993</v>
      </c>
      <c r="E118">
        <v>-1983.3134335500372</v>
      </c>
      <c r="F118">
        <v>399.36099999999993</v>
      </c>
      <c r="G118">
        <v>256.92849105735218</v>
      </c>
      <c r="J118" t="str">
        <f>IF(H118="","",$P$6-'Script Table'!$E$15-'Script Table'!$E$19+H118)</f>
        <v/>
      </c>
      <c r="K118" s="132">
        <f t="shared" si="10"/>
        <v>399.36099999999993</v>
      </c>
      <c r="L118" s="132">
        <f t="shared" si="11"/>
        <v>118</v>
      </c>
      <c r="M118" s="132">
        <v>398.36099999999993</v>
      </c>
      <c r="N118" s="143">
        <v>179.95868642019471</v>
      </c>
    </row>
    <row r="119" spans="2:14" x14ac:dyDescent="0.2">
      <c r="B119" s="130">
        <v>401.36099999999993</v>
      </c>
      <c r="C119">
        <v>24.371396085214474</v>
      </c>
      <c r="D119">
        <v>401.36099999999993</v>
      </c>
      <c r="E119">
        <v>-1985.3149450500712</v>
      </c>
      <c r="F119">
        <v>401.36099999999993</v>
      </c>
      <c r="G119">
        <v>254.92736741121053</v>
      </c>
      <c r="J119" t="str">
        <f>IF(H119="","",$P$6-'Script Table'!$E$15-'Script Table'!$E$19+H119)</f>
        <v/>
      </c>
      <c r="K119" s="132">
        <f t="shared" si="10"/>
        <v>401.36099999999993</v>
      </c>
      <c r="L119" s="132">
        <f t="shared" si="11"/>
        <v>119</v>
      </c>
      <c r="M119" s="132">
        <v>400.36099999999993</v>
      </c>
      <c r="N119" s="143">
        <v>179.958364490056</v>
      </c>
    </row>
    <row r="120" spans="2:14" x14ac:dyDescent="0.2">
      <c r="B120" s="130">
        <v>403.36099999999993</v>
      </c>
      <c r="C120">
        <v>24.369930219106241</v>
      </c>
      <c r="D120">
        <v>403.36099999999993</v>
      </c>
      <c r="E120">
        <v>-1987.3164447610482</v>
      </c>
      <c r="F120">
        <v>403.36099999999993</v>
      </c>
      <c r="G120">
        <v>252.92625859786267</v>
      </c>
      <c r="J120" t="str">
        <f>IF(H120="","",$P$6-'Script Table'!$E$15-'Script Table'!$E$19+H120)</f>
        <v/>
      </c>
      <c r="K120" s="132">
        <f t="shared" si="10"/>
        <v>403.36099999999993</v>
      </c>
      <c r="L120" s="132">
        <f t="shared" si="11"/>
        <v>120</v>
      </c>
      <c r="M120" s="132">
        <v>402.36099999999993</v>
      </c>
      <c r="N120" s="143">
        <v>179.95803750265074</v>
      </c>
    </row>
    <row r="121" spans="2:14" x14ac:dyDescent="0.2">
      <c r="B121" s="130">
        <v>405.36099999999993</v>
      </c>
      <c r="C121">
        <v>24.368452758260947</v>
      </c>
      <c r="D121">
        <v>405.36099999999993</v>
      </c>
      <c r="E121">
        <v>-1989.3179326827692</v>
      </c>
      <c r="F121">
        <v>405.36099999999993</v>
      </c>
      <c r="G121">
        <v>250.92516466570078</v>
      </c>
      <c r="J121" t="str">
        <f>IF(H121="","",$P$6-'Script Table'!$E$15-'Script Table'!$E$19+H121)</f>
        <v/>
      </c>
      <c r="K121" s="132">
        <f t="shared" si="10"/>
        <v>405.36099999999993</v>
      </c>
      <c r="L121" s="132">
        <f t="shared" si="11"/>
        <v>121</v>
      </c>
      <c r="M121" s="132">
        <v>404.36099999999993</v>
      </c>
      <c r="N121" s="143">
        <v>179.95770533784568</v>
      </c>
    </row>
    <row r="122" spans="2:14" x14ac:dyDescent="0.2">
      <c r="B122" s="130">
        <v>407.36099999999993</v>
      </c>
      <c r="C122">
        <v>24.366963517625937</v>
      </c>
      <c r="D122">
        <v>407.36099999999993</v>
      </c>
      <c r="E122">
        <v>-1991.3194088150301</v>
      </c>
      <c r="F122">
        <v>407.36099999999993</v>
      </c>
      <c r="G122">
        <v>248.92408566427548</v>
      </c>
      <c r="J122" t="str">
        <f>IF(H122="","",$P$6-'Script Table'!$E$15-'Script Table'!$E$19+H122)</f>
        <v/>
      </c>
      <c r="K122" s="132">
        <f t="shared" si="10"/>
        <v>407.36099999999993</v>
      </c>
      <c r="L122" s="132">
        <f t="shared" si="11"/>
        <v>122</v>
      </c>
      <c r="M122" s="132">
        <v>406.36099999999993</v>
      </c>
      <c r="N122" s="143">
        <v>179.95736787167073</v>
      </c>
    </row>
    <row r="123" spans="2:14" x14ac:dyDescent="0.2">
      <c r="B123" s="130">
        <v>409.36099999999993</v>
      </c>
      <c r="C123">
        <v>24.365462307681881</v>
      </c>
      <c r="D123">
        <v>409.36099999999993</v>
      </c>
      <c r="E123">
        <v>-1993.3208731576187</v>
      </c>
      <c r="F123">
        <v>409.36099999999993</v>
      </c>
      <c r="G123">
        <v>246.92302164433863</v>
      </c>
      <c r="J123" t="str">
        <f>IF(H123="","",$P$6-'Script Table'!$E$15-'Script Table'!$E$19+H123)</f>
        <v/>
      </c>
      <c r="K123" s="132">
        <f t="shared" si="10"/>
        <v>409.36099999999993</v>
      </c>
      <c r="L123" s="132">
        <f t="shared" si="11"/>
        <v>123</v>
      </c>
      <c r="M123" s="132">
        <v>408.36099999999993</v>
      </c>
      <c r="N123" s="143">
        <v>179.95702497616497</v>
      </c>
    </row>
    <row r="124" spans="2:14" x14ac:dyDescent="0.2">
      <c r="B124" s="130">
        <v>411.36099999999993</v>
      </c>
      <c r="C124">
        <v>24.363948934297845</v>
      </c>
      <c r="D124">
        <v>411.36099999999993</v>
      </c>
      <c r="E124">
        <v>-1995.3223257103168</v>
      </c>
      <c r="F124">
        <v>411.36099999999993</v>
      </c>
      <c r="G124">
        <v>244.92197265787604</v>
      </c>
      <c r="J124" t="str">
        <f>IF(H124="","",$P$6-'Script Table'!$E$15-'Script Table'!$E$19+H124)</f>
        <v/>
      </c>
      <c r="K124" s="132">
        <f t="shared" si="10"/>
        <v>411.36099999999993</v>
      </c>
      <c r="L124" s="132">
        <f t="shared" si="11"/>
        <v>124</v>
      </c>
      <c r="M124" s="132">
        <v>410.36099999999993</v>
      </c>
      <c r="N124" s="143">
        <v>179.95667651921576</v>
      </c>
    </row>
    <row r="125" spans="2:14" x14ac:dyDescent="0.2">
      <c r="B125" s="130">
        <v>413.36099999999993</v>
      </c>
      <c r="C125">
        <v>24.362423198580398</v>
      </c>
      <c r="D125">
        <v>413.36099999999993</v>
      </c>
      <c r="E125">
        <v>-1997.3237664728983</v>
      </c>
      <c r="F125">
        <v>413.36099999999993</v>
      </c>
      <c r="G125">
        <v>242.92093875815272</v>
      </c>
      <c r="J125" t="str">
        <f>IF(H125="","",$P$6-'Script Table'!$E$15-'Script Table'!$E$19+H125)</f>
        <v/>
      </c>
      <c r="K125" s="132">
        <f t="shared" si="10"/>
        <v>413.36099999999993</v>
      </c>
      <c r="L125" s="132">
        <f t="shared" si="11"/>
        <v>125</v>
      </c>
      <c r="M125" s="132">
        <v>412.36099999999993</v>
      </c>
      <c r="N125" s="143">
        <v>179.95632236438738</v>
      </c>
    </row>
    <row r="126" spans="2:14" x14ac:dyDescent="0.2">
      <c r="B126" s="130">
        <v>415.36099999999993</v>
      </c>
      <c r="C126">
        <v>24.360884896716488</v>
      </c>
      <c r="D126">
        <v>415.36099999999993</v>
      </c>
      <c r="E126">
        <v>-1999.3251954451316</v>
      </c>
      <c r="F126">
        <v>415.36099999999993</v>
      </c>
      <c r="G126">
        <v>240.91991999974948</v>
      </c>
      <c r="J126" t="str">
        <f>IF(H126="","",$P$6-'Script Table'!$E$15-'Script Table'!$E$19+H126)</f>
        <v/>
      </c>
      <c r="K126" s="132">
        <f t="shared" si="10"/>
        <v>415.36099999999993</v>
      </c>
      <c r="L126" s="132">
        <f t="shared" si="11"/>
        <v>126</v>
      </c>
      <c r="M126" s="132">
        <v>414.36099999999993</v>
      </c>
      <c r="N126" s="143">
        <v>179.95596237074307</v>
      </c>
    </row>
    <row r="127" spans="2:14" x14ac:dyDescent="0.2">
      <c r="B127" s="130">
        <v>417.36099999999993</v>
      </c>
      <c r="C127">
        <v>24.359333819809834</v>
      </c>
      <c r="D127">
        <v>417.36099999999993</v>
      </c>
      <c r="E127">
        <v>-2001.3266126267745</v>
      </c>
      <c r="F127">
        <v>417.36099999999993</v>
      </c>
      <c r="G127">
        <v>238.9189164386155</v>
      </c>
      <c r="J127" t="str">
        <f>IF(H127="","",$P$6-'Script Table'!$E$15-'Script Table'!$E$19+H127)</f>
        <v/>
      </c>
      <c r="K127" s="132">
        <f t="shared" si="10"/>
        <v>417.36099999999993</v>
      </c>
      <c r="L127" s="132">
        <f t="shared" si="11"/>
        <v>127</v>
      </c>
      <c r="M127" s="132">
        <v>416.36099999999993</v>
      </c>
      <c r="N127" s="143">
        <v>179.95559639265886</v>
      </c>
    </row>
    <row r="128" spans="2:14" x14ac:dyDescent="0.2">
      <c r="B128" s="130">
        <v>419.36099999999993</v>
      </c>
      <c r="C128">
        <v>24.357769753710414</v>
      </c>
      <c r="D128">
        <v>419.36099999999993</v>
      </c>
      <c r="E128">
        <v>-2003.3280180175782</v>
      </c>
      <c r="F128">
        <v>419.36099999999993</v>
      </c>
      <c r="G128">
        <v>236.91792813210486</v>
      </c>
      <c r="J128" t="str">
        <f>IF(H128="","",$P$6-'Script Table'!$E$15-'Script Table'!$E$19+H128)</f>
        <v/>
      </c>
      <c r="K128" s="132">
        <f t="shared" si="10"/>
        <v>419.36099999999993</v>
      </c>
      <c r="L128" s="132">
        <f t="shared" si="11"/>
        <v>128</v>
      </c>
      <c r="M128" s="132">
        <v>418.36099999999993</v>
      </c>
      <c r="N128" s="143">
        <v>179.95522427962621</v>
      </c>
    </row>
    <row r="129" spans="2:14" x14ac:dyDescent="0.2">
      <c r="B129" s="130">
        <v>421.36099999999993</v>
      </c>
      <c r="C129">
        <v>24.356192478836732</v>
      </c>
      <c r="D129">
        <v>421.36099999999993</v>
      </c>
      <c r="E129">
        <v>-2005.329411617286</v>
      </c>
      <c r="F129">
        <v>421.36099999999993</v>
      </c>
      <c r="G129">
        <v>234.91695513903028</v>
      </c>
      <c r="J129" t="str">
        <f>IF(H129="","",$P$6-'Script Table'!$E$15-'Script Table'!$E$19+H129)</f>
        <v/>
      </c>
      <c r="K129" s="132">
        <f t="shared" si="10"/>
        <v>421.36099999999993</v>
      </c>
      <c r="L129" s="132">
        <f t="shared" si="11"/>
        <v>129</v>
      </c>
      <c r="M129" s="132">
        <v>420.36099999999993</v>
      </c>
      <c r="N129" s="143">
        <v>179.95484587604463</v>
      </c>
    </row>
    <row r="130" spans="2:14" x14ac:dyDescent="0.2">
      <c r="B130" s="130">
        <v>423.36099999999993</v>
      </c>
      <c r="C130">
        <v>24.354601769990534</v>
      </c>
      <c r="D130">
        <v>423.36099999999993</v>
      </c>
      <c r="E130">
        <v>-2007.3307934256309</v>
      </c>
      <c r="F130">
        <v>423.36099999999993</v>
      </c>
      <c r="G130">
        <v>232.91599751971103</v>
      </c>
      <c r="J130" t="str">
        <f>IF(H130="","",$P$6-'Script Table'!$E$15-'Script Table'!$E$19+H130)</f>
        <v/>
      </c>
      <c r="K130" s="132">
        <f t="shared" si="10"/>
        <v>423.36099999999993</v>
      </c>
      <c r="L130" s="132">
        <f t="shared" si="11"/>
        <v>130</v>
      </c>
      <c r="M130" s="132">
        <v>422.36099999999993</v>
      </c>
      <c r="N130" s="143">
        <v>179.95446102100581</v>
      </c>
    </row>
    <row r="131" spans="2:14" x14ac:dyDescent="0.2">
      <c r="B131" s="130">
        <v>425.36099999999993</v>
      </c>
      <c r="C131">
        <v>24.35299739616357</v>
      </c>
      <c r="D131">
        <v>425.36099999999993</v>
      </c>
      <c r="E131">
        <v>-2009.332163442338</v>
      </c>
      <c r="F131">
        <v>425.36099999999993</v>
      </c>
      <c r="G131">
        <v>230.91505533602412</v>
      </c>
      <c r="J131" t="str">
        <f>IF(H131="","",$P$6-'Script Table'!$E$15-'Script Table'!$E$19+H131)</f>
        <v/>
      </c>
      <c r="K131" s="132">
        <f t="shared" si="10"/>
        <v>425.36099999999993</v>
      </c>
      <c r="L131" s="132">
        <f t="shared" si="11"/>
        <v>131</v>
      </c>
      <c r="M131" s="132">
        <v>424.36099999999993</v>
      </c>
      <c r="N131" s="143">
        <v>179.95406954806549</v>
      </c>
    </row>
    <row r="132" spans="2:14" x14ac:dyDescent="0.2">
      <c r="B132" s="130">
        <v>427.36099999999993</v>
      </c>
      <c r="C132">
        <v>24.351379120335881</v>
      </c>
      <c r="D132">
        <v>427.36099999999993</v>
      </c>
      <c r="E132">
        <v>-2011.3335216671221</v>
      </c>
      <c r="F132">
        <v>427.36099999999993</v>
      </c>
      <c r="G132">
        <v>228.91412865146071</v>
      </c>
      <c r="J132" t="str">
        <f>IF(H132="","",$P$6-'Script Table'!$E$15-'Script Table'!$E$19+H132)</f>
        <v/>
      </c>
      <c r="K132" s="132">
        <f t="shared" ref="K132:K195" si="12">F132</f>
        <v>427.36099999999993</v>
      </c>
      <c r="L132" s="132">
        <f t="shared" si="11"/>
        <v>132</v>
      </c>
      <c r="M132" s="132">
        <v>426.36099999999993</v>
      </c>
      <c r="N132" s="143">
        <v>179.95367128500084</v>
      </c>
    </row>
    <row r="133" spans="2:14" x14ac:dyDescent="0.2">
      <c r="B133" s="130">
        <v>429.36099999999993</v>
      </c>
      <c r="C133">
        <v>24.349746699265367</v>
      </c>
      <c r="D133">
        <v>429.36099999999993</v>
      </c>
      <c r="E133">
        <v>-2013.334868099688</v>
      </c>
      <c r="F133">
        <v>429.36099999999993</v>
      </c>
      <c r="G133">
        <v>226.91321753118063</v>
      </c>
      <c r="J133" t="str">
        <f>IF(H133="","",$P$6-'Script Table'!$E$15-'Script Table'!$E$19+H133)</f>
        <v/>
      </c>
      <c r="K133" s="132">
        <f t="shared" si="12"/>
        <v>429.36099999999993</v>
      </c>
      <c r="L133" s="132">
        <f t="shared" si="11"/>
        <v>133</v>
      </c>
      <c r="M133" s="132">
        <v>428.36099999999993</v>
      </c>
      <c r="N133" s="143">
        <v>179.95326605356041</v>
      </c>
    </row>
    <row r="134" spans="2:14" x14ac:dyDescent="0.2">
      <c r="B134" s="130">
        <v>431.36099999999993</v>
      </c>
      <c r="C134">
        <v>24.34809988326797</v>
      </c>
      <c r="D134">
        <v>431.36099999999993</v>
      </c>
      <c r="E134">
        <v>-2015.3362027397309</v>
      </c>
      <c r="F134">
        <v>431.36099999999993</v>
      </c>
      <c r="G134">
        <v>224.91232204206972</v>
      </c>
      <c r="J134" t="str">
        <f>IF(H134="","",$P$6-'Script Table'!$E$15-'Script Table'!$E$19+H134)</f>
        <v/>
      </c>
      <c r="K134" s="132">
        <f t="shared" si="12"/>
        <v>431.36099999999993</v>
      </c>
      <c r="L134" s="132">
        <f t="shared" ref="L134:L197" si="13">L133+1</f>
        <v>134</v>
      </c>
      <c r="M134" s="132">
        <v>430.36099999999993</v>
      </c>
      <c r="N134" s="143">
        <v>179.95285366919572</v>
      </c>
    </row>
    <row r="135" spans="2:14" x14ac:dyDescent="0.2">
      <c r="B135" s="130">
        <v>433.36099999999993</v>
      </c>
      <c r="C135">
        <v>24.346438415988128</v>
      </c>
      <c r="D135">
        <v>433.36099999999993</v>
      </c>
      <c r="E135">
        <v>-2017.3375255869337</v>
      </c>
      <c r="F135">
        <v>433.36099999999993</v>
      </c>
      <c r="G135">
        <v>222.91144225280846</v>
      </c>
      <c r="J135" t="str">
        <f>IF(H135="","",$P$6-'Script Table'!$E$15-'Script Table'!$E$19+H135)</f>
        <v/>
      </c>
      <c r="K135" s="132">
        <f t="shared" si="12"/>
        <v>433.36099999999993</v>
      </c>
      <c r="L135" s="132">
        <f t="shared" si="13"/>
        <v>135</v>
      </c>
      <c r="M135" s="132">
        <v>432.36099999999993</v>
      </c>
      <c r="N135" s="143">
        <v>179.95243394078202</v>
      </c>
    </row>
    <row r="136" spans="2:14" x14ac:dyDescent="0.2">
      <c r="B136" s="130">
        <v>435.36099999999993</v>
      </c>
      <c r="C136">
        <v>24.344762034158855</v>
      </c>
      <c r="D136">
        <v>435.36099999999993</v>
      </c>
      <c r="E136">
        <v>-2019.3388366409686</v>
      </c>
      <c r="F136">
        <v>435.36099999999993</v>
      </c>
      <c r="G136">
        <v>220.91057823392816</v>
      </c>
      <c r="J136" t="str">
        <f>IF(H136="","",$P$6-'Script Table'!$E$15-'Script Table'!$E$19+H136)</f>
        <v/>
      </c>
      <c r="K136" s="132">
        <f t="shared" si="12"/>
        <v>435.36099999999993</v>
      </c>
      <c r="L136" s="132">
        <f t="shared" si="13"/>
        <v>136</v>
      </c>
      <c r="M136" s="132">
        <v>434.36099999999993</v>
      </c>
      <c r="N136" s="143">
        <v>179.95200667032145</v>
      </c>
    </row>
    <row r="137" spans="2:14" x14ac:dyDescent="0.2">
      <c r="B137" s="130">
        <v>437.36099999999993</v>
      </c>
      <c r="C137">
        <v>24.343070467350969</v>
      </c>
      <c r="D137">
        <v>437.36099999999993</v>
      </c>
      <c r="E137">
        <v>-2021.3401359014963</v>
      </c>
      <c r="F137">
        <v>437.36099999999993</v>
      </c>
      <c r="G137">
        <v>218.90973005788237</v>
      </c>
      <c r="J137" t="str">
        <f>IF(H137="","",$P$6-'Script Table'!$E$15-'Script Table'!$E$19+H137)</f>
        <v/>
      </c>
      <c r="K137" s="132">
        <f t="shared" si="12"/>
        <v>437.36099999999993</v>
      </c>
      <c r="L137" s="132">
        <f t="shared" si="13"/>
        <v>137</v>
      </c>
      <c r="M137" s="132">
        <v>436.36099999999993</v>
      </c>
      <c r="N137" s="143">
        <v>179.9515716526322</v>
      </c>
    </row>
    <row r="138" spans="2:14" x14ac:dyDescent="0.2">
      <c r="B138" s="130">
        <v>439.36099999999993</v>
      </c>
      <c r="C138">
        <v>24.341363437710825</v>
      </c>
      <c r="D138">
        <v>439.36099999999993</v>
      </c>
      <c r="E138">
        <v>-2023.3414233681644</v>
      </c>
      <c r="F138">
        <v>439.36099999999993</v>
      </c>
      <c r="G138">
        <v>216.90889779911868</v>
      </c>
      <c r="J138" t="str">
        <f>IF(H138="","",$P$6-'Script Table'!$E$15-'Script Table'!$E$19+H138)</f>
        <v/>
      </c>
      <c r="K138" s="132">
        <f t="shared" si="12"/>
        <v>439.36099999999993</v>
      </c>
      <c r="L138" s="132">
        <f t="shared" si="13"/>
        <v>138</v>
      </c>
      <c r="M138" s="132">
        <v>438.36099999999993</v>
      </c>
      <c r="N138" s="143">
        <v>179.95112867501871</v>
      </c>
    </row>
    <row r="139" spans="2:14" x14ac:dyDescent="0.2">
      <c r="B139" s="130">
        <v>441.36099999999993</v>
      </c>
      <c r="C139">
        <v>24.339640659685923</v>
      </c>
      <c r="D139">
        <v>441.36099999999993</v>
      </c>
      <c r="E139">
        <v>-2025.3426990406069</v>
      </c>
      <c r="F139">
        <v>441.36099999999993</v>
      </c>
      <c r="G139">
        <v>214.90808153414969</v>
      </c>
      <c r="J139" t="str">
        <f>IF(H139="","",$P$6-'Script Table'!$E$15-'Script Table'!$E$19+H139)</f>
        <v/>
      </c>
      <c r="K139" s="132">
        <f t="shared" si="12"/>
        <v>441.36099999999993</v>
      </c>
      <c r="L139" s="132">
        <f t="shared" si="13"/>
        <v>139</v>
      </c>
      <c r="M139" s="132">
        <v>440.36099999999993</v>
      </c>
      <c r="N139" s="143">
        <v>179.950677516925</v>
      </c>
    </row>
    <row r="140" spans="2:14" x14ac:dyDescent="0.2">
      <c r="B140" s="130">
        <v>443.36099999999993</v>
      </c>
      <c r="C140">
        <v>24.337901839737718</v>
      </c>
      <c r="D140">
        <v>443.36099999999993</v>
      </c>
      <c r="E140">
        <v>-2027.3439629184454</v>
      </c>
      <c r="F140">
        <v>443.36099999999993</v>
      </c>
      <c r="G140">
        <v>212.90728134163032</v>
      </c>
      <c r="J140" t="str">
        <f>IF(H140="","",$P$6-'Script Table'!$E$15-'Script Table'!$E$19+H140)</f>
        <v/>
      </c>
      <c r="K140" s="132">
        <f t="shared" si="12"/>
        <v>443.36099999999993</v>
      </c>
      <c r="L140" s="132">
        <f t="shared" si="13"/>
        <v>140</v>
      </c>
      <c r="M140" s="132">
        <v>442.36099999999993</v>
      </c>
      <c r="N140" s="143">
        <v>179.95021794956756</v>
      </c>
    </row>
    <row r="141" spans="2:14" x14ac:dyDescent="0.2">
      <c r="B141" s="130">
        <v>445.36099999999993</v>
      </c>
      <c r="C141">
        <v>24.336146676040915</v>
      </c>
      <c r="D141">
        <v>445.36099999999993</v>
      </c>
      <c r="E141">
        <v>-2029.3452150012865</v>
      </c>
      <c r="F141">
        <v>445.36099999999993</v>
      </c>
      <c r="G141">
        <v>210.90649730244149</v>
      </c>
      <c r="J141" t="str">
        <f>IF(H141="","",$P$6-'Script Table'!$E$15-'Script Table'!$E$19+H141)</f>
        <v/>
      </c>
      <c r="K141" s="132">
        <f t="shared" si="12"/>
        <v>445.36099999999993</v>
      </c>
      <c r="L141" s="132">
        <f t="shared" si="13"/>
        <v>141</v>
      </c>
      <c r="M141" s="132">
        <v>444.36099999999993</v>
      </c>
      <c r="N141" s="143">
        <v>179.94974973554824</v>
      </c>
    </row>
    <row r="142" spans="2:14" x14ac:dyDescent="0.2">
      <c r="B142" s="130">
        <v>447.36099999999993</v>
      </c>
      <c r="C142">
        <v>24.334374858168477</v>
      </c>
      <c r="D142">
        <v>447.36099999999993</v>
      </c>
      <c r="E142">
        <v>-2031.3464552887222</v>
      </c>
      <c r="F142">
        <v>447.36099999999993</v>
      </c>
      <c r="G142">
        <v>208.90572949977172</v>
      </c>
      <c r="J142" t="str">
        <f>IF(H142="","",$P$6-'Script Table'!$E$15-'Script Table'!$E$19+H142)</f>
        <v/>
      </c>
      <c r="K142" s="132">
        <f t="shared" si="12"/>
        <v>447.36099999999993</v>
      </c>
      <c r="L142" s="132">
        <f t="shared" si="13"/>
        <v>142</v>
      </c>
      <c r="M142" s="132">
        <v>446.36099999999993</v>
      </c>
      <c r="N142" s="143">
        <v>179.94927262844516</v>
      </c>
    </row>
    <row r="143" spans="2:14" x14ac:dyDescent="0.2">
      <c r="B143" s="130">
        <v>449.36099999999993</v>
      </c>
      <c r="C143">
        <v>24.332586066761479</v>
      </c>
      <c r="D143">
        <v>449.36099999999993</v>
      </c>
      <c r="E143">
        <v>-2033.3476837803271</v>
      </c>
      <c r="F143">
        <v>449.36099999999993</v>
      </c>
      <c r="G143">
        <v>206.90497801920901</v>
      </c>
      <c r="J143" t="str">
        <f>IF(H143="","",$P$6-'Script Table'!$E$15-'Script Table'!$E$19+H143)</f>
        <v/>
      </c>
      <c r="K143" s="132">
        <f t="shared" si="12"/>
        <v>449.36099999999993</v>
      </c>
      <c r="L143" s="132">
        <f t="shared" si="13"/>
        <v>143</v>
      </c>
      <c r="M143" s="132">
        <v>448.36099999999993</v>
      </c>
      <c r="N143" s="143">
        <v>179.94878637237827</v>
      </c>
    </row>
    <row r="144" spans="2:14" x14ac:dyDescent="0.2">
      <c r="B144" s="130">
        <v>451.36099999999993</v>
      </c>
      <c r="C144">
        <v>24.330779973182981</v>
      </c>
      <c r="D144">
        <v>451.36099999999993</v>
      </c>
      <c r="E144">
        <v>-2035.3489004756618</v>
      </c>
      <c r="F144">
        <v>451.36099999999993</v>
      </c>
      <c r="G144">
        <v>204.9042429488286</v>
      </c>
      <c r="J144" t="str">
        <f>IF(H144="","",$P$6-'Script Table'!$E$15-'Script Table'!$E$19+H144)</f>
        <v/>
      </c>
      <c r="K144" s="132">
        <f t="shared" si="12"/>
        <v>451.36099999999993</v>
      </c>
      <c r="L144" s="132">
        <f t="shared" si="13"/>
        <v>144</v>
      </c>
      <c r="M144" s="132">
        <v>450.36099999999993</v>
      </c>
      <c r="N144" s="143">
        <v>179.94829070155194</v>
      </c>
    </row>
    <row r="145" spans="2:14" x14ac:dyDescent="0.2">
      <c r="B145" s="130">
        <v>453.36099999999993</v>
      </c>
      <c r="C145">
        <v>24.328956239154998</v>
      </c>
      <c r="D145">
        <v>453.36099999999993</v>
      </c>
      <c r="E145">
        <v>-2037.3501053742677</v>
      </c>
      <c r="F145">
        <v>453.36099999999993</v>
      </c>
      <c r="G145">
        <v>202.90352437929687</v>
      </c>
      <c r="J145" t="str">
        <f>IF(H145="","",$P$6-'Script Table'!$E$15-'Script Table'!$E$19+H145)</f>
        <v/>
      </c>
      <c r="K145" s="132">
        <f t="shared" si="12"/>
        <v>453.36099999999993</v>
      </c>
      <c r="L145" s="132">
        <f t="shared" si="13"/>
        <v>145</v>
      </c>
      <c r="M145" s="132">
        <v>452.36099999999993</v>
      </c>
      <c r="N145" s="143">
        <v>179.94778533977023</v>
      </c>
    </row>
    <row r="146" spans="2:14" x14ac:dyDescent="0.2">
      <c r="B146" s="130">
        <v>455.36099999999993</v>
      </c>
      <c r="C146">
        <v>24.32711451637747</v>
      </c>
      <c r="D146">
        <v>455.36099999999993</v>
      </c>
      <c r="E146">
        <v>-2039.3512984756699</v>
      </c>
      <c r="F146">
        <v>455.36099999999993</v>
      </c>
      <c r="G146">
        <v>200.90282240396868</v>
      </c>
      <c r="J146" t="str">
        <f>IF(H146="","",$P$6-'Script Table'!$E$15-'Script Table'!$E$19+H146)</f>
        <v/>
      </c>
      <c r="K146" s="132">
        <f t="shared" si="12"/>
        <v>455.36099999999993</v>
      </c>
      <c r="L146" s="132">
        <f t="shared" si="13"/>
        <v>146</v>
      </c>
      <c r="M146" s="132">
        <v>454.36099999999993</v>
      </c>
      <c r="N146" s="143">
        <v>179.94726999992167</v>
      </c>
    </row>
    <row r="147" spans="2:14" x14ac:dyDescent="0.2">
      <c r="B147" s="130">
        <v>457.36099999999993</v>
      </c>
      <c r="C147">
        <v>24.325254446128231</v>
      </c>
      <c r="D147">
        <v>457.36099999999993</v>
      </c>
      <c r="E147">
        <v>-2041.3524797793712</v>
      </c>
      <c r="F147">
        <v>457.36099999999993</v>
      </c>
      <c r="G147">
        <v>198.90213711900037</v>
      </c>
      <c r="J147" t="str">
        <f>IF(H147="","",$P$6-'Script Table'!$E$15-'Script Table'!$E$19+H147)</f>
        <v/>
      </c>
      <c r="K147" s="132">
        <f t="shared" si="12"/>
        <v>457.36099999999993</v>
      </c>
      <c r="L147" s="132">
        <f t="shared" si="13"/>
        <v>147</v>
      </c>
      <c r="M147" s="132">
        <v>456.36099999999993</v>
      </c>
      <c r="N147" s="143">
        <v>179.94674438343452</v>
      </c>
    </row>
    <row r="148" spans="2:14" x14ac:dyDescent="0.2">
      <c r="B148" s="130">
        <v>459.36099999999993</v>
      </c>
      <c r="C148">
        <v>24.323375658842838</v>
      </c>
      <c r="D148">
        <v>459.36099999999993</v>
      </c>
      <c r="E148">
        <v>-2043.3536492848577</v>
      </c>
      <c r="F148">
        <v>459.36099999999993</v>
      </c>
      <c r="G148">
        <v>196.90146862345637</v>
      </c>
      <c r="J148" t="str">
        <f>IF(H148="","",$P$6-'Script Table'!$E$15-'Script Table'!$E$19+H148)</f>
        <v/>
      </c>
      <c r="K148" s="132">
        <f t="shared" si="12"/>
        <v>459.36099999999993</v>
      </c>
      <c r="L148" s="132">
        <f t="shared" si="13"/>
        <v>148</v>
      </c>
      <c r="M148" s="132">
        <v>458.36099999999993</v>
      </c>
      <c r="N148" s="143">
        <v>179.94620817970039</v>
      </c>
    </row>
    <row r="149" spans="2:14" x14ac:dyDescent="0.2">
      <c r="B149" s="130">
        <v>461.36099999999993</v>
      </c>
      <c r="C149">
        <v>24.321477773672967</v>
      </c>
      <c r="D149">
        <v>461.36099999999993</v>
      </c>
      <c r="E149">
        <v>-2045.3548069915928</v>
      </c>
      <c r="F149">
        <v>461.36099999999993</v>
      </c>
      <c r="G149">
        <v>194.90081701943359</v>
      </c>
      <c r="J149" t="str">
        <f>IF(H149="","",$P$6-'Script Table'!$E$15-'Script Table'!$E$19+H149)</f>
        <v/>
      </c>
      <c r="K149" s="132">
        <f t="shared" si="12"/>
        <v>461.36099999999993</v>
      </c>
      <c r="L149" s="132">
        <f t="shared" si="13"/>
        <v>149</v>
      </c>
      <c r="M149" s="132">
        <v>460.36099999999993</v>
      </c>
      <c r="N149" s="143">
        <v>179.94566106545938</v>
      </c>
    </row>
    <row r="150" spans="2:14" x14ac:dyDescent="0.2">
      <c r="B150" s="130">
        <v>463.36099999999993</v>
      </c>
      <c r="C150">
        <v>24.319560398022055</v>
      </c>
      <c r="D150">
        <v>463.36099999999993</v>
      </c>
      <c r="E150">
        <v>-2047.3559528990181</v>
      </c>
      <c r="F150">
        <v>463.36099999999993</v>
      </c>
      <c r="G150">
        <v>192.90018241218172</v>
      </c>
      <c r="J150" t="str">
        <f>IF(H150="","",$P$6-'Script Table'!$E$15-'Script Table'!$E$19+H150)</f>
        <v/>
      </c>
      <c r="K150" s="132">
        <f t="shared" si="12"/>
        <v>463.36099999999993</v>
      </c>
      <c r="L150" s="132">
        <f t="shared" si="13"/>
        <v>150</v>
      </c>
      <c r="M150" s="132">
        <v>462.36099999999993</v>
      </c>
      <c r="N150" s="143">
        <v>179.94510270414904</v>
      </c>
    </row>
    <row r="151" spans="2:14" x14ac:dyDescent="0.2">
      <c r="B151" s="130">
        <v>465.36099999999993</v>
      </c>
      <c r="C151">
        <v>24.317623127056876</v>
      </c>
      <c r="D151">
        <v>465.36099999999993</v>
      </c>
      <c r="E151">
        <v>-2049.3570870065519</v>
      </c>
      <c r="F151">
        <v>465.36099999999993</v>
      </c>
      <c r="G151">
        <v>190.89956491023895</v>
      </c>
      <c r="J151" t="str">
        <f>IF(H151="","",$P$6-'Script Table'!$E$15-'Script Table'!$E$19+H151)</f>
        <v/>
      </c>
      <c r="K151" s="132">
        <f t="shared" si="12"/>
        <v>465.36099999999993</v>
      </c>
      <c r="L151" s="132">
        <f t="shared" si="13"/>
        <v>151</v>
      </c>
      <c r="M151" s="132">
        <v>464.36099999999993</v>
      </c>
      <c r="N151" s="143">
        <v>179.94453274521439</v>
      </c>
    </row>
    <row r="152" spans="2:14" x14ac:dyDescent="0.2">
      <c r="B152" s="130">
        <v>467.36099999999993</v>
      </c>
      <c r="C152">
        <v>24.315665543193347</v>
      </c>
      <c r="D152">
        <v>467.36099999999993</v>
      </c>
      <c r="E152">
        <v>-2051.3582093135874</v>
      </c>
      <c r="F152">
        <v>467.36099999999993</v>
      </c>
      <c r="G152">
        <v>188.89896462556726</v>
      </c>
      <c r="J152" t="str">
        <f>IF(H152="","",$P$6-'Script Table'!$E$15-'Script Table'!$E$19+H152)</f>
        <v/>
      </c>
      <c r="K152" s="132">
        <f t="shared" si="12"/>
        <v>467.36099999999993</v>
      </c>
      <c r="L152" s="132">
        <f t="shared" si="13"/>
        <v>152</v>
      </c>
      <c r="M152" s="132">
        <v>466.36099999999993</v>
      </c>
      <c r="N152" s="143">
        <v>179.94395082337002</v>
      </c>
    </row>
    <row r="153" spans="2:14" x14ac:dyDescent="0.2">
      <c r="B153" s="130">
        <v>469.36099999999993</v>
      </c>
      <c r="C153">
        <v>24.31368721555511</v>
      </c>
      <c r="D153">
        <v>469.36099999999993</v>
      </c>
      <c r="E153">
        <v>-2053.3593198194922</v>
      </c>
      <c r="F153">
        <v>469.36099999999993</v>
      </c>
      <c r="G153">
        <v>186.89838167369908</v>
      </c>
      <c r="J153" t="str">
        <f>IF(H153="","",$P$6-'Script Table'!$E$15-'Script Table'!$E$19+H153)</f>
        <v/>
      </c>
      <c r="K153" s="132">
        <f t="shared" si="12"/>
        <v>469.36099999999993</v>
      </c>
      <c r="L153" s="132">
        <f t="shared" si="13"/>
        <v>153</v>
      </c>
      <c r="M153" s="132">
        <v>468.36099999999993</v>
      </c>
      <c r="N153" s="143">
        <v>179.94335655781987</v>
      </c>
    </row>
    <row r="154" spans="2:14" x14ac:dyDescent="0.2">
      <c r="B154" s="130">
        <v>471.36099999999993</v>
      </c>
      <c r="C154">
        <v>24.311687699402999</v>
      </c>
      <c r="D154">
        <v>471.36099999999993</v>
      </c>
      <c r="E154">
        <v>-2055.3604185236081</v>
      </c>
      <c r="F154">
        <v>471.36099999999993</v>
      </c>
      <c r="G154">
        <v>184.89781617389008</v>
      </c>
      <c r="J154" t="str">
        <f>IF(H154="","",$P$6-'Script Table'!$E$15-'Script Table'!$E$19+H154)</f>
        <v/>
      </c>
      <c r="K154" s="132">
        <f t="shared" si="12"/>
        <v>471.36099999999993</v>
      </c>
      <c r="L154" s="132">
        <f t="shared" si="13"/>
        <v>154</v>
      </c>
      <c r="M154" s="132">
        <v>470.36099999999993</v>
      </c>
      <c r="N154" s="143">
        <v>179.94274955142342</v>
      </c>
    </row>
    <row r="155" spans="2:14" x14ac:dyDescent="0.2">
      <c r="B155" s="130">
        <v>473.36099999999993</v>
      </c>
      <c r="C155">
        <v>24.309666535533569</v>
      </c>
      <c r="D155">
        <v>473.36099999999993</v>
      </c>
      <c r="E155">
        <v>-2057.3615054252455</v>
      </c>
      <c r="F155">
        <v>473.36099999999993</v>
      </c>
      <c r="G155">
        <v>182.89726824928493</v>
      </c>
      <c r="J155" t="str">
        <f>IF(H155="","",$P$6-'Script Table'!$E$15-'Script Table'!$E$19+H155)</f>
        <v/>
      </c>
      <c r="K155" s="132">
        <f t="shared" si="12"/>
        <v>473.36099999999993</v>
      </c>
      <c r="L155" s="132">
        <f t="shared" si="13"/>
        <v>155</v>
      </c>
      <c r="M155" s="132">
        <v>472.36099999999993</v>
      </c>
      <c r="N155" s="143">
        <v>179.94212938980908</v>
      </c>
    </row>
    <row r="156" spans="2:14" x14ac:dyDescent="0.2">
      <c r="B156" s="130">
        <v>475.36099999999993</v>
      </c>
      <c r="C156">
        <v>24.307623249644585</v>
      </c>
      <c r="D156">
        <v>475.36099999999993</v>
      </c>
      <c r="E156">
        <v>-2059.3625805236866</v>
      </c>
      <c r="F156">
        <v>475.36099999999993</v>
      </c>
      <c r="G156">
        <v>180.89673802708057</v>
      </c>
      <c r="J156" t="str">
        <f>IF(H156="","",$P$6-'Script Table'!$E$15-'Script Table'!$E$19+H156)</f>
        <v/>
      </c>
      <c r="K156" s="132">
        <f t="shared" si="12"/>
        <v>475.36099999999993</v>
      </c>
      <c r="L156" s="132">
        <f t="shared" si="13"/>
        <v>156</v>
      </c>
      <c r="M156" s="132">
        <v>474.36099999999993</v>
      </c>
      <c r="N156" s="143">
        <v>179.94149564042797</v>
      </c>
    </row>
    <row r="157" spans="2:14" x14ac:dyDescent="0.2">
      <c r="B157" s="130">
        <v>477.36099999999993</v>
      </c>
      <c r="C157">
        <v>24.305557351665346</v>
      </c>
      <c r="D157">
        <v>477.36099999999993</v>
      </c>
      <c r="E157">
        <v>-2061.3636438181802</v>
      </c>
      <c r="F157">
        <v>477.36099999999993</v>
      </c>
      <c r="G157">
        <v>178.89622563871535</v>
      </c>
      <c r="J157" t="str">
        <f>IF(H157="","",$P$6-'Script Table'!$E$15-'Script Table'!$E$19+H157)</f>
        <v/>
      </c>
      <c r="K157" s="132">
        <f t="shared" si="12"/>
        <v>477.36099999999993</v>
      </c>
      <c r="L157" s="132">
        <f t="shared" si="13"/>
        <v>157</v>
      </c>
      <c r="M157" s="132">
        <v>476.36099999999993</v>
      </c>
      <c r="N157" s="143">
        <v>179.94084785154629</v>
      </c>
    </row>
    <row r="158" spans="2:14" x14ac:dyDescent="0.2">
      <c r="B158" s="130">
        <v>479.36099999999993</v>
      </c>
      <c r="C158">
        <v>24.303468335049455</v>
      </c>
      <c r="D158">
        <v>479.36099999999993</v>
      </c>
      <c r="E158">
        <v>-2063.3646953079419</v>
      </c>
      <c r="F158">
        <v>479.36099999999993</v>
      </c>
      <c r="G158">
        <v>176.89573122005095</v>
      </c>
      <c r="J158" t="str">
        <f>IF(H158="","",$P$6-'Script Table'!$E$15-'Script Table'!$E$19+H158)</f>
        <v/>
      </c>
      <c r="K158" s="132">
        <f t="shared" si="12"/>
        <v>479.36099999999993</v>
      </c>
      <c r="L158" s="132">
        <f t="shared" si="13"/>
        <v>158</v>
      </c>
      <c r="M158" s="132">
        <v>478.36099999999993</v>
      </c>
      <c r="N158" s="143">
        <v>179.94018555116969</v>
      </c>
    </row>
    <row r="159" spans="2:14" x14ac:dyDescent="0.2">
      <c r="B159" s="130">
        <v>481.36099999999993</v>
      </c>
      <c r="C159">
        <v>24.301355676027395</v>
      </c>
      <c r="D159">
        <v>481.36099999999993</v>
      </c>
      <c r="E159">
        <v>-2065.3657349921523</v>
      </c>
      <c r="F159">
        <v>481.36099999999993</v>
      </c>
      <c r="G159">
        <v>174.89525491157974</v>
      </c>
      <c r="J159" t="str">
        <f>IF(H159="","",$P$6-'Script Table'!$E$15-'Script Table'!$E$19+H159)</f>
        <v/>
      </c>
      <c r="K159" s="132">
        <f t="shared" si="12"/>
        <v>481.36099999999993</v>
      </c>
      <c r="L159" s="132">
        <f t="shared" si="13"/>
        <v>159</v>
      </c>
      <c r="M159" s="132">
        <v>480.36099999999993</v>
      </c>
      <c r="N159" s="143">
        <v>179.93950824589149</v>
      </c>
    </row>
    <row r="160" spans="2:14" x14ac:dyDescent="0.2">
      <c r="B160" s="130">
        <v>483.36099999999993</v>
      </c>
      <c r="C160">
        <v>24.299218832816312</v>
      </c>
      <c r="D160">
        <v>483.36099999999993</v>
      </c>
      <c r="E160">
        <v>-2067.3667628699536</v>
      </c>
      <c r="F160">
        <v>483.36099999999993</v>
      </c>
      <c r="G160">
        <v>172.89479685863444</v>
      </c>
      <c r="J160" t="str">
        <f>IF(H160="","",$P$6-'Script Table'!$E$15-'Script Table'!$E$19+H160)</f>
        <v/>
      </c>
      <c r="K160" s="132">
        <f t="shared" si="12"/>
        <v>483.36099999999993</v>
      </c>
      <c r="L160" s="132">
        <f t="shared" si="13"/>
        <v>160</v>
      </c>
      <c r="M160" s="132">
        <v>482.36099999999993</v>
      </c>
      <c r="N160" s="143">
        <v>179.93881541966709</v>
      </c>
    </row>
    <row r="161" spans="2:14" x14ac:dyDescent="0.2">
      <c r="B161" s="130">
        <v>485.36099999999993</v>
      </c>
      <c r="C161">
        <v>24.297057244784032</v>
      </c>
      <c r="D161">
        <v>485.36099999999993</v>
      </c>
      <c r="E161">
        <v>-2069.3677789404464</v>
      </c>
      <c r="F161">
        <v>485.36099999999993</v>
      </c>
      <c r="G161">
        <v>170.89435721161726</v>
      </c>
      <c r="J161" t="str">
        <f>IF(H161="","",$P$6-'Script Table'!$E$15-'Script Table'!$E$19+H161)</f>
        <v/>
      </c>
      <c r="K161" s="132">
        <f t="shared" si="12"/>
        <v>485.36099999999993</v>
      </c>
      <c r="L161" s="132">
        <f t="shared" si="13"/>
        <v>161</v>
      </c>
      <c r="M161" s="132">
        <v>484.36099999999993</v>
      </c>
      <c r="N161" s="143">
        <v>179.93810653250253</v>
      </c>
    </row>
    <row r="162" spans="2:14" x14ac:dyDescent="0.2">
      <c r="B162" s="130">
        <v>487.36099999999993</v>
      </c>
      <c r="C162">
        <v>24.294870331564503</v>
      </c>
      <c r="D162">
        <v>487.36099999999993</v>
      </c>
      <c r="E162">
        <v>-2071.3687832026912</v>
      </c>
      <c r="F162">
        <v>487.36099999999993</v>
      </c>
      <c r="G162">
        <v>168.89393612623098</v>
      </c>
      <c r="J162" t="str">
        <f>IF(H162="","",$P$6-'Script Table'!$E$15-'Script Table'!$E$19+H162)</f>
        <v/>
      </c>
      <c r="K162" s="132">
        <f t="shared" si="12"/>
        <v>487.36099999999993</v>
      </c>
      <c r="L162" s="132">
        <f t="shared" si="13"/>
        <v>162</v>
      </c>
      <c r="M162" s="132">
        <v>486.36099999999993</v>
      </c>
      <c r="N162" s="143">
        <v>179.93738101906322</v>
      </c>
    </row>
    <row r="163" spans="2:14" x14ac:dyDescent="0.2">
      <c r="B163" s="130">
        <v>489.36099999999993</v>
      </c>
      <c r="C163">
        <v>24.292657492122508</v>
      </c>
      <c r="D163">
        <v>489.36099999999993</v>
      </c>
      <c r="E163">
        <v>-2073.3697756557031</v>
      </c>
      <c r="F163">
        <v>489.36099999999993</v>
      </c>
      <c r="G163">
        <v>166.8935337637372</v>
      </c>
      <c r="J163" t="str">
        <f>IF(H163="","",$P$6-'Script Table'!$E$15-'Script Table'!$E$19+H163)</f>
        <v/>
      </c>
      <c r="K163" s="132">
        <f t="shared" si="12"/>
        <v>489.36099999999993</v>
      </c>
      <c r="L163" s="132">
        <f t="shared" si="13"/>
        <v>163</v>
      </c>
      <c r="M163" s="132">
        <v>488.36099999999993</v>
      </c>
      <c r="N163" s="143">
        <v>179.93663828722035</v>
      </c>
    </row>
    <row r="164" spans="2:14" x14ac:dyDescent="0.2">
      <c r="B164" s="130">
        <v>491.36099999999993</v>
      </c>
      <c r="C164">
        <v>24.290418103768687</v>
      </c>
      <c r="D164">
        <v>491.36099999999993</v>
      </c>
      <c r="E164">
        <v>-2075.3707562984482</v>
      </c>
      <c r="F164">
        <v>491.36099999999993</v>
      </c>
      <c r="G164">
        <v>164.89315029121963</v>
      </c>
      <c r="J164" t="str">
        <f>IF(H164="","",$P$6-'Script Table'!$E$15-'Script Table'!$E$19+H164)</f>
        <v/>
      </c>
      <c r="K164" s="132">
        <f t="shared" si="12"/>
        <v>491.36099999999993</v>
      </c>
      <c r="L164" s="132">
        <f t="shared" si="13"/>
        <v>164</v>
      </c>
      <c r="M164" s="132">
        <v>490.36099999999993</v>
      </c>
      <c r="N164" s="143">
        <v>179.93587771662752</v>
      </c>
    </row>
    <row r="165" spans="2:14" x14ac:dyDescent="0.2">
      <c r="B165" s="130">
        <v>493.36099999999993</v>
      </c>
      <c r="C165">
        <v>24.288151521137504</v>
      </c>
      <c r="D165">
        <v>493.36099999999993</v>
      </c>
      <c r="E165">
        <v>-2077.3717251298449</v>
      </c>
      <c r="F165">
        <v>493.36099999999993</v>
      </c>
      <c r="G165">
        <v>162.89278588185789</v>
      </c>
      <c r="J165" t="str">
        <f>IF(H165="","",$P$6-'Script Table'!$E$15-'Script Table'!$E$19+H165)</f>
        <v/>
      </c>
      <c r="K165" s="132">
        <f t="shared" si="12"/>
        <v>493.36099999999993</v>
      </c>
      <c r="L165" s="132">
        <f t="shared" si="13"/>
        <v>165</v>
      </c>
      <c r="M165" s="132">
        <v>492.36099999999993</v>
      </c>
      <c r="N165" s="143">
        <v>179.93509865765873</v>
      </c>
    </row>
    <row r="166" spans="2:14" x14ac:dyDescent="0.2">
      <c r="B166" s="130">
        <v>495.36099999999993</v>
      </c>
      <c r="C166">
        <v>24.28585707518101</v>
      </c>
      <c r="D166">
        <v>495.36099999999993</v>
      </c>
      <c r="E166">
        <v>-2079.3726821487539</v>
      </c>
      <c r="F166">
        <v>495.36099999999993</v>
      </c>
      <c r="G166">
        <v>160.89244071520352</v>
      </c>
      <c r="J166" t="str">
        <f>IF(H166="","",$P$6-'Script Table'!$E$15-'Script Table'!$E$19+H166)</f>
        <v/>
      </c>
      <c r="K166" s="132">
        <f t="shared" si="12"/>
        <v>495.36099999999993</v>
      </c>
      <c r="L166" s="132">
        <f t="shared" si="13"/>
        <v>166</v>
      </c>
      <c r="M166" s="132">
        <v>494.36099999999993</v>
      </c>
      <c r="N166" s="143">
        <v>179.93430043185958</v>
      </c>
    </row>
    <row r="167" spans="2:14" x14ac:dyDescent="0.2">
      <c r="B167" s="130">
        <v>497.36099999999993</v>
      </c>
      <c r="C167">
        <v>24.283534072369999</v>
      </c>
      <c r="D167">
        <v>497.36099999999993</v>
      </c>
      <c r="E167">
        <v>-2081.3736273539835</v>
      </c>
      <c r="F167">
        <v>497.36099999999993</v>
      </c>
      <c r="G167">
        <v>158.89211497739052</v>
      </c>
      <c r="J167" t="str">
        <f>IF(H167="","",$P$6-'Script Table'!$E$15-'Script Table'!$E$19+H167)</f>
        <v/>
      </c>
      <c r="K167" s="132">
        <f t="shared" si="12"/>
        <v>497.36099999999993</v>
      </c>
      <c r="L167" s="132">
        <f t="shared" si="13"/>
        <v>167</v>
      </c>
      <c r="M167" s="132">
        <v>496.36099999999993</v>
      </c>
      <c r="N167" s="143">
        <v>179.93348233788561</v>
      </c>
    </row>
    <row r="168" spans="2:14" x14ac:dyDescent="0.2">
      <c r="B168" s="130">
        <v>499.36099999999993</v>
      </c>
      <c r="C168">
        <v>24.281181794762677</v>
      </c>
      <c r="D168">
        <v>499.36099999999993</v>
      </c>
      <c r="E168">
        <v>-2083.3745607442834</v>
      </c>
      <c r="F168">
        <v>499.36099999999993</v>
      </c>
      <c r="G168">
        <v>156.89180886111944</v>
      </c>
      <c r="J168" t="str">
        <f>IF(H168="","",$P$6-'Script Table'!$E$15-'Script Table'!$E$19+H168)</f>
        <v/>
      </c>
      <c r="K168" s="132">
        <f t="shared" si="12"/>
        <v>499.36099999999993</v>
      </c>
      <c r="L168" s="132">
        <f t="shared" si="13"/>
        <v>168</v>
      </c>
      <c r="M168" s="132">
        <v>498.36099999999993</v>
      </c>
      <c r="N168" s="143">
        <v>179.9326436763418</v>
      </c>
    </row>
    <row r="169" spans="2:14" x14ac:dyDescent="0.2">
      <c r="B169" s="130">
        <v>501.36099999999993</v>
      </c>
      <c r="C169">
        <v>24.278799503176209</v>
      </c>
      <c r="D169">
        <v>501.36099999999993</v>
      </c>
      <c r="E169">
        <v>-2085.3754823183426</v>
      </c>
      <c r="F169">
        <v>501.36099999999993</v>
      </c>
      <c r="G169">
        <v>154.89152256481657</v>
      </c>
      <c r="J169" t="str">
        <f>IF(H169="","",$P$6-'Script Table'!$E$15-'Script Table'!$E$19+H169)</f>
        <v/>
      </c>
      <c r="K169" s="132">
        <f t="shared" si="12"/>
        <v>501.36099999999993</v>
      </c>
      <c r="L169" s="132">
        <f t="shared" si="13"/>
        <v>169</v>
      </c>
      <c r="M169" s="132">
        <v>500.36099999999993</v>
      </c>
      <c r="N169" s="143">
        <v>179.93178383863278</v>
      </c>
    </row>
    <row r="170" spans="2:14" x14ac:dyDescent="0.2">
      <c r="B170" s="130">
        <v>502.36099999999993</v>
      </c>
      <c r="C170">
        <v>24.277596822123957</v>
      </c>
      <c r="D170">
        <v>502.36099999999993</v>
      </c>
      <c r="E170">
        <v>-2086.3759386737979</v>
      </c>
      <c r="F170">
        <v>502.36099999999993</v>
      </c>
      <c r="G170">
        <v>153.89138692430834</v>
      </c>
      <c r="J170" t="str">
        <f>IF(H170="","",$P$6-'Script Table'!$E$15-'Script Table'!$E$19+H170)</f>
        <v/>
      </c>
      <c r="K170" s="132">
        <f t="shared" si="12"/>
        <v>502.36099999999993</v>
      </c>
      <c r="L170" s="132">
        <f t="shared" si="13"/>
        <v>170</v>
      </c>
      <c r="M170" s="132">
        <v>501.86099999999993</v>
      </c>
      <c r="N170" s="143">
        <v>179.93112291723179</v>
      </c>
    </row>
    <row r="171" spans="2:14" x14ac:dyDescent="0.2">
      <c r="B171" s="130">
        <v>503.36099999999993</v>
      </c>
      <c r="C171">
        <v>24.276386345892142</v>
      </c>
      <c r="D171">
        <v>503.36099999999993</v>
      </c>
      <c r="E171">
        <v>-2087.3763920746692</v>
      </c>
      <c r="F171">
        <v>503.36099999999993</v>
      </c>
      <c r="G171">
        <v>152.89125631709885</v>
      </c>
      <c r="J171" t="str">
        <f>IF(H171="","",$P$6-'Script Table'!$E$15-'Script Table'!$E$19+H171)</f>
        <v/>
      </c>
      <c r="K171" s="132">
        <f t="shared" si="12"/>
        <v>503.36099999999993</v>
      </c>
      <c r="L171" s="132">
        <f t="shared" si="13"/>
        <v>171</v>
      </c>
      <c r="M171" s="132">
        <v>502.86099999999993</v>
      </c>
      <c r="N171" s="143">
        <v>179.93067628599198</v>
      </c>
    </row>
    <row r="172" spans="2:14" x14ac:dyDescent="0.2">
      <c r="B172" s="130">
        <v>504.36099999999993</v>
      </c>
      <c r="C172">
        <v>24.275167969871937</v>
      </c>
      <c r="D172">
        <v>504.36099999999993</v>
      </c>
      <c r="E172">
        <v>-2088.3768425207695</v>
      </c>
      <c r="F172">
        <v>504.36099999999993</v>
      </c>
      <c r="G172">
        <v>151.89113077127058</v>
      </c>
      <c r="J172" t="str">
        <f>IF(H172="","",$P$6-'Script Table'!$E$15-'Script Table'!$E$19+H172)</f>
        <v/>
      </c>
      <c r="K172" s="132">
        <f t="shared" si="12"/>
        <v>504.36099999999993</v>
      </c>
      <c r="L172" s="132">
        <f t="shared" si="13"/>
        <v>172</v>
      </c>
      <c r="M172" s="132">
        <v>503.86099999999993</v>
      </c>
      <c r="N172" s="143">
        <v>179.93022366117273</v>
      </c>
    </row>
    <row r="173" spans="2:14" x14ac:dyDescent="0.2">
      <c r="B173" s="130">
        <v>505.36099999999993</v>
      </c>
      <c r="C173">
        <v>24.273941588687695</v>
      </c>
      <c r="D173">
        <v>505.36099999999993</v>
      </c>
      <c r="E173">
        <v>-2089.3772900119061</v>
      </c>
      <c r="F173">
        <v>505.36099999999993</v>
      </c>
      <c r="G173">
        <v>150.89101031511655</v>
      </c>
      <c r="J173" t="str">
        <f>IF(H173="","",$P$6-'Script Table'!$E$15-'Script Table'!$E$19+H173)</f>
        <v/>
      </c>
      <c r="K173" s="132">
        <f t="shared" si="12"/>
        <v>505.36099999999993</v>
      </c>
      <c r="L173" s="132">
        <f t="shared" si="13"/>
        <v>173</v>
      </c>
      <c r="M173" s="132">
        <v>504.86099999999993</v>
      </c>
      <c r="N173" s="143">
        <v>179.92976499880481</v>
      </c>
    </row>
    <row r="174" spans="2:14" x14ac:dyDescent="0.2">
      <c r="B174" s="130">
        <v>506.36099999999993</v>
      </c>
      <c r="C174">
        <v>24.27270709555339</v>
      </c>
      <c r="D174">
        <v>506.36099999999993</v>
      </c>
      <c r="E174">
        <v>-2090.3777345478829</v>
      </c>
      <c r="F174">
        <v>506.36099999999993</v>
      </c>
      <c r="G174">
        <v>149.89089497730902</v>
      </c>
      <c r="J174" t="str">
        <f>IF(H174="","",$P$6-'Script Table'!$E$15-'Script Table'!$E$19+H174)</f>
        <v/>
      </c>
      <c r="K174" s="132">
        <f t="shared" si="12"/>
        <v>506.36099999999993</v>
      </c>
      <c r="L174" s="132">
        <f t="shared" si="13"/>
        <v>174</v>
      </c>
      <c r="M174" s="132">
        <v>505.86099999999993</v>
      </c>
      <c r="N174" s="143">
        <v>179.92930021806197</v>
      </c>
    </row>
    <row r="175" spans="2:14" x14ac:dyDescent="0.2">
      <c r="B175" s="130">
        <v>507.36099999999993</v>
      </c>
      <c r="C175">
        <v>24.271464381907155</v>
      </c>
      <c r="D175">
        <v>507.36099999999993</v>
      </c>
      <c r="E175">
        <v>-2091.378176128499</v>
      </c>
      <c r="F175">
        <v>507.36099999999993</v>
      </c>
      <c r="G175">
        <v>148.89078478699821</v>
      </c>
      <c r="J175" t="str">
        <f>IF(H175="","",$P$6-'Script Table'!$E$15-'Script Table'!$E$19+H175)</f>
        <v/>
      </c>
      <c r="K175" s="132">
        <f t="shared" si="12"/>
        <v>507.36099999999993</v>
      </c>
      <c r="L175" s="132">
        <f t="shared" si="13"/>
        <v>175</v>
      </c>
      <c r="M175" s="132">
        <v>506.86099999999993</v>
      </c>
      <c r="N175" s="143">
        <v>179.9288292171866</v>
      </c>
    </row>
    <row r="176" spans="2:14" x14ac:dyDescent="0.2">
      <c r="B176" s="130">
        <v>508.36099999999993</v>
      </c>
      <c r="C176">
        <v>24.270213337190722</v>
      </c>
      <c r="D176">
        <v>508.36099999999993</v>
      </c>
      <c r="E176">
        <v>-2092.3786147535507</v>
      </c>
      <c r="F176">
        <v>508.36099999999993</v>
      </c>
      <c r="G176">
        <v>147.89067977387094</v>
      </c>
      <c r="J176" t="str">
        <f>IF(H176="","",$P$6-'Script Table'!$E$15-'Script Table'!$E$19+H176)</f>
        <v/>
      </c>
      <c r="K176" s="132">
        <f t="shared" si="12"/>
        <v>508.36099999999993</v>
      </c>
      <c r="L176" s="132">
        <f t="shared" si="13"/>
        <v>176</v>
      </c>
      <c r="M176" s="132">
        <v>507.86099999999993</v>
      </c>
      <c r="N176" s="143">
        <v>179.92835188178853</v>
      </c>
    </row>
    <row r="177" spans="2:14" x14ac:dyDescent="0.2">
      <c r="B177" s="130">
        <v>509.36099999999993</v>
      </c>
      <c r="C177">
        <v>24.268953848704214</v>
      </c>
      <c r="D177">
        <v>509.36099999999993</v>
      </c>
      <c r="E177">
        <v>-2093.3790504228241</v>
      </c>
      <c r="F177">
        <v>509.36099999999993</v>
      </c>
      <c r="G177">
        <v>146.89057996819429</v>
      </c>
      <c r="J177" t="str">
        <f>IF(H177="","",$P$6-'Script Table'!$E$15-'Script Table'!$E$19+H177)</f>
        <v/>
      </c>
      <c r="K177" s="132">
        <f t="shared" si="12"/>
        <v>509.36099999999993</v>
      </c>
      <c r="L177" s="132">
        <f t="shared" si="13"/>
        <v>177</v>
      </c>
      <c r="M177" s="132">
        <v>508.86099999999993</v>
      </c>
      <c r="N177" s="143">
        <v>179.9278680891596</v>
      </c>
    </row>
    <row r="178" spans="2:14" x14ac:dyDescent="0.2">
      <c r="B178" s="130">
        <v>510.36099999999993</v>
      </c>
      <c r="C178">
        <v>24.267685801499404</v>
      </c>
      <c r="D178">
        <v>510.36099999999993</v>
      </c>
      <c r="E178">
        <v>-2094.3794831361038</v>
      </c>
      <c r="F178">
        <v>510.36099999999993</v>
      </c>
      <c r="G178">
        <v>145.89048540083559</v>
      </c>
      <c r="J178" t="str">
        <f>IF(H178="","",$P$6-'Script Table'!$E$15-'Script Table'!$E$19+H178)</f>
        <v/>
      </c>
      <c r="K178" s="132">
        <f t="shared" si="12"/>
        <v>510.36099999999993</v>
      </c>
      <c r="L178" s="132">
        <f t="shared" si="13"/>
        <v>178</v>
      </c>
      <c r="M178" s="132">
        <v>509.86099999999993</v>
      </c>
      <c r="N178" s="143">
        <v>179.92737771047743</v>
      </c>
    </row>
    <row r="179" spans="2:14" x14ac:dyDescent="0.2">
      <c r="B179" s="130">
        <v>511.36099999999993</v>
      </c>
      <c r="C179">
        <v>24.266409078292455</v>
      </c>
      <c r="D179">
        <v>511.36099999999993</v>
      </c>
      <c r="E179">
        <v>-2095.3799128931664</v>
      </c>
      <c r="F179">
        <v>511.36099999999993</v>
      </c>
      <c r="G179">
        <v>144.89039610329473</v>
      </c>
      <c r="J179" t="str">
        <f>IF(H179="","",$P$6-'Script Table'!$E$15-'Script Table'!$E$19+H179)</f>
        <v/>
      </c>
      <c r="K179" s="132">
        <f t="shared" si="12"/>
        <v>511.36099999999993</v>
      </c>
      <c r="L179" s="132">
        <f t="shared" si="13"/>
        <v>179</v>
      </c>
      <c r="M179" s="132">
        <v>510.86099999999993</v>
      </c>
      <c r="N179" s="143">
        <v>179.9268806119205</v>
      </c>
    </row>
    <row r="180" spans="2:14" x14ac:dyDescent="0.2">
      <c r="B180" s="130">
        <v>512.36099999999988</v>
      </c>
      <c r="C180">
        <v>24.265123559385724</v>
      </c>
      <c r="D180">
        <v>512.36099999999988</v>
      </c>
      <c r="E180">
        <v>-2096.3803396937828</v>
      </c>
      <c r="F180">
        <v>512.36099999999988</v>
      </c>
      <c r="G180">
        <v>143.89031210772055</v>
      </c>
      <c r="J180" t="str">
        <f>IF(H180="","",$P$6-'Script Table'!$E$15-'Script Table'!$E$19+H180)</f>
        <v/>
      </c>
      <c r="K180" s="132">
        <f t="shared" si="12"/>
        <v>512.36099999999988</v>
      </c>
      <c r="L180" s="132">
        <f t="shared" si="13"/>
        <v>180</v>
      </c>
      <c r="M180" s="132">
        <v>511.86099999999988</v>
      </c>
      <c r="N180" s="143">
        <v>179.92637665518737</v>
      </c>
    </row>
    <row r="181" spans="2:14" x14ac:dyDescent="0.2">
      <c r="B181" s="130">
        <v>513.36099999999988</v>
      </c>
      <c r="C181">
        <v>24.263829122593339</v>
      </c>
      <c r="D181">
        <v>513.36099999999988</v>
      </c>
      <c r="E181">
        <v>-2097.3807635377179</v>
      </c>
      <c r="F181">
        <v>513.36099999999988</v>
      </c>
      <c r="G181">
        <v>142.89023344692987</v>
      </c>
      <c r="J181" t="str">
        <f>IF(H181="","",$P$6-'Script Table'!$E$15-'Script Table'!$E$19+H181)</f>
        <v/>
      </c>
      <c r="K181" s="132">
        <f t="shared" si="12"/>
        <v>513.36099999999988</v>
      </c>
      <c r="L181" s="132">
        <f t="shared" si="13"/>
        <v>181</v>
      </c>
      <c r="M181" s="132">
        <v>512.86099999999988</v>
      </c>
      <c r="N181" s="143">
        <v>179.9258656977124</v>
      </c>
    </row>
    <row r="182" spans="2:14" x14ac:dyDescent="0.2">
      <c r="B182" s="130">
        <v>514.36099999999988</v>
      </c>
      <c r="C182">
        <v>24.262525643167585</v>
      </c>
      <c r="D182">
        <v>514.36099999999988</v>
      </c>
      <c r="E182">
        <v>-2098.3811844247298</v>
      </c>
      <c r="F182">
        <v>514.36099999999988</v>
      </c>
      <c r="G182">
        <v>141.89016015443121</v>
      </c>
      <c r="J182" t="str">
        <f>IF(H182="","",$P$6-'Script Table'!$E$15-'Script Table'!$E$19+H182)</f>
        <v/>
      </c>
      <c r="K182" s="132">
        <f t="shared" si="12"/>
        <v>514.36099999999988</v>
      </c>
      <c r="L182" s="132">
        <f t="shared" si="13"/>
        <v>182</v>
      </c>
      <c r="M182" s="132">
        <v>513.86099999999988</v>
      </c>
      <c r="N182" s="143">
        <v>179.92534759271257</v>
      </c>
    </row>
    <row r="183" spans="2:14" x14ac:dyDescent="0.2">
      <c r="B183" s="130">
        <v>515.36099999999988</v>
      </c>
      <c r="C183">
        <v>24.261212993724463</v>
      </c>
      <c r="D183">
        <v>515.36099999999988</v>
      </c>
      <c r="E183">
        <v>-2099.3816023545687</v>
      </c>
      <c r="F183">
        <v>515.36099999999988</v>
      </c>
      <c r="G183">
        <v>140.89009226444387</v>
      </c>
      <c r="J183" t="str">
        <f>IF(H183="","",$P$6-'Script Table'!$E$15-'Script Table'!$E$19+H183)</f>
        <v/>
      </c>
      <c r="K183" s="132">
        <f t="shared" si="12"/>
        <v>515.36099999999988</v>
      </c>
      <c r="L183" s="132">
        <f t="shared" si="13"/>
        <v>183</v>
      </c>
      <c r="M183" s="132">
        <v>514.86099999999988</v>
      </c>
      <c r="N183" s="143">
        <v>179.92482218913958</v>
      </c>
    </row>
    <row r="184" spans="2:14" x14ac:dyDescent="0.2">
      <c r="B184" s="130">
        <v>516.36099999999988</v>
      </c>
      <c r="C184">
        <v>24.259891044167663</v>
      </c>
      <c r="D184">
        <v>516.36099999999988</v>
      </c>
      <c r="E184">
        <v>-2100.3820173269792</v>
      </c>
      <c r="F184">
        <v>516.36099999999988</v>
      </c>
      <c r="G184">
        <v>139.89002981191516</v>
      </c>
      <c r="J184" t="str">
        <f>IF(H184="","",$P$6-'Script Table'!$E$15-'Script Table'!$E$19+H184)</f>
        <v/>
      </c>
      <c r="K184" s="132">
        <f t="shared" si="12"/>
        <v>516.36099999999988</v>
      </c>
      <c r="L184" s="132">
        <f t="shared" si="13"/>
        <v>184</v>
      </c>
      <c r="M184" s="132">
        <v>515.86099999999988</v>
      </c>
      <c r="N184" s="143">
        <v>179.92428933158914</v>
      </c>
    </row>
    <row r="185" spans="2:14" x14ac:dyDescent="0.2">
      <c r="B185" s="130">
        <v>517.36099999999988</v>
      </c>
      <c r="C185">
        <v>24.258559661610256</v>
      </c>
      <c r="D185">
        <v>517.36099999999988</v>
      </c>
      <c r="E185">
        <v>-2101.3824293416978</v>
      </c>
      <c r="F185">
        <v>517.36099999999988</v>
      </c>
      <c r="G185">
        <v>138.88997283254548</v>
      </c>
      <c r="J185" t="str">
        <f>IF(H185="","",$P$6-'Script Table'!$E$15-'Script Table'!$E$19+H185)</f>
        <v/>
      </c>
      <c r="K185" s="132">
        <f t="shared" si="12"/>
        <v>517.36099999999988</v>
      </c>
      <c r="L185" s="132">
        <f t="shared" si="13"/>
        <v>185</v>
      </c>
      <c r="M185" s="132">
        <v>516.86099999999988</v>
      </c>
      <c r="N185" s="143">
        <v>179.92374886017035</v>
      </c>
    </row>
    <row r="186" spans="2:14" x14ac:dyDescent="0.2">
      <c r="B186" s="130">
        <v>518.36099999999988</v>
      </c>
      <c r="C186">
        <v>24.257218710293841</v>
      </c>
      <c r="D186">
        <v>518.36099999999988</v>
      </c>
      <c r="E186">
        <v>-2102.3828383984533</v>
      </c>
      <c r="F186">
        <v>518.36099999999988</v>
      </c>
      <c r="G186">
        <v>137.88992136280785</v>
      </c>
      <c r="J186" t="str">
        <f>IF(H186="","",$P$6-'Script Table'!$E$15-'Script Table'!$E$19+H186)</f>
        <v/>
      </c>
      <c r="K186" s="132">
        <f t="shared" si="12"/>
        <v>518.36099999999988</v>
      </c>
      <c r="L186" s="132">
        <f t="shared" si="13"/>
        <v>186</v>
      </c>
      <c r="M186" s="132">
        <v>517.86099999999988</v>
      </c>
      <c r="N186" s="143">
        <v>179.92320061035949</v>
      </c>
    </row>
    <row r="187" spans="2:14" x14ac:dyDescent="0.2">
      <c r="B187" s="130">
        <v>519.36099999999988</v>
      </c>
      <c r="C187">
        <v>24.255868051504923</v>
      </c>
      <c r="D187">
        <v>519.36099999999988</v>
      </c>
      <c r="E187">
        <v>-2103.3832444969676</v>
      </c>
      <c r="F187">
        <v>519.36099999999988</v>
      </c>
      <c r="G187">
        <v>136.88987543997018</v>
      </c>
      <c r="J187" t="str">
        <f>IF(H187="","",$P$6-'Script Table'!$E$15-'Script Table'!$E$19+H187)</f>
        <v/>
      </c>
      <c r="K187" s="132">
        <f t="shared" si="12"/>
        <v>519.36099999999988</v>
      </c>
      <c r="L187" s="132">
        <f t="shared" si="13"/>
        <v>187</v>
      </c>
      <c r="M187" s="132">
        <v>518.86099999999988</v>
      </c>
      <c r="N187" s="143">
        <v>179.922644412842</v>
      </c>
    </row>
    <row r="188" spans="2:14" x14ac:dyDescent="0.2">
      <c r="B188" s="130">
        <v>520.36099999999988</v>
      </c>
      <c r="C188">
        <v>24.254507543488316</v>
      </c>
      <c r="D188">
        <v>520.36099999999988</v>
      </c>
      <c r="E188">
        <v>-2104.3836476369534</v>
      </c>
      <c r="F188">
        <v>520.36099999999988</v>
      </c>
      <c r="G188">
        <v>135.88983510212211</v>
      </c>
      <c r="J188" t="str">
        <f>IF(H188="","",$P$6-'Script Table'!$E$15-'Script Table'!$E$19+H188)</f>
        <v/>
      </c>
      <c r="K188" s="132">
        <f t="shared" si="12"/>
        <v>520.36099999999988</v>
      </c>
      <c r="L188" s="132">
        <f t="shared" si="13"/>
        <v>188</v>
      </c>
      <c r="M188" s="132">
        <v>519.86099999999988</v>
      </c>
      <c r="N188" s="143">
        <v>179.92208009334152</v>
      </c>
    </row>
    <row r="189" spans="2:14" x14ac:dyDescent="0.2">
      <c r="B189" s="130">
        <v>521.36099999999988</v>
      </c>
      <c r="C189">
        <v>24.253137041357341</v>
      </c>
      <c r="D189">
        <v>521.36099999999988</v>
      </c>
      <c r="E189">
        <v>-2105.3840478181151</v>
      </c>
      <c r="F189">
        <v>521.36099999999988</v>
      </c>
      <c r="G189">
        <v>134.88980038819591</v>
      </c>
      <c r="J189" t="str">
        <f>IF(H189="","",$P$6-'Script Table'!$E$15-'Script Table'!$E$19+H189)</f>
        <v/>
      </c>
      <c r="K189" s="132">
        <f t="shared" si="12"/>
        <v>521.36099999999988</v>
      </c>
      <c r="L189" s="132">
        <f t="shared" si="13"/>
        <v>189</v>
      </c>
      <c r="M189" s="132">
        <v>520.86099999999988</v>
      </c>
      <c r="N189" s="143">
        <v>179.92150747243619</v>
      </c>
    </row>
    <row r="190" spans="2:14" x14ac:dyDescent="0.2">
      <c r="B190" s="130">
        <v>522.36099999999988</v>
      </c>
      <c r="C190">
        <v>24.251756397000776</v>
      </c>
      <c r="D190">
        <v>522.36099999999988</v>
      </c>
      <c r="E190">
        <v>-2106.384445040148</v>
      </c>
      <c r="F190">
        <v>522.36099999999988</v>
      </c>
      <c r="G190">
        <v>133.88977133799108</v>
      </c>
      <c r="J190" t="str">
        <f>IF(H190="","",$P$6-'Script Table'!$E$15-'Script Table'!$E$19+H190)</f>
        <v/>
      </c>
      <c r="K190" s="132">
        <f t="shared" si="12"/>
        <v>522.36099999999988</v>
      </c>
      <c r="L190" s="132">
        <f t="shared" si="13"/>
        <v>190</v>
      </c>
      <c r="M190" s="132">
        <v>521.86099999999988</v>
      </c>
      <c r="N190" s="143">
        <v>179.92092636537299</v>
      </c>
    </row>
    <row r="191" spans="2:14" x14ac:dyDescent="0.2">
      <c r="B191" s="130">
        <v>523.36099999999988</v>
      </c>
      <c r="C191">
        <v>24.250365458986234</v>
      </c>
      <c r="D191">
        <v>523.36099999999988</v>
      </c>
      <c r="E191">
        <v>-2107.3848393027392</v>
      </c>
      <c r="F191">
        <v>523.36099999999988</v>
      </c>
      <c r="G191">
        <v>132.88974799220387</v>
      </c>
      <c r="J191" t="str">
        <f>IF(H191="","",$P$6-'Script Table'!$E$15-'Script Table'!$E$19+H191)</f>
        <v/>
      </c>
      <c r="K191" s="132">
        <f t="shared" si="12"/>
        <v>523.36099999999988</v>
      </c>
      <c r="L191" s="132">
        <f t="shared" si="13"/>
        <v>191</v>
      </c>
      <c r="M191" s="132">
        <v>522.86099999999988</v>
      </c>
      <c r="N191" s="143">
        <v>179.92033658186301</v>
      </c>
    </row>
    <row r="192" spans="2:14" x14ac:dyDescent="0.2">
      <c r="B192" s="130">
        <v>524.36099999999988</v>
      </c>
      <c r="C192">
        <v>24.248964072460005</v>
      </c>
      <c r="D192">
        <v>524.36099999999988</v>
      </c>
      <c r="E192">
        <v>-2108.385230605566</v>
      </c>
      <c r="F192">
        <v>524.36099999999988</v>
      </c>
      <c r="G192">
        <v>131.88973039245093</v>
      </c>
      <c r="J192" t="str">
        <f>IF(H192="","",$P$6-'Script Table'!$E$15-'Script Table'!$E$19+H192)</f>
        <v/>
      </c>
      <c r="K192" s="132">
        <f t="shared" si="12"/>
        <v>524.36099999999988</v>
      </c>
      <c r="L192" s="132">
        <f t="shared" si="13"/>
        <v>192</v>
      </c>
      <c r="M192" s="132">
        <v>523.86099999999988</v>
      </c>
      <c r="N192" s="143">
        <v>179.91973792587828</v>
      </c>
    </row>
    <row r="193" spans="2:14" x14ac:dyDescent="0.2">
      <c r="B193" s="130">
        <v>525.36099999999988</v>
      </c>
      <c r="C193">
        <v>24.247552079043007</v>
      </c>
      <c r="D193">
        <v>525.36099999999988</v>
      </c>
      <c r="E193">
        <v>-2109.3856189482954</v>
      </c>
      <c r="F193">
        <v>525.36099999999988</v>
      </c>
      <c r="G193">
        <v>130.88971858129935</v>
      </c>
      <c r="J193" t="str">
        <f>IF(H193="","",$P$6-'Script Table'!$E$15-'Script Table'!$E$19+H193)</f>
        <v/>
      </c>
      <c r="K193" s="132">
        <f t="shared" si="12"/>
        <v>525.36099999999988</v>
      </c>
      <c r="L193" s="132">
        <f t="shared" si="13"/>
        <v>193</v>
      </c>
      <c r="M193" s="132">
        <v>524.86099999999988</v>
      </c>
      <c r="N193" s="143">
        <v>179.91913019542957</v>
      </c>
    </row>
    <row r="194" spans="2:14" x14ac:dyDescent="0.2">
      <c r="B194" s="130">
        <v>526.36099999999988</v>
      </c>
      <c r="C194">
        <v>24.246129316722783</v>
      </c>
      <c r="D194">
        <v>526.36099999999988</v>
      </c>
      <c r="E194">
        <v>-2110.386004330584</v>
      </c>
      <c r="F194">
        <v>526.36099999999988</v>
      </c>
      <c r="G194">
        <v>129.88971260229619</v>
      </c>
      <c r="J194" t="str">
        <f>IF(H194="","",$P$6-'Script Table'!$E$15-'Script Table'!$E$19+H194)</f>
        <v/>
      </c>
      <c r="K194" s="132">
        <f t="shared" si="12"/>
        <v>526.36099999999988</v>
      </c>
      <c r="L194" s="132">
        <f t="shared" si="13"/>
        <v>194</v>
      </c>
      <c r="M194" s="132">
        <v>525.86099999999988</v>
      </c>
      <c r="N194" s="143">
        <v>179.91851318233927</v>
      </c>
    </row>
    <row r="195" spans="2:14" x14ac:dyDescent="0.2">
      <c r="B195" s="130">
        <v>527.36099999999988</v>
      </c>
      <c r="C195">
        <v>24.244695619741307</v>
      </c>
      <c r="D195">
        <v>527.36099999999988</v>
      </c>
      <c r="E195">
        <v>-2111.3863867520795</v>
      </c>
      <c r="F195">
        <v>527.36099999999988</v>
      </c>
      <c r="G195">
        <v>128.88971249999531</v>
      </c>
      <c r="J195" t="str">
        <f>IF(H195="","",$P$6-'Script Table'!$E$15-'Script Table'!$E$19+H195)</f>
        <v/>
      </c>
      <c r="K195" s="132">
        <f t="shared" si="12"/>
        <v>527.36099999999988</v>
      </c>
      <c r="L195" s="132">
        <f t="shared" si="13"/>
        <v>195</v>
      </c>
      <c r="M195" s="132">
        <v>526.86099999999988</v>
      </c>
      <c r="N195" s="143">
        <v>179.91788667200191</v>
      </c>
    </row>
    <row r="196" spans="2:14" x14ac:dyDescent="0.2">
      <c r="B196" s="130">
        <v>528.36099999999988</v>
      </c>
      <c r="C196">
        <v>24.243250818478447</v>
      </c>
      <c r="D196">
        <v>528.36099999999988</v>
      </c>
      <c r="E196">
        <v>-2112.3867662124167</v>
      </c>
      <c r="F196">
        <v>528.36099999999988</v>
      </c>
      <c r="G196">
        <v>127.88971831999515</v>
      </c>
      <c r="J196" t="str">
        <f>IF(H196="","",$P$6-'Script Table'!$E$15-'Script Table'!$E$19+H196)</f>
        <v/>
      </c>
      <c r="K196" s="132">
        <f t="shared" ref="K196:K259" si="14">F196</f>
        <v>528.36099999999988</v>
      </c>
      <c r="L196" s="132">
        <f t="shared" si="13"/>
        <v>196</v>
      </c>
      <c r="M196" s="132">
        <v>527.86099999999988</v>
      </c>
      <c r="N196" s="143">
        <v>179.91725044313438</v>
      </c>
    </row>
    <row r="197" spans="2:14" x14ac:dyDescent="0.2">
      <c r="B197" s="130">
        <v>529.36099999999988</v>
      </c>
      <c r="C197">
        <v>24.241794739330821</v>
      </c>
      <c r="D197">
        <v>529.36099999999988</v>
      </c>
      <c r="E197">
        <v>-2113.387142711219</v>
      </c>
      <c r="F197">
        <v>529.36099999999988</v>
      </c>
      <c r="G197">
        <v>126.88973010896552</v>
      </c>
      <c r="J197" t="str">
        <f>IF(H197="","",$P$6-'Script Table'!$E$15-'Script Table'!$E$19+H197)</f>
        <v/>
      </c>
      <c r="K197" s="132">
        <f t="shared" si="14"/>
        <v>529.36099999999988</v>
      </c>
      <c r="L197" s="132">
        <f t="shared" si="13"/>
        <v>197</v>
      </c>
      <c r="M197" s="132">
        <v>528.86099999999988</v>
      </c>
      <c r="N197" s="143">
        <v>179.91660426751278</v>
      </c>
    </row>
    <row r="198" spans="2:14" x14ac:dyDescent="0.2">
      <c r="B198" s="130">
        <v>530.36099999999988</v>
      </c>
      <c r="C198">
        <v>24.240327204585821</v>
      </c>
      <c r="D198">
        <v>530.36099999999988</v>
      </c>
      <c r="E198">
        <v>-2114.3875162480995</v>
      </c>
      <c r="F198">
        <v>530.36099999999988</v>
      </c>
      <c r="G198">
        <v>125.88974791468354</v>
      </c>
      <c r="J198" t="str">
        <f>IF(H198="","",$P$6-'Script Table'!$E$15-'Script Table'!$E$19+H198)</f>
        <v/>
      </c>
      <c r="K198" s="132">
        <f t="shared" si="14"/>
        <v>530.36099999999988</v>
      </c>
      <c r="L198" s="132">
        <f t="shared" ref="L198:L261" si="15">L197+1</f>
        <v>198</v>
      </c>
      <c r="M198" s="132">
        <v>529.86099999999988</v>
      </c>
      <c r="N198" s="143">
        <v>179.91594790969555</v>
      </c>
    </row>
    <row r="199" spans="2:14" x14ac:dyDescent="0.2">
      <c r="B199" s="130">
        <v>531.36099999999988</v>
      </c>
      <c r="C199">
        <v>24.238848032290718</v>
      </c>
      <c r="D199">
        <v>531.36099999999988</v>
      </c>
      <c r="E199">
        <v>-2115.3878868226579</v>
      </c>
      <c r="F199">
        <v>531.36099999999988</v>
      </c>
      <c r="G199">
        <v>124.88977178607047</v>
      </c>
      <c r="J199" t="str">
        <f>IF(H199="","",$P$6-'Script Table'!$E$15-'Script Table'!$E$19+H199)</f>
        <v/>
      </c>
      <c r="K199" s="132">
        <f t="shared" si="14"/>
        <v>531.36099999999988</v>
      </c>
      <c r="L199" s="132">
        <f t="shared" si="15"/>
        <v>199</v>
      </c>
      <c r="M199" s="132">
        <v>530.86099999999988</v>
      </c>
      <c r="N199" s="143">
        <v>179.91528112674101</v>
      </c>
    </row>
    <row r="200" spans="2:14" x14ac:dyDescent="0.2">
      <c r="B200" s="130">
        <v>532.36099999999988</v>
      </c>
      <c r="C200">
        <v>24.237357036116393</v>
      </c>
      <c r="D200">
        <v>532.36099999999988</v>
      </c>
      <c r="E200">
        <v>-2116.3882544344806</v>
      </c>
      <c r="F200">
        <v>532.36099999999988</v>
      </c>
      <c r="G200">
        <v>123.88980177322765</v>
      </c>
      <c r="J200" t="str">
        <f>IF(H200="","",$P$6-'Script Table'!$E$15-'Script Table'!$E$19+H200)</f>
        <v/>
      </c>
      <c r="K200" s="132">
        <f t="shared" si="14"/>
        <v>532.36099999999988</v>
      </c>
      <c r="L200" s="132">
        <f t="shared" si="15"/>
        <v>200</v>
      </c>
      <c r="M200" s="132">
        <v>531.86099999999988</v>
      </c>
      <c r="N200" s="143">
        <v>179.91460366789966</v>
      </c>
    </row>
    <row r="201" spans="2:14" x14ac:dyDescent="0.2">
      <c r="B201" s="130">
        <v>533.36099999999988</v>
      </c>
      <c r="C201">
        <v>24.235854025215552</v>
      </c>
      <c r="D201">
        <v>533.36099999999988</v>
      </c>
      <c r="E201">
        <v>-2117.3886190831408</v>
      </c>
      <c r="F201">
        <v>533.36099999999988</v>
      </c>
      <c r="G201">
        <v>122.88983792747467</v>
      </c>
      <c r="J201" t="str">
        <f>IF(H201="","",$P$6-'Script Table'!$E$15-'Script Table'!$E$19+H201)</f>
        <v/>
      </c>
      <c r="K201" s="132">
        <f t="shared" si="14"/>
        <v>533.36099999999988</v>
      </c>
      <c r="L201" s="132">
        <f t="shared" si="15"/>
        <v>201</v>
      </c>
      <c r="M201" s="132">
        <v>532.86099999999988</v>
      </c>
      <c r="N201" s="143">
        <v>179.91391527429892</v>
      </c>
    </row>
    <row r="202" spans="2:14" x14ac:dyDescent="0.2">
      <c r="B202" s="130">
        <v>534.36099999999988</v>
      </c>
      <c r="C202">
        <v>24.234338804075215</v>
      </c>
      <c r="D202">
        <v>534.36099999999988</v>
      </c>
      <c r="E202">
        <v>-2118.3889807681985</v>
      </c>
      <c r="F202">
        <v>534.36099999999988</v>
      </c>
      <c r="G202">
        <v>121.88988030138717</v>
      </c>
      <c r="J202" t="str">
        <f>IF(H202="","",$P$6-'Script Table'!$E$15-'Script Table'!$E$19+H202)</f>
        <v/>
      </c>
      <c r="K202" s="132">
        <f t="shared" si="14"/>
        <v>534.36099999999988</v>
      </c>
      <c r="L202" s="132">
        <f t="shared" si="15"/>
        <v>202</v>
      </c>
      <c r="M202" s="132">
        <v>533.86099999999988</v>
      </c>
      <c r="N202" s="143">
        <v>179.9132156786138</v>
      </c>
    </row>
    <row r="203" spans="2:14" x14ac:dyDescent="0.2">
      <c r="B203" s="130">
        <v>535.36099999999988</v>
      </c>
      <c r="C203">
        <v>24.232811172363014</v>
      </c>
      <c r="D203">
        <v>535.36099999999988</v>
      </c>
      <c r="E203">
        <v>-2119.3893394891988</v>
      </c>
      <c r="F203">
        <v>535.36099999999988</v>
      </c>
      <c r="G203">
        <v>120.88992894884359</v>
      </c>
      <c r="J203" t="str">
        <f>IF(H203="","",$P$6-'Script Table'!$E$15-'Script Table'!$E$19+H203)</f>
        <v/>
      </c>
      <c r="K203" s="132">
        <f t="shared" si="14"/>
        <v>535.36099999999988</v>
      </c>
      <c r="L203" s="132">
        <f t="shared" si="15"/>
        <v>203</v>
      </c>
      <c r="M203" s="132">
        <v>534.86099999999988</v>
      </c>
      <c r="N203" s="143">
        <v>179.91250460471332</v>
      </c>
    </row>
    <row r="204" spans="2:14" x14ac:dyDescent="0.2">
      <c r="B204" s="130">
        <v>536.36099999999988</v>
      </c>
      <c r="C204">
        <v>24.231270924767177</v>
      </c>
      <c r="D204">
        <v>536.36099999999988</v>
      </c>
      <c r="E204">
        <v>-2120.3896952456716</v>
      </c>
      <c r="F204">
        <v>536.36099999999988</v>
      </c>
      <c r="G204">
        <v>119.88998392506301</v>
      </c>
      <c r="J204" t="str">
        <f>IF(H204="","",$P$6-'Script Table'!$E$15-'Script Table'!$E$19+H204)</f>
        <v/>
      </c>
      <c r="K204" s="132">
        <f t="shared" si="14"/>
        <v>536.36099999999988</v>
      </c>
      <c r="L204" s="132">
        <f t="shared" si="15"/>
        <v>204</v>
      </c>
      <c r="M204" s="132">
        <v>535.86099999999988</v>
      </c>
      <c r="N204" s="143">
        <v>179.91178176729767</v>
      </c>
    </row>
    <row r="205" spans="2:14" x14ac:dyDescent="0.2">
      <c r="B205" s="130">
        <v>537.36099999999988</v>
      </c>
      <c r="C205">
        <v>24.229717850829751</v>
      </c>
      <c r="D205">
        <v>537.36099999999988</v>
      </c>
      <c r="E205">
        <v>-2121.3900480371308</v>
      </c>
      <c r="F205">
        <v>537.36099999999988</v>
      </c>
      <c r="G205">
        <v>118.89004528665373</v>
      </c>
      <c r="J205" t="str">
        <f>IF(H205="","",$P$6-'Script Table'!$E$15-'Script Table'!$E$19+H205)</f>
        <v/>
      </c>
      <c r="K205" s="132">
        <f t="shared" si="14"/>
        <v>537.36099999999988</v>
      </c>
      <c r="L205" s="132">
        <f t="shared" si="15"/>
        <v>205</v>
      </c>
      <c r="M205" s="132">
        <v>536.86099999999988</v>
      </c>
      <c r="N205" s="143">
        <v>179.9110468715119</v>
      </c>
    </row>
    <row r="206" spans="2:14" x14ac:dyDescent="0.2">
      <c r="B206" s="130">
        <v>538.36099999999988</v>
      </c>
      <c r="C206">
        <v>24.228151734772787</v>
      </c>
      <c r="D206">
        <v>538.36099999999988</v>
      </c>
      <c r="E206">
        <v>-2122.3903978630742</v>
      </c>
      <c r="F206">
        <v>538.36099999999988</v>
      </c>
      <c r="G206">
        <v>117.8901130916588</v>
      </c>
      <c r="J206" t="str">
        <f>IF(H206="","",$P$6-'Script Table'!$E$15-'Script Table'!$E$19+H206)</f>
        <v/>
      </c>
      <c r="K206" s="132">
        <f t="shared" si="14"/>
        <v>538.36099999999988</v>
      </c>
      <c r="L206" s="132">
        <f t="shared" si="15"/>
        <v>206</v>
      </c>
      <c r="M206" s="132">
        <v>537.86099999999988</v>
      </c>
      <c r="N206" s="143">
        <v>179.91029961254191</v>
      </c>
    </row>
    <row r="207" spans="2:14" x14ac:dyDescent="0.2">
      <c r="B207" s="130">
        <v>539.36099999999988</v>
      </c>
      <c r="C207">
        <v>24.226572355317074</v>
      </c>
      <c r="D207">
        <v>539.36099999999988</v>
      </c>
      <c r="E207">
        <v>-2123.3907447229822</v>
      </c>
      <c r="F207">
        <v>539.36099999999988</v>
      </c>
      <c r="G207">
        <v>116.89018739960602</v>
      </c>
      <c r="J207" t="str">
        <f>IF(H207="","",$P$6-'Script Table'!$E$15-'Script Table'!$E$19+H207)</f>
        <v/>
      </c>
      <c r="K207" s="132">
        <f t="shared" si="14"/>
        <v>539.36099999999988</v>
      </c>
      <c r="L207" s="132">
        <f t="shared" si="15"/>
        <v>207</v>
      </c>
      <c r="M207" s="132">
        <v>538.86099999999988</v>
      </c>
      <c r="N207" s="143">
        <v>179.90953967518774</v>
      </c>
    </row>
    <row r="208" spans="2:14" x14ac:dyDescent="0.2">
      <c r="B208" s="130">
        <v>540.36099999999988</v>
      </c>
      <c r="C208">
        <v>24.224979485493122</v>
      </c>
      <c r="D208">
        <v>540.36099999999988</v>
      </c>
      <c r="E208">
        <v>-2124.3910886163176</v>
      </c>
      <c r="F208">
        <v>540.36099999999988</v>
      </c>
      <c r="G208">
        <v>115.89026827155703</v>
      </c>
      <c r="J208" t="str">
        <f>IF(H208="","",$P$6-'Script Table'!$E$15-'Script Table'!$E$19+H208)</f>
        <v/>
      </c>
      <c r="K208" s="132">
        <f t="shared" si="14"/>
        <v>540.36099999999988</v>
      </c>
      <c r="L208" s="132">
        <f t="shared" si="15"/>
        <v>208</v>
      </c>
      <c r="M208" s="132">
        <v>539.86099999999988</v>
      </c>
      <c r="N208" s="143">
        <v>179.90876673341964</v>
      </c>
    </row>
    <row r="209" spans="2:14" x14ac:dyDescent="0.2">
      <c r="B209" s="130">
        <v>541.36099999999988</v>
      </c>
      <c r="C209">
        <v>24.223372892443855</v>
      </c>
      <c r="D209">
        <v>541.36099999999988</v>
      </c>
      <c r="E209">
        <v>-2125.3914295425243</v>
      </c>
      <c r="F209">
        <v>541.36099999999988</v>
      </c>
      <c r="G209">
        <v>114.8903557701633</v>
      </c>
      <c r="J209" t="str">
        <f>IF(H209="","",$P$6-'Script Table'!$E$15-'Script Table'!$E$19+H209)</f>
        <v/>
      </c>
      <c r="K209" s="132">
        <f t="shared" si="14"/>
        <v>541.36099999999988</v>
      </c>
      <c r="L209" s="132">
        <f t="shared" si="15"/>
        <v>209</v>
      </c>
      <c r="M209" s="132">
        <v>540.86099999999988</v>
      </c>
      <c r="N209" s="143">
        <v>179.90798044990288</v>
      </c>
    </row>
    <row r="210" spans="2:14" x14ac:dyDescent="0.2">
      <c r="B210" s="130">
        <v>542.36099999999988</v>
      </c>
      <c r="C210">
        <v>24.22175233721871</v>
      </c>
      <c r="D210">
        <v>542.36099999999988</v>
      </c>
      <c r="E210">
        <v>-2126.3917675010275</v>
      </c>
      <c r="F210">
        <v>542.36099999999988</v>
      </c>
      <c r="G210">
        <v>113.89044995972017</v>
      </c>
      <c r="J210" t="str">
        <f>IF(H210="","",$P$6-'Script Table'!$E$15-'Script Table'!$E$19+H210)</f>
        <v/>
      </c>
      <c r="K210" s="132">
        <f t="shared" si="14"/>
        <v>542.36099999999988</v>
      </c>
      <c r="L210" s="132">
        <f t="shared" si="15"/>
        <v>210</v>
      </c>
      <c r="M210" s="132">
        <v>541.86099999999988</v>
      </c>
      <c r="N210" s="143">
        <v>179.90718047550556</v>
      </c>
    </row>
    <row r="211" spans="2:14" x14ac:dyDescent="0.2">
      <c r="B211" s="130">
        <v>543.36099999999988</v>
      </c>
      <c r="C211">
        <v>24.220117574558635</v>
      </c>
      <c r="D211">
        <v>543.36099999999988</v>
      </c>
      <c r="E211">
        <v>-2127.3921024912302</v>
      </c>
      <c r="F211">
        <v>543.36099999999988</v>
      </c>
      <c r="G211">
        <v>112.89055090622696</v>
      </c>
      <c r="J211" t="str">
        <f>IF(H211="","",$P$6-'Script Table'!$E$15-'Script Table'!$E$19+H211)</f>
        <v/>
      </c>
      <c r="K211" s="132">
        <f t="shared" si="14"/>
        <v>543.36099999999988</v>
      </c>
      <c r="L211" s="132">
        <f t="shared" si="15"/>
        <v>211</v>
      </c>
      <c r="M211" s="132">
        <v>542.86099999999988</v>
      </c>
      <c r="N211" s="143">
        <v>179.90636644877674</v>
      </c>
    </row>
    <row r="212" spans="2:14" x14ac:dyDescent="0.2">
      <c r="B212" s="130">
        <v>544.36099999999988</v>
      </c>
      <c r="C212">
        <v>24.218468352671405</v>
      </c>
      <c r="D212">
        <v>544.36099999999988</v>
      </c>
      <c r="E212">
        <v>-2128.3924345125174</v>
      </c>
      <c r="F212">
        <v>544.36099999999988</v>
      </c>
      <c r="G212">
        <v>111.89065867744284</v>
      </c>
      <c r="J212" t="str">
        <f>IF(H212="","",$P$6-'Script Table'!$E$15-'Script Table'!$E$19+H212)</f>
        <v/>
      </c>
      <c r="K212" s="132">
        <f t="shared" si="14"/>
        <v>544.36099999999988</v>
      </c>
      <c r="L212" s="132">
        <f t="shared" si="15"/>
        <v>212</v>
      </c>
      <c r="M212" s="132">
        <v>543.86099999999988</v>
      </c>
      <c r="N212" s="143">
        <v>179.90553799539239</v>
      </c>
    </row>
    <row r="213" spans="2:14" x14ac:dyDescent="0.2">
      <c r="B213" s="130">
        <v>545.36099999999988</v>
      </c>
      <c r="C213">
        <v>24.216804412996932</v>
      </c>
      <c r="D213">
        <v>545.36099999999988</v>
      </c>
      <c r="E213">
        <v>-2129.3927635642481</v>
      </c>
      <c r="F213">
        <v>545.36099999999988</v>
      </c>
      <c r="G213">
        <v>110.89077334295871</v>
      </c>
      <c r="J213" t="str">
        <f>IF(H213="","",$P$6-'Script Table'!$E$15-'Script Table'!$E$19+H213)</f>
        <v/>
      </c>
      <c r="K213" s="132">
        <f t="shared" si="14"/>
        <v>545.36099999999988</v>
      </c>
      <c r="L213" s="132">
        <f t="shared" si="15"/>
        <v>213</v>
      </c>
      <c r="M213" s="132">
        <v>544.86099999999988</v>
      </c>
      <c r="N213" s="143">
        <v>179.90469472758127</v>
      </c>
    </row>
    <row r="214" spans="2:14" x14ac:dyDescent="0.2">
      <c r="B214" s="130">
        <v>546.36099999999988</v>
      </c>
      <c r="C214">
        <v>24.215125489961785</v>
      </c>
      <c r="D214">
        <v>546.36099999999988</v>
      </c>
      <c r="E214">
        <v>-2130.3930896457614</v>
      </c>
      <c r="F214">
        <v>546.36099999999988</v>
      </c>
      <c r="G214">
        <v>109.89089497425493</v>
      </c>
      <c r="J214" t="str">
        <f>IF(H214="","",$P$6-'Script Table'!$E$15-'Script Table'!$E$19+H214)</f>
        <v/>
      </c>
      <c r="K214" s="132">
        <f t="shared" si="14"/>
        <v>546.36099999999988</v>
      </c>
      <c r="L214" s="132">
        <f t="shared" si="15"/>
        <v>214</v>
      </c>
      <c r="M214" s="132">
        <v>545.86099999999988</v>
      </c>
      <c r="N214" s="143">
        <v>179.90383624350741</v>
      </c>
    </row>
    <row r="215" spans="2:14" x14ac:dyDescent="0.2">
      <c r="B215" s="130">
        <v>547.36099999999988</v>
      </c>
      <c r="C215">
        <v>24.213431310722573</v>
      </c>
      <c r="D215">
        <v>547.36099999999988</v>
      </c>
      <c r="E215">
        <v>-2131.3934127563693</v>
      </c>
      <c r="F215">
        <v>547.36099999999988</v>
      </c>
      <c r="G215">
        <v>108.89102364477731</v>
      </c>
      <c r="J215" t="str">
        <f>IF(H215="","",$P$6-'Script Table'!$E$15-'Script Table'!$E$19+H215)</f>
        <v/>
      </c>
      <c r="K215" s="132">
        <f t="shared" si="14"/>
        <v>547.36099999999988</v>
      </c>
      <c r="L215" s="132">
        <f t="shared" si="15"/>
        <v>215</v>
      </c>
      <c r="M215" s="132">
        <v>546.86099999999988</v>
      </c>
      <c r="N215" s="143">
        <v>179.90296212663139</v>
      </c>
    </row>
    <row r="216" spans="2:14" x14ac:dyDescent="0.2">
      <c r="B216" s="130">
        <v>548.36099999999988</v>
      </c>
      <c r="C216">
        <v>24.211721594897288</v>
      </c>
      <c r="D216">
        <v>548.36099999999988</v>
      </c>
      <c r="E216">
        <v>-2132.3937328953621</v>
      </c>
      <c r="F216">
        <v>548.36099999999988</v>
      </c>
      <c r="G216">
        <v>107.89115943000479</v>
      </c>
      <c r="J216" t="str">
        <f>IF(H216="","",$P$6-'Script Table'!$E$15-'Script Table'!$E$19+H216)</f>
        <v/>
      </c>
      <c r="K216" s="132">
        <f t="shared" si="14"/>
        <v>548.36099999999988</v>
      </c>
      <c r="L216" s="132">
        <f t="shared" si="15"/>
        <v>216</v>
      </c>
      <c r="M216" s="132">
        <v>547.86099999999988</v>
      </c>
      <c r="N216" s="143">
        <v>179.90207194502145</v>
      </c>
    </row>
    <row r="217" spans="2:14" x14ac:dyDescent="0.2">
      <c r="B217" s="130">
        <v>549.36099999999988</v>
      </c>
      <c r="C217">
        <v>24.209996054284186</v>
      </c>
      <c r="D217">
        <v>549.36099999999988</v>
      </c>
      <c r="E217">
        <v>-2133.3940500619983</v>
      </c>
      <c r="F217">
        <v>549.36099999999988</v>
      </c>
      <c r="G217">
        <v>106.89130240753184</v>
      </c>
      <c r="J217" t="str">
        <f>IF(H217="","",$P$6-'Script Table'!$E$15-'Script Table'!$E$19+H217)</f>
        <v/>
      </c>
      <c r="K217" s="132">
        <f t="shared" si="14"/>
        <v>549.36099999999988</v>
      </c>
      <c r="L217" s="132">
        <f t="shared" si="15"/>
        <v>217</v>
      </c>
      <c r="M217" s="132">
        <v>548.86099999999988</v>
      </c>
      <c r="N217" s="143">
        <v>179.90116525063786</v>
      </c>
    </row>
    <row r="218" spans="2:14" x14ac:dyDescent="0.2">
      <c r="B218" s="130">
        <v>550.36099999999988</v>
      </c>
      <c r="C218">
        <v>24.208254392567394</v>
      </c>
      <c r="D218">
        <v>550.36099999999988</v>
      </c>
      <c r="E218">
        <v>-2134.3943642555141</v>
      </c>
      <c r="F218">
        <v>550.36099999999988</v>
      </c>
      <c r="G218">
        <v>105.89145265714069</v>
      </c>
      <c r="J218" t="str">
        <f>IF(H218="","",$P$6-'Script Table'!$E$15-'Script Table'!$E$19+H218)</f>
        <v/>
      </c>
      <c r="K218" s="132">
        <f t="shared" si="14"/>
        <v>550.36099999999988</v>
      </c>
      <c r="L218" s="132">
        <f t="shared" si="15"/>
        <v>218</v>
      </c>
      <c r="M218" s="132">
        <v>549.86099999999988</v>
      </c>
      <c r="N218" s="143">
        <v>179.90024157857425</v>
      </c>
    </row>
    <row r="219" spans="2:14" x14ac:dyDescent="0.2">
      <c r="B219" s="130">
        <v>551.36099999999988</v>
      </c>
      <c r="C219">
        <v>24.206496305008375</v>
      </c>
      <c r="D219">
        <v>551.36099999999988</v>
      </c>
      <c r="E219">
        <v>-2135.3946754751128</v>
      </c>
      <c r="F219">
        <v>551.36099999999988</v>
      </c>
      <c r="G219">
        <v>104.89161026089096</v>
      </c>
      <c r="J219" t="str">
        <f>IF(H219="","",$P$6-'Script Table'!$E$15-'Script Table'!$E$19+H219)</f>
        <v/>
      </c>
      <c r="K219" s="132">
        <f t="shared" si="14"/>
        <v>551.36099999999988</v>
      </c>
      <c r="L219" s="132">
        <f t="shared" si="15"/>
        <v>219</v>
      </c>
      <c r="M219" s="132">
        <v>550.86099999999988</v>
      </c>
      <c r="N219" s="143">
        <v>179.89930044624592</v>
      </c>
    </row>
    <row r="220" spans="2:14" x14ac:dyDescent="0.2">
      <c r="B220" s="130">
        <v>552.36099999999988</v>
      </c>
      <c r="C220">
        <v>24.204721478122629</v>
      </c>
      <c r="D220">
        <v>552.36099999999988</v>
      </c>
      <c r="E220">
        <v>-2136.394983719968</v>
      </c>
      <c r="F220">
        <v>552.36099999999988</v>
      </c>
      <c r="G220">
        <v>103.89177530320512</v>
      </c>
      <c r="J220" t="str">
        <f>IF(H220="","",$P$6-'Script Table'!$E$15-'Script Table'!$E$19+H220)</f>
        <v/>
      </c>
      <c r="K220" s="132">
        <f t="shared" si="14"/>
        <v>552.36099999999988</v>
      </c>
      <c r="L220" s="132">
        <f t="shared" si="15"/>
        <v>220</v>
      </c>
      <c r="M220" s="132">
        <v>551.86099999999988</v>
      </c>
      <c r="N220" s="143">
        <v>179.89834135254438</v>
      </c>
    </row>
    <row r="221" spans="2:14" x14ac:dyDescent="0.2">
      <c r="B221" s="130">
        <v>553.36099999999988</v>
      </c>
      <c r="C221">
        <v>24.202929589340631</v>
      </c>
      <c r="D221">
        <v>553.36099999999988</v>
      </c>
      <c r="E221">
        <v>-2137.3952889892234</v>
      </c>
      <c r="F221">
        <v>553.36099999999988</v>
      </c>
      <c r="G221">
        <v>102.89194787095812</v>
      </c>
      <c r="J221" t="str">
        <f>IF(H221="","",$P$6-'Script Table'!$E$15-'Script Table'!$E$19+H221)</f>
        <v/>
      </c>
      <c r="K221" s="132">
        <f t="shared" si="14"/>
        <v>553.36099999999988</v>
      </c>
      <c r="L221" s="132">
        <f t="shared" si="15"/>
        <v>221</v>
      </c>
      <c r="M221" s="132">
        <v>552.86099999999988</v>
      </c>
      <c r="N221" s="143">
        <v>179.89736377693481</v>
      </c>
    </row>
    <row r="222" spans="2:14" x14ac:dyDescent="0.2">
      <c r="B222" s="130">
        <v>554.36099999999988</v>
      </c>
      <c r="C222">
        <v>24.201120306652104</v>
      </c>
      <c r="D222">
        <v>554.36099999999988</v>
      </c>
      <c r="E222">
        <v>-2138.3955912819879</v>
      </c>
      <c r="F222">
        <v>554.36099999999988</v>
      </c>
      <c r="G222">
        <v>101.89212805357784</v>
      </c>
      <c r="J222" t="str">
        <f>IF(H222="","",$P$6-'Script Table'!$E$15-'Script Table'!$E$19+H222)</f>
        <v/>
      </c>
      <c r="K222" s="132">
        <f t="shared" si="14"/>
        <v>554.36099999999988</v>
      </c>
      <c r="L222" s="132">
        <f t="shared" si="15"/>
        <v>222</v>
      </c>
      <c r="M222" s="132">
        <v>553.86099999999988</v>
      </c>
      <c r="N222" s="143">
        <v>179.89636717849999</v>
      </c>
    </row>
    <row r="223" spans="2:14" x14ac:dyDescent="0.2">
      <c r="B223" s="130">
        <v>555.36099999999988</v>
      </c>
      <c r="C223">
        <v>24.199293288232631</v>
      </c>
      <c r="D223">
        <v>555.36099999999988</v>
      </c>
      <c r="E223">
        <v>-2139.3958905973313</v>
      </c>
      <c r="F223">
        <v>555.36099999999988</v>
      </c>
      <c r="G223">
        <v>100.89231594314606</v>
      </c>
      <c r="J223" t="str">
        <f>IF(H223="","",$P$6-'Script Table'!$E$15-'Script Table'!$E$19+H223)</f>
        <v/>
      </c>
      <c r="K223" s="132">
        <f t="shared" si="14"/>
        <v>555.36099999999988</v>
      </c>
      <c r="L223" s="132">
        <f t="shared" si="15"/>
        <v>223</v>
      </c>
      <c r="M223" s="132">
        <v>554.86099999999988</v>
      </c>
      <c r="N223" s="143">
        <v>179.89535099492883</v>
      </c>
    </row>
    <row r="224" spans="2:14" x14ac:dyDescent="0.2">
      <c r="B224" s="130">
        <v>556.36099999999988</v>
      </c>
      <c r="C224">
        <v>24.197448182051541</v>
      </c>
      <c r="D224">
        <v>556.36099999999988</v>
      </c>
      <c r="E224">
        <v>-2140.396186934292</v>
      </c>
      <c r="F224">
        <v>556.36099999999988</v>
      </c>
      <c r="G224">
        <v>99.892511634500352</v>
      </c>
      <c r="J224" t="str">
        <f>IF(H224="","",$P$6-'Script Table'!$E$15-'Script Table'!$E$19+H224)</f>
        <v/>
      </c>
      <c r="K224" s="132">
        <f t="shared" si="14"/>
        <v>556.36099999999988</v>
      </c>
      <c r="L224" s="132">
        <f t="shared" si="15"/>
        <v>224</v>
      </c>
      <c r="M224" s="132">
        <v>555.86099999999988</v>
      </c>
      <c r="N224" s="143">
        <v>179.89431464144468</v>
      </c>
    </row>
    <row r="225" spans="2:14" x14ac:dyDescent="0.2">
      <c r="B225" s="130">
        <v>557.36099999999988</v>
      </c>
      <c r="C225">
        <v>24.195584625459897</v>
      </c>
      <c r="D225">
        <v>557.36099999999988</v>
      </c>
      <c r="E225">
        <v>-2141.3964802918672</v>
      </c>
      <c r="F225">
        <v>557.36099999999988</v>
      </c>
      <c r="G225">
        <v>98.892715225349548</v>
      </c>
      <c r="J225" t="str">
        <f>IF(H225="","",$P$6-'Script Table'!$E$15-'Script Table'!$E$19+H225)</f>
        <v/>
      </c>
      <c r="K225" s="132">
        <f t="shared" si="14"/>
        <v>557.36099999999988</v>
      </c>
      <c r="L225" s="132">
        <f t="shared" si="15"/>
        <v>225</v>
      </c>
      <c r="M225" s="132">
        <v>556.86099999999988</v>
      </c>
      <c r="N225" s="143">
        <v>179.89325750966344</v>
      </c>
    </row>
    <row r="226" spans="2:14" x14ac:dyDescent="0.2">
      <c r="B226" s="130">
        <v>558.36099999999988</v>
      </c>
      <c r="C226">
        <v>24.193702244757446</v>
      </c>
      <c r="D226">
        <v>558.36099999999988</v>
      </c>
      <c r="E226">
        <v>-2142.3967706690132</v>
      </c>
      <c r="F226">
        <v>558.36099999999988</v>
      </c>
      <c r="G226">
        <v>97.892926816391082</v>
      </c>
      <c r="J226" t="str">
        <f>IF(H226="","",$P$6-'Script Table'!$E$15-'Script Table'!$E$19+H226)</f>
        <v/>
      </c>
      <c r="K226" s="132">
        <f t="shared" si="14"/>
        <v>558.36099999999988</v>
      </c>
      <c r="L226" s="132">
        <f t="shared" si="15"/>
        <v>226</v>
      </c>
      <c r="M226" s="132">
        <v>557.86099999999988</v>
      </c>
      <c r="N226" s="143">
        <v>179.89217896638908</v>
      </c>
    </row>
    <row r="227" spans="2:14" x14ac:dyDescent="0.2">
      <c r="B227" s="130">
        <v>559.36099999999988</v>
      </c>
      <c r="C227">
        <v>24.191800654737079</v>
      </c>
      <c r="D227">
        <v>559.36099999999988</v>
      </c>
      <c r="E227">
        <v>-2143.3970580646437</v>
      </c>
      <c r="F227">
        <v>559.36099999999988</v>
      </c>
      <c r="G227">
        <v>96.893146511432406</v>
      </c>
      <c r="J227" t="str">
        <f>IF(H227="","",$P$6-'Script Table'!$E$15-'Script Table'!$E$19+H227)</f>
        <v/>
      </c>
      <c r="K227" s="132">
        <f t="shared" si="14"/>
        <v>559.36099999999988</v>
      </c>
      <c r="L227" s="132">
        <f t="shared" si="15"/>
        <v>227</v>
      </c>
      <c r="M227" s="132">
        <v>558.86099999999988</v>
      </c>
      <c r="N227" s="143">
        <v>179.89107835232505</v>
      </c>
    </row>
    <row r="228" spans="2:14" x14ac:dyDescent="0.2">
      <c r="B228" s="130">
        <v>560.36099999999988</v>
      </c>
      <c r="C228">
        <v>24.189879458205471</v>
      </c>
      <c r="D228">
        <v>560.36099999999988</v>
      </c>
      <c r="E228">
        <v>-2144.3973424776259</v>
      </c>
      <c r="F228">
        <v>560.36099999999988</v>
      </c>
      <c r="G228">
        <v>95.893374417525138</v>
      </c>
      <c r="J228" t="str">
        <f>IF(H228="","",$P$6-'Script Table'!$E$15-'Script Table'!$E$19+H228)</f>
        <v/>
      </c>
      <c r="K228" s="132">
        <f t="shared" si="14"/>
        <v>560.36099999999988</v>
      </c>
      <c r="L228" s="132">
        <f t="shared" si="15"/>
        <v>228</v>
      </c>
      <c r="M228" s="132">
        <v>559.86099999999988</v>
      </c>
      <c r="N228" s="143">
        <v>179.88995498070906</v>
      </c>
    </row>
    <row r="229" spans="2:14" x14ac:dyDescent="0.2">
      <c r="B229" s="130">
        <v>561.36099999999988</v>
      </c>
      <c r="C229">
        <v>24.187938245478392</v>
      </c>
      <c r="D229">
        <v>561.36099999999988</v>
      </c>
      <c r="E229">
        <v>-2145.397623906782</v>
      </c>
      <c r="F229">
        <v>561.36099999999988</v>
      </c>
      <c r="G229">
        <v>94.893610645096487</v>
      </c>
      <c r="J229" t="str">
        <f>IF(H229="","",$P$6-'Script Table'!$E$15-'Script Table'!$E$19+H229)</f>
        <v/>
      </c>
      <c r="K229" s="132">
        <f t="shared" si="14"/>
        <v>561.36099999999988</v>
      </c>
      <c r="L229" s="132">
        <f t="shared" si="15"/>
        <v>229</v>
      </c>
      <c r="M229" s="132">
        <v>560.86099999999988</v>
      </c>
      <c r="N229" s="143">
        <v>179.88880813586272</v>
      </c>
    </row>
    <row r="230" spans="2:14" x14ac:dyDescent="0.2">
      <c r="B230" s="130">
        <v>562.36099999999988</v>
      </c>
      <c r="C230">
        <v>24.18597659384897</v>
      </c>
      <c r="D230">
        <v>562.36099999999988</v>
      </c>
      <c r="E230">
        <v>-2146.3979023508814</v>
      </c>
      <c r="F230">
        <v>562.36099999999988</v>
      </c>
      <c r="G230">
        <v>93.893855308097955</v>
      </c>
      <c r="J230" t="str">
        <f>IF(H230="","",$P$6-'Script Table'!$E$15-'Script Table'!$E$19+H230)</f>
        <v/>
      </c>
      <c r="K230" s="132">
        <f t="shared" si="14"/>
        <v>562.36099999999988</v>
      </c>
      <c r="L230" s="132">
        <f t="shared" si="15"/>
        <v>230</v>
      </c>
      <c r="M230" s="132">
        <v>561.86099999999988</v>
      </c>
      <c r="N230" s="143">
        <v>179.88763707164037</v>
      </c>
    </row>
    <row r="231" spans="2:14" x14ac:dyDescent="0.2">
      <c r="B231" s="130">
        <v>563.36099999999988</v>
      </c>
      <c r="C231">
        <v>24.183994067027264</v>
      </c>
      <c r="D231">
        <v>563.36099999999988</v>
      </c>
      <c r="E231">
        <v>-2147.3981778086413</v>
      </c>
      <c r="F231">
        <v>563.36099999999988</v>
      </c>
      <c r="G231">
        <v>92.894108524157218</v>
      </c>
      <c r="J231" t="str">
        <f>IF(H231="","",$P$6-'Script Table'!$E$15-'Script Table'!$E$19+H231)</f>
        <v/>
      </c>
      <c r="K231" s="132">
        <f t="shared" si="14"/>
        <v>563.36099999999988</v>
      </c>
      <c r="L231" s="132">
        <f t="shared" si="15"/>
        <v>231</v>
      </c>
      <c r="M231" s="132">
        <v>562.86099999999988</v>
      </c>
      <c r="N231" s="143">
        <v>179.88644100978658</v>
      </c>
    </row>
    <row r="232" spans="2:14" x14ac:dyDescent="0.2">
      <c r="B232" s="130">
        <v>564.36099999999988</v>
      </c>
      <c r="C232">
        <v>24.181990214549081</v>
      </c>
      <c r="D232">
        <v>564.36099999999988</v>
      </c>
      <c r="E232">
        <v>-2148.3984502787239</v>
      </c>
      <c r="F232">
        <v>564.36099999999988</v>
      </c>
      <c r="G232">
        <v>91.894370414735931</v>
      </c>
      <c r="J232" t="str">
        <f>IF(H232="","",$P$6-'Script Table'!$E$15-'Script Table'!$E$19+H232)</f>
        <v/>
      </c>
      <c r="K232" s="132">
        <f t="shared" si="14"/>
        <v>564.36099999999988</v>
      </c>
      <c r="L232" s="132">
        <f t="shared" si="15"/>
        <v>232</v>
      </c>
      <c r="M232" s="132">
        <v>563.86099999999988</v>
      </c>
      <c r="N232" s="143">
        <v>179.88521913817351</v>
      </c>
    </row>
    <row r="233" spans="2:14" x14ac:dyDescent="0.2">
      <c r="B233" s="130">
        <v>565.36099999999988</v>
      </c>
      <c r="C233">
        <v>24.179964571152116</v>
      </c>
      <c r="D233">
        <v>565.36099999999988</v>
      </c>
      <c r="E233">
        <v>-2149.3987197597335</v>
      </c>
      <c r="F233">
        <v>565.36099999999988</v>
      </c>
      <c r="G233">
        <v>90.894641105298888</v>
      </c>
      <c r="J233" t="str">
        <f>IF(H233="","",$P$6-'Script Table'!$E$15-'Script Table'!$E$19+H233)</f>
        <v/>
      </c>
      <c r="K233" s="132">
        <f t="shared" si="14"/>
        <v>565.36099999999988</v>
      </c>
      <c r="L233" s="132">
        <f t="shared" si="15"/>
        <v>233</v>
      </c>
      <c r="M233" s="132">
        <v>564.86099999999988</v>
      </c>
      <c r="N233" s="143">
        <v>179.88397060892831</v>
      </c>
    </row>
    <row r="234" spans="2:14" x14ac:dyDescent="0.2">
      <c r="B234" s="130">
        <v>566.36099999999988</v>
      </c>
      <c r="C234">
        <v>24.177916656117258</v>
      </c>
      <c r="D234">
        <v>566.36099999999988</v>
      </c>
      <c r="E234">
        <v>-2150.3989862502103</v>
      </c>
      <c r="F234">
        <v>566.36099999999988</v>
      </c>
      <c r="G234">
        <v>89.894920725497741</v>
      </c>
      <c r="J234" t="str">
        <f>IF(H234="","",$P$6-'Script Table'!$E$15-'Script Table'!$E$19+H234)</f>
        <v/>
      </c>
      <c r="K234" s="132">
        <f t="shared" si="14"/>
        <v>566.36099999999988</v>
      </c>
      <c r="L234" s="132">
        <f t="shared" si="15"/>
        <v>234</v>
      </c>
      <c r="M234" s="132">
        <v>565.86099999999988</v>
      </c>
      <c r="N234" s="143">
        <v>179.88269453643764</v>
      </c>
    </row>
    <row r="235" spans="2:14" x14ac:dyDescent="0.2">
      <c r="B235" s="130">
        <v>567.36099999999988</v>
      </c>
      <c r="C235">
        <v>24.175845972572375</v>
      </c>
      <c r="D235">
        <v>567.36099999999988</v>
      </c>
      <c r="E235">
        <v>-2151.3992497486288</v>
      </c>
      <c r="F235">
        <v>567.36099999999988</v>
      </c>
      <c r="G235">
        <v>88.895209409357903</v>
      </c>
      <c r="J235" t="str">
        <f>IF(H235="","",$P$6-'Script Table'!$E$15-'Script Table'!$E$19+H235)</f>
        <v/>
      </c>
      <c r="K235" s="132">
        <f t="shared" si="14"/>
        <v>567.36099999999988</v>
      </c>
      <c r="L235" s="132">
        <f t="shared" si="15"/>
        <v>235</v>
      </c>
      <c r="M235" s="132">
        <v>566.86099999999988</v>
      </c>
      <c r="N235" s="143">
        <v>179.88138999519745</v>
      </c>
    </row>
    <row r="236" spans="2:14" x14ac:dyDescent="0.2">
      <c r="B236" s="130">
        <v>568.36099999999988</v>
      </c>
      <c r="C236">
        <v>24.173752006756406</v>
      </c>
      <c r="D236">
        <v>568.36099999999988</v>
      </c>
      <c r="E236">
        <v>-2152.3995102533968</v>
      </c>
      <c r="F236">
        <v>568.36099999999988</v>
      </c>
      <c r="G236">
        <v>87.89550729547409</v>
      </c>
      <c r="J236" t="str">
        <f>IF(H236="","",$P$6-'Script Table'!$E$15-'Script Table'!$E$19+H236)</f>
        <v/>
      </c>
      <c r="K236" s="132">
        <f t="shared" si="14"/>
        <v>568.36099999999988</v>
      </c>
      <c r="L236" s="132">
        <f t="shared" si="15"/>
        <v>236</v>
      </c>
      <c r="M236" s="132">
        <v>567.86099999999988</v>
      </c>
      <c r="N236" s="143">
        <v>179.88005601753954</v>
      </c>
    </row>
    <row r="237" spans="2:14" x14ac:dyDescent="0.2">
      <c r="B237" s="130">
        <v>569.36099999999988</v>
      </c>
      <c r="C237">
        <v>24.17163422724056</v>
      </c>
      <c r="D237">
        <v>569.36099999999988</v>
      </c>
      <c r="E237">
        <v>-2153.3997677628467</v>
      </c>
      <c r="F237">
        <v>569.36099999999988</v>
      </c>
      <c r="G237">
        <v>86.89581452722814</v>
      </c>
      <c r="J237" t="str">
        <f>IF(H237="","",$P$6-'Script Table'!$E$15-'Script Table'!$E$19+H237)</f>
        <v/>
      </c>
      <c r="K237" s="132">
        <f t="shared" si="14"/>
        <v>569.36099999999988</v>
      </c>
      <c r="L237" s="132">
        <f t="shared" si="15"/>
        <v>237</v>
      </c>
      <c r="M237" s="132">
        <v>568.86099999999988</v>
      </c>
      <c r="N237" s="143">
        <v>179.87869159117318</v>
      </c>
    </row>
    <row r="238" spans="2:14" x14ac:dyDescent="0.2">
      <c r="B238" s="130">
        <v>570.36099999999988</v>
      </c>
      <c r="C238">
        <v>24.169492084103908</v>
      </c>
      <c r="D238">
        <v>570.36099999999988</v>
      </c>
      <c r="E238">
        <v>-2154.4000222752334</v>
      </c>
      <c r="F238">
        <v>570.36099999999988</v>
      </c>
      <c r="G238">
        <v>85.896131253011845</v>
      </c>
      <c r="J238" t="str">
        <f>IF(H238="","",$P$6-'Script Table'!$E$15-'Script Table'!$E$19+H238)</f>
        <v/>
      </c>
      <c r="K238" s="132">
        <f t="shared" si="14"/>
        <v>570.36099999999988</v>
      </c>
      <c r="L238" s="132">
        <f t="shared" si="15"/>
        <v>238</v>
      </c>
      <c r="M238" s="132">
        <v>569.86099999999988</v>
      </c>
      <c r="N238" s="143">
        <v>179.87729565657187</v>
      </c>
    </row>
    <row r="239" spans="2:14" x14ac:dyDescent="0.2">
      <c r="B239" s="130">
        <v>571.36099999999988</v>
      </c>
      <c r="C239">
        <v>24.167325008059841</v>
      </c>
      <c r="D239">
        <v>571.36099999999988</v>
      </c>
      <c r="E239">
        <v>-2155.4002737887304</v>
      </c>
      <c r="F239">
        <v>571.36099999999988</v>
      </c>
      <c r="G239">
        <v>84.896457626459778</v>
      </c>
      <c r="J239" t="str">
        <f>IF(H239="","",$P$6-'Script Table'!$E$15-'Script Table'!$E$19+H239)</f>
        <v/>
      </c>
      <c r="K239" s="132">
        <f t="shared" si="14"/>
        <v>571.36099999999988</v>
      </c>
      <c r="L239" s="132">
        <f t="shared" si="15"/>
        <v>239</v>
      </c>
      <c r="M239" s="132">
        <v>570.86099999999988</v>
      </c>
      <c r="N239" s="143">
        <v>179.87586710415908</v>
      </c>
    </row>
    <row r="240" spans="2:14" x14ac:dyDescent="0.2">
      <c r="B240" s="130">
        <v>572.36099999999988</v>
      </c>
      <c r="C240">
        <v>24.165132409529935</v>
      </c>
      <c r="D240">
        <v>572.36099999999988</v>
      </c>
      <c r="E240">
        <v>-2156.4005223014237</v>
      </c>
      <c r="F240">
        <v>572.36099999999988</v>
      </c>
      <c r="G240">
        <v>83.896793806707592</v>
      </c>
      <c r="J240" t="str">
        <f>IF(H240="","",$P$6-'Script Table'!$E$15-'Script Table'!$E$19+H240)</f>
        <v/>
      </c>
      <c r="K240" s="132">
        <f t="shared" si="14"/>
        <v>572.36099999999988</v>
      </c>
      <c r="L240" s="132">
        <f t="shared" si="15"/>
        <v>240</v>
      </c>
      <c r="M240" s="132">
        <v>571.86099999999988</v>
      </c>
      <c r="N240" s="143">
        <v>179.874404771294</v>
      </c>
    </row>
    <row r="241" spans="2:14" x14ac:dyDescent="0.2">
      <c r="B241" s="130">
        <v>573.36099999999988</v>
      </c>
      <c r="C241">
        <v>24.162913677661312</v>
      </c>
      <c r="D241">
        <v>573.36099999999988</v>
      </c>
      <c r="E241">
        <v>-2157.400767811308</v>
      </c>
      <c r="F241">
        <v>573.36099999999988</v>
      </c>
      <c r="G241">
        <v>82.897139958654861</v>
      </c>
      <c r="J241" t="str">
        <f>IF(H241="","",$P$6-'Script Table'!$E$15-'Script Table'!$E$19+H241)</f>
        <v/>
      </c>
      <c r="K241" s="132">
        <f t="shared" si="14"/>
        <v>573.36099999999988</v>
      </c>
      <c r="L241" s="132">
        <f t="shared" si="15"/>
        <v>241</v>
      </c>
      <c r="M241" s="132">
        <v>572.86099999999988</v>
      </c>
      <c r="N241" s="143">
        <v>179.87290743903438</v>
      </c>
    </row>
    <row r="242" spans="2:14" x14ac:dyDescent="0.2">
      <c r="B242" s="130">
        <v>574.36099999999988</v>
      </c>
      <c r="C242">
        <v>24.160668179283274</v>
      </c>
      <c r="D242">
        <v>574.36099999999988</v>
      </c>
      <c r="E242">
        <v>-2158.4010103162777</v>
      </c>
      <c r="F242">
        <v>574.36099999999988</v>
      </c>
      <c r="G242">
        <v>81.897496253252939</v>
      </c>
      <c r="J242" t="str">
        <f>IF(H242="","",$P$6-'Script Table'!$E$15-'Script Table'!$E$19+H242)</f>
        <v/>
      </c>
      <c r="K242" s="132">
        <f t="shared" si="14"/>
        <v>574.36099999999988</v>
      </c>
      <c r="L242" s="132">
        <f t="shared" si="15"/>
        <v>242</v>
      </c>
      <c r="M242" s="132">
        <v>573.86099999999988</v>
      </c>
      <c r="N242" s="143">
        <v>179.87137382865706</v>
      </c>
    </row>
    <row r="243" spans="2:14" x14ac:dyDescent="0.2">
      <c r="B243" s="130">
        <v>575.36099999999988</v>
      </c>
      <c r="C243">
        <v>24.1583952577985</v>
      </c>
      <c r="D243">
        <v>575.36099999999988</v>
      </c>
      <c r="E243">
        <v>-2159.4012498141265</v>
      </c>
      <c r="F243">
        <v>575.36099999999988</v>
      </c>
      <c r="G243">
        <v>80.897862867800086</v>
      </c>
      <c r="J243" t="str">
        <f>IF(H243="","",$P$6-'Script Table'!$E$15-'Script Table'!$E$19+H243)</f>
        <v/>
      </c>
      <c r="K243" s="132">
        <f t="shared" si="14"/>
        <v>575.36099999999988</v>
      </c>
      <c r="L243" s="132">
        <f t="shared" si="15"/>
        <v>243</v>
      </c>
      <c r="M243" s="132">
        <v>574.86099999999988</v>
      </c>
      <c r="N243" s="143">
        <v>179.86980259790894</v>
      </c>
    </row>
    <row r="244" spans="2:14" x14ac:dyDescent="0.2">
      <c r="B244" s="130">
        <v>576.36099999999988</v>
      </c>
      <c r="C244">
        <v>24.156094232003934</v>
      </c>
      <c r="D244">
        <v>576.36099999999988</v>
      </c>
      <c r="E244">
        <v>-2160.4014863025327</v>
      </c>
      <c r="F244">
        <v>576.36099999999988</v>
      </c>
      <c r="G244">
        <v>79.898239986272529</v>
      </c>
      <c r="J244" t="str">
        <f>IF(H244="","",$P$6-'Script Table'!$E$15-'Script Table'!$E$19+H244)</f>
        <v/>
      </c>
      <c r="K244" s="132">
        <f t="shared" si="14"/>
        <v>576.36099999999988</v>
      </c>
      <c r="L244" s="132">
        <f t="shared" si="15"/>
        <v>244</v>
      </c>
      <c r="M244" s="132">
        <v>575.86099999999988</v>
      </c>
      <c r="N244" s="143">
        <v>179.86819233697767</v>
      </c>
    </row>
    <row r="245" spans="2:14" x14ac:dyDescent="0.2">
      <c r="B245" s="130">
        <v>577.36099999999988</v>
      </c>
      <c r="C245">
        <v>24.153764394835743</v>
      </c>
      <c r="D245">
        <v>577.36099999999988</v>
      </c>
      <c r="E245">
        <v>-2161.4017197790613</v>
      </c>
      <c r="F245">
        <v>577.36099999999988</v>
      </c>
      <c r="G245">
        <v>78.89862779965506</v>
      </c>
      <c r="J245" t="str">
        <f>IF(H245="","",$P$6-'Script Table'!$E$15-'Script Table'!$E$19+H245)</f>
        <v/>
      </c>
      <c r="K245" s="132">
        <f t="shared" si="14"/>
        <v>577.36099999999988</v>
      </c>
      <c r="L245" s="132">
        <f t="shared" si="15"/>
        <v>245</v>
      </c>
      <c r="M245" s="132">
        <v>576.86099999999988</v>
      </c>
      <c r="N245" s="143">
        <v>179.86654156414266</v>
      </c>
    </row>
    <row r="246" spans="2:14" x14ac:dyDescent="0.2">
      <c r="B246" s="130">
        <v>578.36099999999988</v>
      </c>
      <c r="C246">
        <v>24.151405012032317</v>
      </c>
      <c r="D246">
        <v>578.36099999999988</v>
      </c>
      <c r="E246">
        <v>-2162.4019502411506</v>
      </c>
      <c r="F246">
        <v>578.36099999999988</v>
      </c>
      <c r="G246">
        <v>77.899026506313476</v>
      </c>
      <c r="J246" t="str">
        <f>IF(H246="","",$P$6-'Script Table'!$E$15-'Script Table'!$E$19+H246)</f>
        <v/>
      </c>
      <c r="K246" s="132">
        <f t="shared" si="14"/>
        <v>578.36099999999988</v>
      </c>
      <c r="L246" s="132">
        <f t="shared" si="15"/>
        <v>246</v>
      </c>
      <c r="M246" s="132">
        <v>577.86099999999988</v>
      </c>
      <c r="N246" s="143">
        <v>179.86484872107749</v>
      </c>
    </row>
    <row r="247" spans="2:14" x14ac:dyDescent="0.2">
      <c r="B247" s="130">
        <v>579.36099999999988</v>
      </c>
      <c r="C247">
        <v>24.149015320708866</v>
      </c>
      <c r="D247">
        <v>579.36099999999988</v>
      </c>
      <c r="E247">
        <v>-2163.402177686105</v>
      </c>
      <c r="F247">
        <v>579.36099999999988</v>
      </c>
      <c r="G247">
        <v>76.899436312378384</v>
      </c>
      <c r="J247" t="str">
        <f>IF(H247="","",$P$6-'Script Table'!$E$15-'Script Table'!$E$19+H247)</f>
        <v/>
      </c>
      <c r="K247" s="132">
        <f t="shared" si="14"/>
        <v>579.36099999999988</v>
      </c>
      <c r="L247" s="132">
        <f t="shared" si="15"/>
        <v>247</v>
      </c>
      <c r="M247" s="132">
        <v>578.86099999999988</v>
      </c>
      <c r="N247" s="143">
        <v>179.863112167786</v>
      </c>
    </row>
    <row r="248" spans="2:14" x14ac:dyDescent="0.2">
      <c r="B248" s="130">
        <v>580.36099999999988</v>
      </c>
      <c r="C248">
        <v>24.146594527836182</v>
      </c>
      <c r="D248">
        <v>580.36099999999988</v>
      </c>
      <c r="E248">
        <v>-2164.4024021110872</v>
      </c>
      <c r="F248">
        <v>580.36099999999988</v>
      </c>
      <c r="G248">
        <v>75.899857432162662</v>
      </c>
      <c r="J248" t="str">
        <f>IF(H248="","",$P$6-'Script Table'!$E$15-'Script Table'!$E$19+H248)</f>
        <v/>
      </c>
      <c r="K248" s="132">
        <f t="shared" si="14"/>
        <v>580.36099999999988</v>
      </c>
      <c r="L248" s="132">
        <f t="shared" si="15"/>
        <v>248</v>
      </c>
      <c r="M248" s="132">
        <v>579.86099999999988</v>
      </c>
      <c r="N248" s="143">
        <v>179.8613301771106</v>
      </c>
    </row>
    <row r="249" spans="2:14" x14ac:dyDescent="0.2">
      <c r="B249" s="130">
        <v>581.36099999999988</v>
      </c>
      <c r="C249">
        <v>24.144141808615824</v>
      </c>
      <c r="D249">
        <v>581.36099999999988</v>
      </c>
      <c r="E249">
        <v>-2165.4026235131082</v>
      </c>
      <c r="F249">
        <v>581.36099999999988</v>
      </c>
      <c r="G249">
        <v>74.900290088600286</v>
      </c>
      <c r="J249" t="str">
        <f>IF(H249="","",$P$6-'Script Table'!$E$15-'Script Table'!$E$19+H249)</f>
        <v/>
      </c>
      <c r="K249" s="132">
        <f t="shared" si="14"/>
        <v>581.36099999999988</v>
      </c>
      <c r="L249" s="132">
        <f t="shared" si="15"/>
        <v>249</v>
      </c>
      <c r="M249" s="132">
        <v>580.86099999999988</v>
      </c>
      <c r="N249" s="143">
        <v>179.85950092879796</v>
      </c>
    </row>
    <row r="250" spans="2:14" x14ac:dyDescent="0.2">
      <c r="B250" s="130">
        <v>582.36099999999988</v>
      </c>
      <c r="C250">
        <v>24.141656304742934</v>
      </c>
      <c r="D250">
        <v>582.36099999999988</v>
      </c>
      <c r="E250">
        <v>-2166.4028418890143</v>
      </c>
      <c r="F250">
        <v>582.36099999999988</v>
      </c>
      <c r="G250">
        <v>73.900734513727002</v>
      </c>
      <c r="J250" t="str">
        <f>IF(H250="","",$P$6-'Script Table'!$E$15-'Script Table'!$E$19+H250)</f>
        <v/>
      </c>
      <c r="K250" s="132">
        <f t="shared" si="14"/>
        <v>582.36099999999988</v>
      </c>
      <c r="L250" s="132">
        <f t="shared" si="15"/>
        <v>250</v>
      </c>
      <c r="M250" s="132">
        <v>581.86099999999988</v>
      </c>
      <c r="N250" s="143">
        <v>179.85762250306027</v>
      </c>
    </row>
    <row r="251" spans="2:14" x14ac:dyDescent="0.2">
      <c r="B251" s="130">
        <v>583.36099999999988</v>
      </c>
      <c r="C251">
        <v>24.139137122546931</v>
      </c>
      <c r="D251">
        <v>583.36099999999988</v>
      </c>
      <c r="E251">
        <v>-2167.4030572354818</v>
      </c>
      <c r="F251">
        <v>583.36099999999988</v>
      </c>
      <c r="G251">
        <v>72.901190949178272</v>
      </c>
      <c r="J251" t="str">
        <f>IF(H251="","",$P$6-'Script Table'!$E$15-'Script Table'!$E$19+H251)</f>
        <v/>
      </c>
      <c r="K251" s="132">
        <f t="shared" si="14"/>
        <v>583.36099999999988</v>
      </c>
      <c r="L251" s="132">
        <f t="shared" si="15"/>
        <v>251</v>
      </c>
      <c r="M251" s="132">
        <v>582.86099999999988</v>
      </c>
      <c r="N251" s="143">
        <v>179.85569287357924</v>
      </c>
    </row>
    <row r="252" spans="2:14" x14ac:dyDescent="0.2">
      <c r="B252" s="130">
        <v>584.36099999999988</v>
      </c>
      <c r="C252">
        <v>24.136583330999795</v>
      </c>
      <c r="D252">
        <v>584.36099999999988</v>
      </c>
      <c r="E252">
        <v>-2168.4032695489991</v>
      </c>
      <c r="F252">
        <v>584.36099999999988</v>
      </c>
      <c r="G252">
        <v>71.901659646739972</v>
      </c>
      <c r="J252" t="str">
        <f>IF(H252="","",$P$6-'Script Table'!$E$15-'Script Table'!$E$19+H252)</f>
        <v/>
      </c>
      <c r="K252" s="132">
        <f t="shared" si="14"/>
        <v>584.36099999999988</v>
      </c>
      <c r="L252" s="132">
        <f t="shared" si="15"/>
        <v>252</v>
      </c>
      <c r="M252" s="132">
        <v>583.86099999999988</v>
      </c>
      <c r="N252" s="143">
        <v>179.85370989991799</v>
      </c>
    </row>
    <row r="253" spans="2:14" x14ac:dyDescent="0.2">
      <c r="B253" s="130">
        <v>585.36099999999988</v>
      </c>
      <c r="C253">
        <v>24.133993959579989</v>
      </c>
      <c r="D253">
        <v>585.36099999999988</v>
      </c>
      <c r="E253">
        <v>-2169.4034788258564</v>
      </c>
      <c r="F253">
        <v>585.36099999999988</v>
      </c>
      <c r="G253">
        <v>70.9021408689282</v>
      </c>
      <c r="J253" t="str">
        <f>IF(H253="","",$P$6-'Script Table'!$E$15-'Script Table'!$E$19+H253)</f>
        <v/>
      </c>
      <c r="K253" s="132">
        <f t="shared" si="14"/>
        <v>585.36099999999988</v>
      </c>
      <c r="L253" s="132">
        <f t="shared" si="15"/>
        <v>253</v>
      </c>
      <c r="M253" s="132">
        <v>584.86099999999988</v>
      </c>
      <c r="N253" s="143">
        <v>179.85167131925047</v>
      </c>
    </row>
    <row r="254" spans="2:14" x14ac:dyDescent="0.2">
      <c r="B254" s="130">
        <v>586.36099999999988</v>
      </c>
      <c r="C254">
        <v>24.131367995979161</v>
      </c>
      <c r="D254">
        <v>586.36099999999988</v>
      </c>
      <c r="E254">
        <v>-2170.4036850621305</v>
      </c>
      <c r="F254">
        <v>586.36099999999988</v>
      </c>
      <c r="G254">
        <v>69.902634889614092</v>
      </c>
      <c r="J254" t="str">
        <f>IF(H254="","",$P$6-'Script Table'!$E$15-'Script Table'!$E$19+H254)</f>
        <v/>
      </c>
      <c r="K254" s="132">
        <f t="shared" si="14"/>
        <v>586.36099999999988</v>
      </c>
      <c r="L254" s="132">
        <f t="shared" si="15"/>
        <v>254</v>
      </c>
      <c r="M254" s="132">
        <v>585.86099999999988</v>
      </c>
      <c r="N254" s="143">
        <v>179.84957473735309</v>
      </c>
    </row>
    <row r="255" spans="2:14" x14ac:dyDescent="0.2">
      <c r="B255" s="130">
        <v>587.36099999999988</v>
      </c>
      <c r="C255">
        <v>24.128704383637405</v>
      </c>
      <c r="D255">
        <v>587.36099999999988</v>
      </c>
      <c r="E255">
        <v>-2171.4038882536697</v>
      </c>
      <c r="F255">
        <v>587.36099999999988</v>
      </c>
      <c r="G255">
        <v>68.903141994699581</v>
      </c>
      <c r="J255" t="str">
        <f>IF(H255="","",$P$6-'Script Table'!$E$15-'Script Table'!$E$19+H255)</f>
        <v/>
      </c>
      <c r="K255" s="132">
        <f t="shared" si="14"/>
        <v>587.36099999999988</v>
      </c>
      <c r="L255" s="132">
        <f t="shared" si="15"/>
        <v>255</v>
      </c>
      <c r="M255" s="132">
        <v>586.86099999999988</v>
      </c>
      <c r="N255" s="143">
        <v>179.84741761878203</v>
      </c>
    </row>
    <row r="256" spans="2:14" x14ac:dyDescent="0.2">
      <c r="B256" s="130">
        <v>588.36099999999988</v>
      </c>
      <c r="C256">
        <v>24.126002019091093</v>
      </c>
      <c r="D256">
        <v>588.36099999999988</v>
      </c>
      <c r="E256">
        <v>-2172.4040883960756</v>
      </c>
      <c r="F256">
        <v>588.36099999999988</v>
      </c>
      <c r="G256">
        <v>67.903662482839536</v>
      </c>
      <c r="J256" t="str">
        <f>IF(H256="","",$P$6-'Script Table'!$E$15-'Script Table'!$E$19+H256)</f>
        <v/>
      </c>
      <c r="K256" s="132">
        <f t="shared" si="14"/>
        <v>588.36099999999988</v>
      </c>
      <c r="L256" s="132">
        <f t="shared" si="15"/>
        <v>256</v>
      </c>
      <c r="M256" s="132">
        <v>587.86099999999988</v>
      </c>
      <c r="N256" s="143">
        <v>179.84519727613375</v>
      </c>
    </row>
    <row r="257" spans="2:14" x14ac:dyDescent="0.2">
      <c r="B257" s="130">
        <v>589.36099999999988</v>
      </c>
      <c r="C257">
        <v>24.123259749115732</v>
      </c>
      <c r="D257">
        <v>589.36099999999988</v>
      </c>
      <c r="E257">
        <v>-2173.4042854846853</v>
      </c>
      <c r="F257">
        <v>589.36099999999988</v>
      </c>
      <c r="G257">
        <v>66.904196666223015</v>
      </c>
      <c r="J257" t="str">
        <f>IF(H257="","",$P$6-'Script Table'!$E$15-'Script Table'!$E$19+H257)</f>
        <v/>
      </c>
      <c r="K257" s="132">
        <f t="shared" si="14"/>
        <v>589.36099999999988</v>
      </c>
      <c r="L257" s="132">
        <f t="shared" si="15"/>
        <v>257</v>
      </c>
      <c r="M257" s="132">
        <v>588.86099999999988</v>
      </c>
      <c r="N257" s="143">
        <v>179.842910858301</v>
      </c>
    </row>
    <row r="258" spans="2:14" x14ac:dyDescent="0.2">
      <c r="B258" s="130">
        <v>590.36099999999988</v>
      </c>
      <c r="C258">
        <v>24.120476367644379</v>
      </c>
      <c r="D258">
        <v>590.36099999999988</v>
      </c>
      <c r="E258">
        <v>-2174.404479514551</v>
      </c>
      <c r="F258">
        <v>590.36099999999988</v>
      </c>
      <c r="G258">
        <v>65.904744871416369</v>
      </c>
      <c r="J258" t="str">
        <f>IF(H258="","",$P$6-'Script Table'!$E$15-'Script Table'!$E$19+H258)</f>
        <v/>
      </c>
      <c r="K258" s="132">
        <f t="shared" si="14"/>
        <v>590.36099999999988</v>
      </c>
      <c r="L258" s="132">
        <f t="shared" si="15"/>
        <v>258</v>
      </c>
      <c r="M258" s="132">
        <v>589.86099999999988</v>
      </c>
      <c r="N258" s="143">
        <v>179.84055533761281</v>
      </c>
    </row>
    <row r="259" spans="2:14" x14ac:dyDescent="0.2">
      <c r="B259" s="130">
        <v>591.36099999999988</v>
      </c>
      <c r="C259">
        <v>24.117650612439785</v>
      </c>
      <c r="D259">
        <v>591.36099999999988</v>
      </c>
      <c r="E259">
        <v>-2175.4046704804168</v>
      </c>
      <c r="F259">
        <v>591.36099999999988</v>
      </c>
      <c r="G259">
        <v>64.905307440271827</v>
      </c>
      <c r="J259" t="str">
        <f>IF(H259="","",$P$6-'Script Table'!$E$15-'Script Table'!$E$19+H259)</f>
        <v/>
      </c>
      <c r="K259" s="132">
        <f t="shared" si="14"/>
        <v>591.36099999999988</v>
      </c>
      <c r="L259" s="132">
        <f t="shared" si="15"/>
        <v>259</v>
      </c>
      <c r="M259" s="132">
        <v>590.86099999999988</v>
      </c>
      <c r="N259" s="143">
        <v>179.83812749572425</v>
      </c>
    </row>
    <row r="260" spans="2:14" x14ac:dyDescent="0.2">
      <c r="B260" s="130">
        <v>592.36099999999988</v>
      </c>
      <c r="C260">
        <v>24.114781161496339</v>
      </c>
      <c r="D260">
        <v>592.36099999999988</v>
      </c>
      <c r="E260">
        <v>-2176.4048583766948</v>
      </c>
      <c r="F260">
        <v>592.36099999999988</v>
      </c>
      <c r="G260">
        <v>63.905884730912476</v>
      </c>
      <c r="J260" t="str">
        <f>IF(H260="","",$P$6-'Script Table'!$E$15-'Script Table'!$E$19+H260)</f>
        <v/>
      </c>
      <c r="K260" s="132">
        <f t="shared" ref="K260:K323" si="16">F260</f>
        <v>592.36099999999988</v>
      </c>
      <c r="L260" s="132">
        <f t="shared" si="15"/>
        <v>260</v>
      </c>
      <c r="M260" s="132">
        <v>591.86099999999988</v>
      </c>
      <c r="N260" s="143">
        <v>179.83562390813461</v>
      </c>
    </row>
    <row r="261" spans="2:14" x14ac:dyDescent="0.2">
      <c r="B261" s="130">
        <v>593.36099999999988</v>
      </c>
      <c r="C261">
        <v>24.111866629144888</v>
      </c>
      <c r="D261">
        <v>593.36099999999988</v>
      </c>
      <c r="E261">
        <v>-2177.4050431974397</v>
      </c>
      <c r="F261">
        <v>593.36099999999988</v>
      </c>
      <c r="G261">
        <v>62.906477118794101</v>
      </c>
      <c r="J261" t="str">
        <f>IF(H261="","",$P$6-'Script Table'!$E$15-'Script Table'!$E$19+H261)</f>
        <v/>
      </c>
      <c r="K261" s="132">
        <f t="shared" si="16"/>
        <v>593.36099999999988</v>
      </c>
      <c r="L261" s="132">
        <f t="shared" si="15"/>
        <v>261</v>
      </c>
      <c r="M261" s="132">
        <v>592.86099999999988</v>
      </c>
      <c r="N261" s="143">
        <v>179.83304092716386</v>
      </c>
    </row>
    <row r="262" spans="2:14" x14ac:dyDescent="0.2">
      <c r="B262" s="130">
        <v>594.36099999999988</v>
      </c>
      <c r="C262">
        <v>24.10890556183093</v>
      </c>
      <c r="D262">
        <v>594.36099999999988</v>
      </c>
      <c r="E262">
        <v>-2178.4052249363167</v>
      </c>
      <c r="F262">
        <v>594.36099999999988</v>
      </c>
      <c r="G262">
        <v>61.907084997867514</v>
      </c>
      <c r="J262" t="str">
        <f>IF(H262="","",$P$6-'Script Table'!$E$15-'Script Table'!$E$19+H262)</f>
        <v/>
      </c>
      <c r="K262" s="132">
        <f t="shared" si="16"/>
        <v>594.36099999999988</v>
      </c>
      <c r="L262" s="132">
        <f t="shared" ref="L262:L325" si="17">L261+1</f>
        <v>262</v>
      </c>
      <c r="M262" s="132">
        <v>593.86099999999988</v>
      </c>
      <c r="N262" s="143">
        <v>179.83037466323682</v>
      </c>
    </row>
    <row r="263" spans="2:14" x14ac:dyDescent="0.2">
      <c r="B263" s="130">
        <v>595.36099999999988</v>
      </c>
      <c r="C263">
        <v>24.105896433533221</v>
      </c>
      <c r="D263">
        <v>595.36099999999988</v>
      </c>
      <c r="E263">
        <v>-2179.4054035865697</v>
      </c>
      <c r="F263">
        <v>595.36099999999988</v>
      </c>
      <c r="G263">
        <v>60.907708781827296</v>
      </c>
      <c r="J263" t="str">
        <f>IF(H263="","",$P$6-'Script Table'!$E$15-'Script Table'!$E$19+H263)</f>
        <v/>
      </c>
      <c r="K263" s="132">
        <f t="shared" si="16"/>
        <v>595.36099999999988</v>
      </c>
      <c r="L263" s="132">
        <f t="shared" si="17"/>
        <v>263</v>
      </c>
      <c r="M263" s="132">
        <v>594.86099999999988</v>
      </c>
      <c r="N263" s="143">
        <v>179.82762096428101</v>
      </c>
    </row>
    <row r="264" spans="2:14" x14ac:dyDescent="0.2">
      <c r="B264" s="130">
        <v>596.36099999999988</v>
      </c>
      <c r="C264">
        <v>24.102837640786735</v>
      </c>
      <c r="D264">
        <v>596.36099999999988</v>
      </c>
      <c r="E264">
        <v>-2180.4055791409874</v>
      </c>
      <c r="F264">
        <v>596.36099999999988</v>
      </c>
      <c r="G264">
        <v>59.908348905475577</v>
      </c>
      <c r="J264" t="str">
        <f>IF(H264="","",$P$6-'Script Table'!$E$15-'Script Table'!$E$19+H264)</f>
        <v/>
      </c>
      <c r="K264" s="132">
        <f t="shared" si="16"/>
        <v>596.36099999999988</v>
      </c>
      <c r="L264" s="132">
        <f t="shared" si="17"/>
        <v>264</v>
      </c>
      <c r="M264" s="132">
        <v>595.86099999999988</v>
      </c>
      <c r="N264" s="143">
        <v>179.82477539305722</v>
      </c>
    </row>
    <row r="265" spans="2:14" x14ac:dyDescent="0.2">
      <c r="B265" s="130">
        <v>597.36099999999988</v>
      </c>
      <c r="C265">
        <v>24.099727497270059</v>
      </c>
      <c r="D265">
        <v>597.36099999999988</v>
      </c>
      <c r="E265">
        <v>-2181.4057515918598</v>
      </c>
      <c r="F265">
        <v>597.36099999999988</v>
      </c>
      <c r="G265">
        <v>58.909005826207249</v>
      </c>
      <c r="J265" t="str">
        <f>IF(H265="","",$P$6-'Script Table'!$E$15-'Script Table'!$E$19+H265)</f>
        <v/>
      </c>
      <c r="K265" s="132">
        <f t="shared" si="16"/>
        <v>597.36099999999988</v>
      </c>
      <c r="L265" s="132">
        <f t="shared" si="17"/>
        <v>265</v>
      </c>
      <c r="M265" s="132">
        <v>596.86099999999988</v>
      </c>
      <c r="N265" s="143">
        <v>179.82183320220244</v>
      </c>
    </row>
    <row r="266" spans="2:14" x14ac:dyDescent="0.2">
      <c r="B266" s="130">
        <v>598.36099999999988</v>
      </c>
      <c r="C266">
        <v>24.096564227914069</v>
      </c>
      <c r="D266">
        <v>598.36099999999988</v>
      </c>
      <c r="E266">
        <v>-2182.405920930938</v>
      </c>
      <c r="F266">
        <v>598.36099999999988</v>
      </c>
      <c r="G266">
        <v>57.909680025624311</v>
      </c>
      <c r="J266" t="str">
        <f>IF(H266="","",$P$6-'Script Table'!$E$15-'Script Table'!$E$19+H266)</f>
        <v/>
      </c>
      <c r="K266" s="132">
        <f t="shared" si="16"/>
        <v>598.36099999999988</v>
      </c>
      <c r="L266" s="132">
        <f t="shared" si="17"/>
        <v>266</v>
      </c>
      <c r="M266" s="132">
        <v>597.86099999999988</v>
      </c>
      <c r="N266" s="143">
        <v>179.81878930680102</v>
      </c>
    </row>
    <row r="267" spans="2:14" x14ac:dyDescent="0.2">
      <c r="B267" s="130">
        <v>599.36099999999988</v>
      </c>
      <c r="C267">
        <v>24.093345962484921</v>
      </c>
      <c r="D267">
        <v>599.36099999999988</v>
      </c>
      <c r="E267">
        <v>-2183.406087149383</v>
      </c>
      <c r="F267">
        <v>599.36099999999988</v>
      </c>
      <c r="G267">
        <v>56.910372011293475</v>
      </c>
      <c r="J267" t="str">
        <f>IF(H267="","",$P$6-'Script Table'!$E$15-'Script Table'!$E$19+H267)</f>
        <v/>
      </c>
      <c r="K267" s="132">
        <f t="shared" si="16"/>
        <v>599.36099999999988</v>
      </c>
      <c r="L267" s="132">
        <f t="shared" si="17"/>
        <v>267</v>
      </c>
      <c r="M267" s="132">
        <v>598.86099999999988</v>
      </c>
      <c r="N267" s="143">
        <v>179.81563825426463</v>
      </c>
    </row>
    <row r="268" spans="2:14" x14ac:dyDescent="0.2">
      <c r="B268" s="130">
        <v>600.36099999999988</v>
      </c>
      <c r="C268">
        <v>24.090070728591705</v>
      </c>
      <c r="D268">
        <v>600.36099999999988</v>
      </c>
      <c r="E268">
        <v>-2184.4062502377146</v>
      </c>
      <c r="F268">
        <v>600.36099999999988</v>
      </c>
      <c r="G268">
        <v>55.911082318667013</v>
      </c>
      <c r="J268" t="str">
        <f>IF(H268="","",$P$6-'Script Table'!$E$15-'Script Table'!$E$19+H268)</f>
        <v/>
      </c>
      <c r="K268" s="132">
        <f t="shared" si="16"/>
        <v>600.36099999999988</v>
      </c>
      <c r="L268" s="132">
        <f t="shared" si="17"/>
        <v>268</v>
      </c>
      <c r="M268" s="132">
        <v>599.86099999999988</v>
      </c>
      <c r="N268" s="143">
        <v>179.81237419136647</v>
      </c>
    </row>
    <row r="269" spans="2:14" x14ac:dyDescent="0.2">
      <c r="B269" s="130">
        <v>601.36099999999988</v>
      </c>
      <c r="C269">
        <v>24.086736444066425</v>
      </c>
      <c r="D269">
        <v>601.36099999999988</v>
      </c>
      <c r="E269">
        <v>-2185.4064101857457</v>
      </c>
      <c r="F269">
        <v>601.36099999999988</v>
      </c>
      <c r="G269">
        <v>54.911811513175962</v>
      </c>
      <c r="J269" t="str">
        <f>IF(H269="","",$P$6-'Script Table'!$E$15-'Script Table'!$E$19+H269)</f>
        <v/>
      </c>
      <c r="K269" s="132">
        <f t="shared" si="16"/>
        <v>601.36099999999988</v>
      </c>
      <c r="L269" s="132">
        <f t="shared" si="17"/>
        <v>269</v>
      </c>
      <c r="M269" s="132">
        <v>600.86099999999988</v>
      </c>
      <c r="N269" s="143">
        <v>179.80899082827648</v>
      </c>
    </row>
    <row r="270" spans="2:14" x14ac:dyDescent="0.2">
      <c r="B270" s="130">
        <v>601.86099999999988</v>
      </c>
      <c r="C270">
        <v>24.085046332707233</v>
      </c>
      <c r="D270">
        <v>601.86099999999988</v>
      </c>
      <c r="E270">
        <v>-2185.9064889782171</v>
      </c>
      <c r="F270">
        <v>601.86099999999988</v>
      </c>
      <c r="G270">
        <v>54.412183417066899</v>
      </c>
      <c r="J270" t="str">
        <f>IF(H270="","",$P$6-'Script Table'!$E$15-'Script Table'!$E$19+H270)</f>
        <v/>
      </c>
      <c r="K270" s="132">
        <f t="shared" si="16"/>
        <v>601.86099999999988</v>
      </c>
      <c r="L270" s="132">
        <f t="shared" si="17"/>
        <v>270</v>
      </c>
      <c r="M270" s="132">
        <v>601.61099999999988</v>
      </c>
      <c r="N270" s="143">
        <v>179.80635875675702</v>
      </c>
    </row>
    <row r="271" spans="2:14" x14ac:dyDescent="0.2">
      <c r="B271" s="130">
        <v>602.36099999999988</v>
      </c>
      <c r="C271">
        <v>24.083340617802158</v>
      </c>
      <c r="D271">
        <v>602.36099999999988</v>
      </c>
      <c r="E271">
        <v>-2186.406566981414</v>
      </c>
      <c r="F271">
        <v>602.36099999999988</v>
      </c>
      <c r="G271">
        <v>53.912560271178336</v>
      </c>
      <c r="J271" t="str">
        <f>IF(H271="","",$P$6-'Script Table'!$E$15-'Script Table'!$E$19+H271)</f>
        <v/>
      </c>
      <c r="K271" s="132">
        <f t="shared" si="16"/>
        <v>602.36099999999988</v>
      </c>
      <c r="L271" s="132">
        <f t="shared" si="17"/>
        <v>271</v>
      </c>
      <c r="M271" s="132">
        <v>602.11099999999988</v>
      </c>
      <c r="N271" s="143">
        <v>179.80457071599631</v>
      </c>
    </row>
    <row r="272" spans="2:14" x14ac:dyDescent="0.2">
      <c r="B272" s="130">
        <v>602.86099999999988</v>
      </c>
      <c r="C272">
        <v>24.081619000129841</v>
      </c>
      <c r="D272">
        <v>602.86099999999988</v>
      </c>
      <c r="E272">
        <v>-2186.9066441938198</v>
      </c>
      <c r="F272">
        <v>602.86099999999988</v>
      </c>
      <c r="G272">
        <v>53.41294215681819</v>
      </c>
      <c r="J272" t="str">
        <f>IF(H272="","",$P$6-'Script Table'!$E$15-'Script Table'!$E$19+H272)</f>
        <v/>
      </c>
      <c r="K272" s="132">
        <f t="shared" si="16"/>
        <v>602.86099999999988</v>
      </c>
      <c r="L272" s="132">
        <f t="shared" si="17"/>
        <v>272</v>
      </c>
      <c r="M272" s="132">
        <v>602.61099999999988</v>
      </c>
      <c r="N272" s="143">
        <v>179.80274838683243</v>
      </c>
    </row>
    <row r="273" spans="2:14" x14ac:dyDescent="0.2">
      <c r="B273" s="130">
        <v>603.36099999999988</v>
      </c>
      <c r="C273">
        <v>24.079881171609518</v>
      </c>
      <c r="D273">
        <v>603.36099999999988</v>
      </c>
      <c r="E273">
        <v>-2187.4067206138575</v>
      </c>
      <c r="F273">
        <v>603.36099999999988</v>
      </c>
      <c r="G273">
        <v>52.91332915771909</v>
      </c>
      <c r="J273" t="str">
        <f>IF(H273="","",$P$6-'Script Table'!$E$15-'Script Table'!$E$19+H273)</f>
        <v/>
      </c>
      <c r="K273" s="132">
        <f t="shared" si="16"/>
        <v>603.36099999999988</v>
      </c>
      <c r="L273" s="132">
        <f t="shared" si="17"/>
        <v>273</v>
      </c>
      <c r="M273" s="132">
        <v>603.11099999999988</v>
      </c>
      <c r="N273" s="143">
        <v>179.8008907540424</v>
      </c>
    </row>
    <row r="274" spans="2:14" x14ac:dyDescent="0.2">
      <c r="B274" s="130">
        <v>603.86099999999988</v>
      </c>
      <c r="C274">
        <v>24.078126814816756</v>
      </c>
      <c r="D274">
        <v>603.86099999999988</v>
      </c>
      <c r="E274">
        <v>-2187.906796239889</v>
      </c>
      <c r="F274">
        <v>603.86099999999988</v>
      </c>
      <c r="G274">
        <v>52.413721360166164</v>
      </c>
      <c r="J274" t="str">
        <f>IF(H274="","",$P$6-'Script Table'!$E$15-'Script Table'!$E$19+H274)</f>
        <v/>
      </c>
      <c r="K274" s="132">
        <f t="shared" si="16"/>
        <v>603.86099999999988</v>
      </c>
      <c r="L274" s="132">
        <f t="shared" si="17"/>
        <v>274</v>
      </c>
      <c r="M274" s="132">
        <v>603.61099999999988</v>
      </c>
      <c r="N274" s="143">
        <v>179.79899674691356</v>
      </c>
    </row>
    <row r="275" spans="2:14" x14ac:dyDescent="0.2">
      <c r="B275" s="130">
        <v>604.36099999999988</v>
      </c>
      <c r="C275">
        <v>24.076355602474074</v>
      </c>
      <c r="D275">
        <v>604.36099999999988</v>
      </c>
      <c r="E275">
        <v>-2188.4068710702077</v>
      </c>
      <c r="F275">
        <v>604.36099999999988</v>
      </c>
      <c r="G275">
        <v>51.914118853138916</v>
      </c>
      <c r="J275" t="str">
        <f>IF(H275="","",$P$6-'Script Table'!$E$15-'Script Table'!$E$19+H275)</f>
        <v/>
      </c>
      <c r="K275" s="132">
        <f t="shared" si="16"/>
        <v>604.36099999999988</v>
      </c>
      <c r="L275" s="132">
        <f t="shared" si="17"/>
        <v>275</v>
      </c>
      <c r="M275" s="132">
        <v>604.11099999999988</v>
      </c>
      <c r="N275" s="143">
        <v>179.79706523636264</v>
      </c>
    </row>
    <row r="276" spans="2:14" x14ac:dyDescent="0.2">
      <c r="B276" s="130">
        <v>604.86099999999988</v>
      </c>
      <c r="C276">
        <v>24.074567196910817</v>
      </c>
      <c r="D276">
        <v>604.86099999999988</v>
      </c>
      <c r="E276">
        <v>-2188.9069451030391</v>
      </c>
      <c r="F276">
        <v>604.86099999999988</v>
      </c>
      <c r="G276">
        <v>51.414521728457203</v>
      </c>
      <c r="J276" t="str">
        <f>IF(H276="","",$P$6-'Script Table'!$E$15-'Script Table'!$E$19+H276)</f>
        <v/>
      </c>
      <c r="K276" s="132">
        <f t="shared" si="16"/>
        <v>604.86099999999988</v>
      </c>
      <c r="L276" s="132">
        <f t="shared" si="17"/>
        <v>276</v>
      </c>
      <c r="M276" s="132">
        <v>604.61099999999988</v>
      </c>
      <c r="N276" s="143">
        <v>179.79509503141551</v>
      </c>
    </row>
    <row r="277" spans="2:14" x14ac:dyDescent="0.2">
      <c r="B277" s="130">
        <v>605.36099999999988</v>
      </c>
      <c r="C277">
        <v>24.072761249486373</v>
      </c>
      <c r="D277">
        <v>605.36099999999988</v>
      </c>
      <c r="E277">
        <v>-2189.4070183365325</v>
      </c>
      <c r="F277">
        <v>605.36099999999988</v>
      </c>
      <c r="G277">
        <v>50.914930080943577</v>
      </c>
      <c r="J277" t="str">
        <f>IF(H277="","",$P$6-'Script Table'!$E$15-'Script Table'!$E$19+H277)</f>
        <v/>
      </c>
      <c r="K277" s="132">
        <f t="shared" si="16"/>
        <v>605.36099999999988</v>
      </c>
      <c r="L277" s="132">
        <f t="shared" si="17"/>
        <v>277</v>
      </c>
      <c r="M277" s="132">
        <v>605.11099999999988</v>
      </c>
      <c r="N277" s="143">
        <v>179.7930848750037</v>
      </c>
    </row>
    <row r="278" spans="2:14" x14ac:dyDescent="0.2">
      <c r="B278" s="130">
        <v>605.86099999999988</v>
      </c>
      <c r="C278">
        <v>24.070937399970678</v>
      </c>
      <c r="D278">
        <v>605.86099999999988</v>
      </c>
      <c r="E278">
        <v>-2189.9070907687583</v>
      </c>
      <c r="F278">
        <v>605.86099999999988</v>
      </c>
      <c r="G278">
        <v>50.415344008588818</v>
      </c>
      <c r="J278" t="str">
        <f>IF(H278="","",$P$6-'Script Table'!$E$15-'Script Table'!$E$19+H278)</f>
        <v/>
      </c>
      <c r="K278" s="132">
        <f t="shared" si="16"/>
        <v>605.86099999999988</v>
      </c>
      <c r="L278" s="132">
        <f t="shared" si="17"/>
        <v>278</v>
      </c>
      <c r="M278" s="132">
        <v>605.61099999999988</v>
      </c>
      <c r="N278" s="143">
        <v>179.79103343907212</v>
      </c>
    </row>
    <row r="279" spans="2:14" x14ac:dyDescent="0.2">
      <c r="B279" s="130">
        <v>606.36099999999988</v>
      </c>
      <c r="C279">
        <v>24.069095275875217</v>
      </c>
      <c r="D279">
        <v>606.36099999999988</v>
      </c>
      <c r="E279">
        <v>-2190.4071623977047</v>
      </c>
      <c r="F279">
        <v>606.36099999999988</v>
      </c>
      <c r="G279">
        <v>49.915763612734736</v>
      </c>
      <c r="J279" t="str">
        <f>IF(H279="","",$P$6-'Script Table'!$E$15-'Script Table'!$E$19+H279)</f>
        <v/>
      </c>
      <c r="K279" s="132">
        <f t="shared" si="16"/>
        <v>606.36099999999988</v>
      </c>
      <c r="L279" s="132">
        <f t="shared" si="17"/>
        <v>279</v>
      </c>
      <c r="M279" s="132">
        <v>606.11099999999988</v>
      </c>
      <c r="N279" s="143">
        <v>179.78893931890673</v>
      </c>
    </row>
    <row r="280" spans="2:14" x14ac:dyDescent="0.2">
      <c r="B280" s="130">
        <v>606.86099999999988</v>
      </c>
      <c r="C280">
        <v>24.067234491727145</v>
      </c>
      <c r="D280">
        <v>606.86099999999988</v>
      </c>
      <c r="E280">
        <v>-2190.9072332212681</v>
      </c>
      <c r="F280">
        <v>606.86099999999988</v>
      </c>
      <c r="G280">
        <v>49.416188998276994</v>
      </c>
      <c r="J280" t="str">
        <f>IF(H280="","",$P$6-'Script Table'!$E$15-'Script Table'!$E$19+H280)</f>
        <v/>
      </c>
      <c r="K280" s="132">
        <f t="shared" si="16"/>
        <v>606.86099999999988</v>
      </c>
      <c r="L280" s="132">
        <f t="shared" si="17"/>
        <v>280</v>
      </c>
      <c r="M280" s="132">
        <v>606.61099999999988</v>
      </c>
      <c r="N280" s="143">
        <v>179.78680102661392</v>
      </c>
    </row>
    <row r="281" spans="2:14" x14ac:dyDescent="0.2">
      <c r="B281" s="130">
        <v>607.36099999999988</v>
      </c>
      <c r="C281">
        <v>24.065354648278429</v>
      </c>
      <c r="D281">
        <v>607.36099999999988</v>
      </c>
      <c r="E281">
        <v>-2191.4073032372521</v>
      </c>
      <c r="F281">
        <v>607.36099999999988</v>
      </c>
      <c r="G281">
        <v>48.916620273879744</v>
      </c>
      <c r="J281" t="str">
        <f>IF(H281="","",$P$6-'Script Table'!$E$15-'Script Table'!$E$19+H281)</f>
        <v/>
      </c>
      <c r="K281" s="132">
        <f t="shared" si="16"/>
        <v>607.36099999999988</v>
      </c>
      <c r="L281" s="132">
        <f t="shared" si="17"/>
        <v>281</v>
      </c>
      <c r="M281" s="132">
        <v>607.11099999999988</v>
      </c>
      <c r="N281" s="143">
        <v>179.78461698367883</v>
      </c>
    </row>
    <row r="282" spans="2:14" x14ac:dyDescent="0.2">
      <c r="B282" s="130">
        <v>607.86099999999988</v>
      </c>
      <c r="C282">
        <v>24.063455331640768</v>
      </c>
      <c r="D282">
        <v>607.86099999999988</v>
      </c>
      <c r="E282">
        <v>-2191.9073724433583</v>
      </c>
      <c r="F282">
        <v>607.86099999999988</v>
      </c>
      <c r="G282">
        <v>48.417057552210281</v>
      </c>
      <c r="J282" t="str">
        <f>IF(H282="","",$P$6-'Script Table'!$E$15-'Script Table'!$E$19+H282)</f>
        <v/>
      </c>
      <c r="K282" s="132">
        <f t="shared" si="16"/>
        <v>607.86099999999988</v>
      </c>
      <c r="L282" s="132">
        <f t="shared" si="17"/>
        <v>282</v>
      </c>
      <c r="M282" s="132">
        <v>607.61099999999988</v>
      </c>
      <c r="N282" s="143">
        <v>179.78238551245755</v>
      </c>
    </row>
    <row r="283" spans="2:14" x14ac:dyDescent="0.2">
      <c r="B283" s="130">
        <v>608.36099999999988</v>
      </c>
      <c r="C283">
        <v>24.061536112336128</v>
      </c>
      <c r="D283">
        <v>608.36099999999988</v>
      </c>
      <c r="E283">
        <v>-2192.4074408371807</v>
      </c>
      <c r="F283">
        <v>608.36099999999988</v>
      </c>
      <c r="G283">
        <v>47.917500950202339</v>
      </c>
      <c r="J283" t="str">
        <f>IF(H283="","",$P$6-'Script Table'!$E$15-'Script Table'!$E$19+H283)</f>
        <v/>
      </c>
      <c r="K283" s="132">
        <f t="shared" si="16"/>
        <v>608.36099999999988</v>
      </c>
      <c r="L283" s="132">
        <f t="shared" si="17"/>
        <v>283</v>
      </c>
      <c r="M283" s="132">
        <v>608.11099999999988</v>
      </c>
      <c r="N283" s="143">
        <v>179.78010482650919</v>
      </c>
    </row>
    <row r="284" spans="2:14" x14ac:dyDescent="0.2">
      <c r="B284" s="130">
        <v>608.86099999999988</v>
      </c>
      <c r="C284">
        <v>24.059596544251185</v>
      </c>
      <c r="D284">
        <v>608.86099999999988</v>
      </c>
      <c r="E284">
        <v>-2192.9075084161964</v>
      </c>
      <c r="F284">
        <v>608.86099999999988</v>
      </c>
      <c r="G284">
        <v>47.417950589342581</v>
      </c>
      <c r="J284" t="str">
        <f>IF(H284="","",$P$6-'Script Table'!$E$15-'Script Table'!$E$19+H284)</f>
        <v/>
      </c>
      <c r="K284" s="132">
        <f t="shared" si="16"/>
        <v>608.86099999999988</v>
      </c>
      <c r="L284" s="132">
        <f t="shared" si="17"/>
        <v>284</v>
      </c>
      <c r="M284" s="132">
        <v>608.61099999999988</v>
      </c>
      <c r="N284" s="143">
        <v>179.77777301958321</v>
      </c>
    </row>
    <row r="285" spans="2:14" x14ac:dyDescent="0.2">
      <c r="B285" s="130">
        <v>609.36099999999988</v>
      </c>
      <c r="C285">
        <v>24.057636163482524</v>
      </c>
      <c r="D285">
        <v>609.36099999999988</v>
      </c>
      <c r="E285">
        <v>-2193.4075751777582</v>
      </c>
      <c r="F285">
        <v>609.36099999999988</v>
      </c>
      <c r="G285">
        <v>46.918406595985743</v>
      </c>
      <c r="J285" t="str">
        <f>IF(H285="","",$P$6-'Script Table'!$E$15-'Script Table'!$E$19+H285)</f>
        <v/>
      </c>
      <c r="K285" s="132">
        <f t="shared" si="16"/>
        <v>609.36099999999988</v>
      </c>
      <c r="L285" s="132">
        <f t="shared" si="17"/>
        <v>285</v>
      </c>
      <c r="M285" s="132">
        <v>609.11099999999988</v>
      </c>
      <c r="N285" s="143">
        <v>179.77538805310397</v>
      </c>
    </row>
    <row r="286" spans="2:14" x14ac:dyDescent="0.2">
      <c r="B286" s="130">
        <v>609.86099999999988</v>
      </c>
      <c r="C286">
        <v>24.055654487057794</v>
      </c>
      <c r="D286">
        <v>609.86099999999988</v>
      </c>
      <c r="E286">
        <v>-2193.9076411190872</v>
      </c>
      <c r="F286">
        <v>609.86099999999988</v>
      </c>
      <c r="G286">
        <v>46.418869101703422</v>
      </c>
      <c r="J286" t="str">
        <f>IF(H286="","",$P$6-'Script Table'!$E$15-'Script Table'!$E$19+H286)</f>
        <v/>
      </c>
      <c r="K286" s="132">
        <f t="shared" si="16"/>
        <v>609.86099999999988</v>
      </c>
      <c r="L286" s="132">
        <f t="shared" si="17"/>
        <v>286</v>
      </c>
      <c r="M286" s="132">
        <v>609.61099999999988</v>
      </c>
      <c r="N286" s="143">
        <v>179.7729477419565</v>
      </c>
    </row>
    <row r="287" spans="2:14" x14ac:dyDescent="0.2">
      <c r="B287" s="130">
        <v>610.36099999999988</v>
      </c>
      <c r="C287">
        <v>24.053651011515683</v>
      </c>
      <c r="D287">
        <v>610.36099999999988</v>
      </c>
      <c r="E287">
        <v>-2194.4077062372589</v>
      </c>
      <c r="F287">
        <v>610.36099999999988</v>
      </c>
      <c r="G287">
        <v>45.919338243676066</v>
      </c>
      <c r="J287" t="str">
        <f>IF(H287="","",$P$6-'Script Table'!$E$15-'Script Table'!$E$19+H287)</f>
        <v/>
      </c>
      <c r="K287" s="132">
        <f t="shared" si="16"/>
        <v>610.36099999999988</v>
      </c>
      <c r="L287" s="132">
        <f t="shared" si="17"/>
        <v>287</v>
      </c>
      <c r="M287" s="132">
        <v>610.11099999999988</v>
      </c>
      <c r="N287" s="143">
        <v>179.77044973830698</v>
      </c>
    </row>
    <row r="288" spans="2:14" x14ac:dyDescent="0.2">
      <c r="B288" s="130">
        <v>610.86099999999988</v>
      </c>
      <c r="C288">
        <v>24.051625211325575</v>
      </c>
      <c r="D288">
        <v>610.86099999999988</v>
      </c>
      <c r="E288">
        <v>-2194.9077705291943</v>
      </c>
      <c r="F288">
        <v>610.86099999999988</v>
      </c>
      <c r="G288">
        <v>45.41981416512499</v>
      </c>
      <c r="J288" t="str">
        <f>IF(H288="","",$P$6-'Script Table'!$E$15-'Script Table'!$E$19+H288)</f>
        <v/>
      </c>
      <c r="K288" s="132">
        <f t="shared" si="16"/>
        <v>610.86099999999988</v>
      </c>
      <c r="L288" s="132">
        <f t="shared" si="17"/>
        <v>288</v>
      </c>
      <c r="M288" s="132">
        <v>610.61099999999988</v>
      </c>
      <c r="N288" s="143">
        <v>179.76789151323516</v>
      </c>
    </row>
    <row r="289" spans="2:14" x14ac:dyDescent="0.2">
      <c r="B289" s="130">
        <v>611.36099999999988</v>
      </c>
      <c r="C289">
        <v>24.049576537125009</v>
      </c>
      <c r="D289">
        <v>611.36099999999988</v>
      </c>
      <c r="E289">
        <v>-2195.4078339916464</v>
      </c>
      <c r="F289">
        <v>611.36099999999988</v>
      </c>
      <c r="G289">
        <v>44.920297015793039</v>
      </c>
      <c r="J289" t="str">
        <f>IF(H289="","",$P$6-'Script Table'!$E$15-'Script Table'!$E$19+H289)</f>
        <v/>
      </c>
      <c r="K289" s="132">
        <f t="shared" si="16"/>
        <v>611.36099999999988</v>
      </c>
      <c r="L289" s="132">
        <f t="shared" si="17"/>
        <v>289</v>
      </c>
      <c r="M289" s="132">
        <v>611.11099999999988</v>
      </c>
      <c r="N289" s="143">
        <v>179.76527033585586</v>
      </c>
    </row>
    <row r="290" spans="2:14" x14ac:dyDescent="0.2">
      <c r="B290" s="130">
        <v>611.86099999999988</v>
      </c>
      <c r="C290">
        <v>24.047504413749881</v>
      </c>
      <c r="D290">
        <v>611.86099999999988</v>
      </c>
      <c r="E290">
        <v>-2195.907896621186</v>
      </c>
      <c r="F290">
        <v>611.86099999999988</v>
      </c>
      <c r="G290">
        <v>44.420786952486651</v>
      </c>
      <c r="J290" t="str">
        <f>IF(H290="","",$P$6-'Script Table'!$E$15-'Script Table'!$E$19+H290)</f>
        <v/>
      </c>
      <c r="K290" s="132">
        <f t="shared" si="16"/>
        <v>611.86099999999988</v>
      </c>
      <c r="L290" s="132">
        <f t="shared" si="17"/>
        <v>290</v>
      </c>
      <c r="M290" s="132">
        <v>611.61099999999988</v>
      </c>
      <c r="N290" s="143">
        <v>179.76258324957007</v>
      </c>
    </row>
    <row r="291" spans="2:14" x14ac:dyDescent="0.2">
      <c r="B291" s="130">
        <v>612.36099999999988</v>
      </c>
      <c r="C291">
        <v>24.045408238029385</v>
      </c>
      <c r="D291">
        <v>612.36099999999988</v>
      </c>
      <c r="E291">
        <v>-2196.4079584141846</v>
      </c>
      <c r="F291">
        <v>612.36099999999988</v>
      </c>
      <c r="G291">
        <v>43.921284139680211</v>
      </c>
      <c r="J291" t="str">
        <f>IF(H291="","",$P$6-'Script Table'!$E$15-'Script Table'!$E$19+H291)</f>
        <v/>
      </c>
      <c r="K291" s="132">
        <f t="shared" si="16"/>
        <v>612.36099999999988</v>
      </c>
      <c r="L291" s="132">
        <f t="shared" si="17"/>
        <v>291</v>
      </c>
      <c r="M291" s="132">
        <v>612.11099999999988</v>
      </c>
      <c r="N291" s="143">
        <v>179.75982704510741</v>
      </c>
    </row>
    <row r="292" spans="2:14" x14ac:dyDescent="0.2">
      <c r="B292" s="130">
        <v>612.86099999999988</v>
      </c>
      <c r="C292">
        <v>24.043287376313362</v>
      </c>
      <c r="D292">
        <v>612.86099999999988</v>
      </c>
      <c r="E292">
        <v>-2196.9080193667983</v>
      </c>
      <c r="F292">
        <v>612.86099999999988</v>
      </c>
      <c r="G292">
        <v>43.421788750190899</v>
      </c>
      <c r="J292" t="str">
        <f>IF(H292="","",$P$6-'Script Table'!$E$15-'Script Table'!$E$19+H292)</f>
        <v/>
      </c>
      <c r="K292" s="132">
        <f t="shared" si="16"/>
        <v>612.86099999999988</v>
      </c>
      <c r="L292" s="132">
        <f t="shared" si="17"/>
        <v>292</v>
      </c>
      <c r="M292" s="132">
        <v>612.61099999999988</v>
      </c>
      <c r="N292" s="143">
        <v>179.75699822986371</v>
      </c>
    </row>
    <row r="293" spans="2:14" x14ac:dyDescent="0.2">
      <c r="B293" s="130">
        <v>613.36099999999988</v>
      </c>
      <c r="C293">
        <v>24.041141161695812</v>
      </c>
      <c r="D293">
        <v>613.36099999999988</v>
      </c>
      <c r="E293">
        <v>-2197.4080794749461</v>
      </c>
      <c r="F293">
        <v>613.36099999999988</v>
      </c>
      <c r="G293">
        <v>42.922300965940849</v>
      </c>
      <c r="J293" t="str">
        <f>IF(H293="","",$P$6-'Script Table'!$E$15-'Script Table'!$E$19+H293)</f>
        <v/>
      </c>
      <c r="K293" s="132">
        <f t="shared" si="16"/>
        <v>613.36099999999988</v>
      </c>
      <c r="L293" s="132">
        <f t="shared" si="17"/>
        <v>293</v>
      </c>
      <c r="M293" s="132">
        <v>613.11099999999988</v>
      </c>
      <c r="N293" s="143">
        <v>179.75409299308535</v>
      </c>
    </row>
    <row r="294" spans="2:14" x14ac:dyDescent="0.2">
      <c r="B294" s="130">
        <v>613.86099999999988</v>
      </c>
      <c r="C294">
        <v>24.038968890893287</v>
      </c>
      <c r="D294">
        <v>613.86099999999988</v>
      </c>
      <c r="E294">
        <v>-2197.908138734289</v>
      </c>
      <c r="F294">
        <v>613.86099999999988</v>
      </c>
      <c r="G294">
        <v>42.422820978812069</v>
      </c>
      <c r="J294" t="str">
        <f>IF(H294="","",$P$6-'Script Table'!$E$15-'Script Table'!$E$19+H294)</f>
        <v/>
      </c>
      <c r="K294" s="132">
        <f t="shared" si="16"/>
        <v>613.86099999999988</v>
      </c>
      <c r="L294" s="132">
        <f t="shared" si="17"/>
        <v>294</v>
      </c>
      <c r="M294" s="132">
        <v>613.61099999999988</v>
      </c>
      <c r="N294" s="143">
        <v>179.75110716632392</v>
      </c>
    </row>
    <row r="295" spans="2:14" x14ac:dyDescent="0.2">
      <c r="B295" s="130">
        <v>614.36099999999988</v>
      </c>
      <c r="C295">
        <v>24.036769820731468</v>
      </c>
      <c r="D295">
        <v>614.36099999999988</v>
      </c>
      <c r="E295">
        <v>-2198.4081971402002</v>
      </c>
      <c r="F295">
        <v>614.36099999999988</v>
      </c>
      <c r="G295">
        <v>41.92334899161051</v>
      </c>
      <c r="J295" t="str">
        <f>IF(H295="","",$P$6-'Script Table'!$E$15-'Script Table'!$E$19+H295)</f>
        <v/>
      </c>
      <c r="K295" s="132">
        <f t="shared" si="16"/>
        <v>614.36099999999988</v>
      </c>
      <c r="L295" s="132">
        <f t="shared" si="17"/>
        <v>295</v>
      </c>
      <c r="M295" s="132">
        <v>614.11099999999988</v>
      </c>
      <c r="N295" s="143">
        <v>179.74803617853664</v>
      </c>
    </row>
    <row r="296" spans="2:14" x14ac:dyDescent="0.2">
      <c r="B296" s="130">
        <v>614.86099999999988</v>
      </c>
      <c r="C296">
        <v>24.03454316418722</v>
      </c>
      <c r="D296">
        <v>614.86099999999988</v>
      </c>
      <c r="E296">
        <v>-2198.9082546877403</v>
      </c>
      <c r="F296">
        <v>614.86099999999988</v>
      </c>
      <c r="G296">
        <v>41.42388521914927</v>
      </c>
      <c r="J296" t="str">
        <f>IF(H296="","",$P$6-'Script Table'!$E$15-'Script Table'!$E$19+H296)</f>
        <v/>
      </c>
      <c r="K296" s="132">
        <f t="shared" si="16"/>
        <v>614.86099999999988</v>
      </c>
      <c r="L296" s="132">
        <f t="shared" si="17"/>
        <v>296</v>
      </c>
      <c r="M296" s="132">
        <v>614.61099999999988</v>
      </c>
      <c r="N296" s="143">
        <v>179.74487500515357</v>
      </c>
    </row>
    <row r="297" spans="2:14" x14ac:dyDescent="0.2">
      <c r="B297" s="130">
        <v>615.36099999999988</v>
      </c>
      <c r="C297">
        <v>24.032288085926442</v>
      </c>
      <c r="D297">
        <v>615.36099999999988</v>
      </c>
      <c r="E297">
        <v>-2199.4083113716201</v>
      </c>
      <c r="F297">
        <v>615.36099999999988</v>
      </c>
      <c r="G297">
        <v>40.924429889471867</v>
      </c>
      <c r="J297" t="str">
        <f>IF(H297="","",$P$6-'Script Table'!$E$15-'Script Table'!$E$19+H297)</f>
        <v/>
      </c>
      <c r="K297" s="132">
        <f t="shared" si="16"/>
        <v>615.36099999999988</v>
      </c>
      <c r="L297" s="132">
        <f t="shared" si="17"/>
        <v>297</v>
      </c>
      <c r="M297" s="132">
        <v>615.11099999999988</v>
      </c>
      <c r="N297" s="143">
        <v>179.74161811029884</v>
      </c>
    </row>
    <row r="298" spans="2:14" x14ac:dyDescent="0.2">
      <c r="B298" s="130">
        <v>615.86099999999988</v>
      </c>
      <c r="C298">
        <v>24.030003697270661</v>
      </c>
      <c r="D298">
        <v>615.86099999999988</v>
      </c>
      <c r="E298">
        <v>-2199.9083671861658</v>
      </c>
      <c r="F298">
        <v>615.86099999999988</v>
      </c>
      <c r="G298">
        <v>40.424983245234671</v>
      </c>
      <c r="J298" t="str">
        <f>IF(H298="","",$P$6-'Script Table'!$E$15-'Script Table'!$E$19+H298)</f>
        <v/>
      </c>
      <c r="K298" s="132">
        <f t="shared" si="16"/>
        <v>615.86099999999988</v>
      </c>
      <c r="L298" s="132">
        <f t="shared" si="17"/>
        <v>298</v>
      </c>
      <c r="M298" s="132">
        <v>615.61099999999988</v>
      </c>
      <c r="N298" s="143">
        <v>179.73825938133376</v>
      </c>
    </row>
    <row r="299" spans="2:14" x14ac:dyDescent="0.2">
      <c r="B299" s="130">
        <v>616.36099999999988</v>
      </c>
      <c r="C299">
        <v>24.027689050516617</v>
      </c>
      <c r="D299">
        <v>616.36099999999988</v>
      </c>
      <c r="E299">
        <v>-2200.4084221252729</v>
      </c>
      <c r="F299">
        <v>616.36099999999988</v>
      </c>
      <c r="G299">
        <v>39.925545545262139</v>
      </c>
      <c r="J299" t="str">
        <f>IF(H299="","",$P$6-'Script Table'!$E$15-'Script Table'!$E$19+H299)</f>
        <v/>
      </c>
      <c r="K299" s="132">
        <f t="shared" si="16"/>
        <v>616.36099999999988</v>
      </c>
      <c r="L299" s="132">
        <f t="shared" si="17"/>
        <v>299</v>
      </c>
      <c r="M299" s="132">
        <v>616.11099999999988</v>
      </c>
      <c r="N299" s="143">
        <v>179.73479205471608</v>
      </c>
    </row>
    <row r="300" spans="2:14" x14ac:dyDescent="0.2">
      <c r="B300" s="130">
        <v>616.86099999999988</v>
      </c>
      <c r="C300">
        <v>24.025343132523872</v>
      </c>
      <c r="D300">
        <v>616.86099999999988</v>
      </c>
      <c r="E300">
        <v>-2200.9084761823583</v>
      </c>
      <c r="F300">
        <v>616.86099999999988</v>
      </c>
      <c r="G300">
        <v>39.426117066308052</v>
      </c>
      <c r="J300" t="str">
        <f>IF(H300="","",$P$6-'Script Table'!$E$15-'Script Table'!$E$19+H300)</f>
        <v/>
      </c>
      <c r="K300" s="132">
        <f t="shared" si="16"/>
        <v>616.86099999999988</v>
      </c>
      <c r="L300" s="132">
        <f t="shared" si="17"/>
        <v>300</v>
      </c>
      <c r="M300" s="132">
        <v>616.61099999999988</v>
      </c>
      <c r="N300" s="143">
        <v>179.73120863212549</v>
      </c>
    </row>
    <row r="301" spans="2:14" x14ac:dyDescent="0.2">
      <c r="B301" s="130">
        <v>617.36099999999988</v>
      </c>
      <c r="C301">
        <v>24.022964857474999</v>
      </c>
      <c r="D301">
        <v>617.36099999999988</v>
      </c>
      <c r="E301">
        <v>-2201.4085293503031</v>
      </c>
      <c r="F301">
        <v>617.36099999999988</v>
      </c>
      <c r="G301">
        <v>38.92669810504276</v>
      </c>
      <c r="J301" t="str">
        <f>IF(H301="","",$P$6-'Script Table'!$E$15-'Script Table'!$E$19+H301)</f>
        <v/>
      </c>
      <c r="K301" s="132">
        <f t="shared" si="16"/>
        <v>617.36099999999988</v>
      </c>
      <c r="L301" s="132">
        <f t="shared" si="17"/>
        <v>301</v>
      </c>
      <c r="M301" s="132">
        <v>617.11099999999988</v>
      </c>
      <c r="N301" s="143">
        <v>179.72750078564934</v>
      </c>
    </row>
    <row r="302" spans="2:14" x14ac:dyDescent="0.2">
      <c r="B302" s="130">
        <v>617.86099999999988</v>
      </c>
      <c r="C302">
        <v>24.02055305870141</v>
      </c>
      <c r="D302">
        <v>617.86099999999988</v>
      </c>
      <c r="E302">
        <v>-2201.9085816213874</v>
      </c>
      <c r="F302">
        <v>617.86099999999988</v>
      </c>
      <c r="G302">
        <v>38.427288980298272</v>
      </c>
      <c r="J302" t="str">
        <f>IF(H302="","",$P$6-'Script Table'!$E$15-'Script Table'!$E$19+H302)</f>
        <v/>
      </c>
      <c r="K302" s="132">
        <f t="shared" si="16"/>
        <v>617.86099999999988</v>
      </c>
      <c r="L302" s="132">
        <f t="shared" si="17"/>
        <v>302</v>
      </c>
      <c r="M302" s="132">
        <v>617.61099999999988</v>
      </c>
      <c r="N302" s="143">
        <v>179.72365925071617</v>
      </c>
    </row>
    <row r="303" spans="2:14" x14ac:dyDescent="0.2">
      <c r="B303" s="130">
        <v>618.36099999999988</v>
      </c>
      <c r="C303">
        <v>24.018106479455231</v>
      </c>
      <c r="D303">
        <v>618.36099999999988</v>
      </c>
      <c r="E303">
        <v>-2202.4086329872171</v>
      </c>
      <c r="F303">
        <v>618.36099999999988</v>
      </c>
      <c r="G303">
        <v>37.92789003560074</v>
      </c>
      <c r="J303" t="str">
        <f>IF(H303="","",$P$6-'Script Table'!$E$15-'Script Table'!$E$19+H303)</f>
        <v/>
      </c>
      <c r="K303" s="132">
        <f t="shared" si="16"/>
        <v>618.36099999999988</v>
      </c>
      <c r="L303" s="132">
        <f t="shared" si="17"/>
        <v>303</v>
      </c>
      <c r="M303" s="132">
        <v>618.11099999999988</v>
      </c>
      <c r="N303" s="143">
        <v>179.71967370532477</v>
      </c>
    </row>
    <row r="304" spans="2:14" x14ac:dyDescent="0.2">
      <c r="B304" s="130">
        <v>618.86099999999988</v>
      </c>
      <c r="C304">
        <v>24.015623762493721</v>
      </c>
      <c r="D304">
        <v>618.86099999999988</v>
      </c>
      <c r="E304">
        <v>-2202.9086834386353</v>
      </c>
      <c r="F304">
        <v>618.86099999999988</v>
      </c>
      <c r="G304">
        <v>37.428501642039009</v>
      </c>
      <c r="J304" t="str">
        <f>IF(H304="","",$P$6-'Script Table'!$E$15-'Script Table'!$E$19+H304)</f>
        <v/>
      </c>
      <c r="K304" s="132">
        <f t="shared" si="16"/>
        <v>618.86099999999988</v>
      </c>
      <c r="L304" s="132">
        <f t="shared" si="17"/>
        <v>304</v>
      </c>
      <c r="M304" s="132">
        <v>618.61099999999988</v>
      </c>
      <c r="N304" s="143">
        <v>179.71553263397109</v>
      </c>
    </row>
    <row r="305" spans="2:14" x14ac:dyDescent="0.2">
      <c r="B305" s="130">
        <v>619.36099999999988</v>
      </c>
      <c r="C305">
        <v>24.013103438327448</v>
      </c>
      <c r="D305">
        <v>619.36099999999988</v>
      </c>
      <c r="E305">
        <v>-2203.4087329656263</v>
      </c>
      <c r="F305">
        <v>619.36099999999988</v>
      </c>
      <c r="G305">
        <v>36.929124201492414</v>
      </c>
      <c r="J305" t="str">
        <f>IF(H305="","",$P$6-'Script Table'!$E$15-'Script Table'!$E$19+H305)</f>
        <v/>
      </c>
      <c r="K305" s="132">
        <f t="shared" si="16"/>
        <v>619.36099999999988</v>
      </c>
      <c r="L305" s="132">
        <f t="shared" si="17"/>
        <v>305</v>
      </c>
      <c r="M305" s="132">
        <v>619.11099999999988</v>
      </c>
      <c r="N305" s="143">
        <v>179.71122317453137</v>
      </c>
    </row>
    <row r="306" spans="2:14" x14ac:dyDescent="0.2">
      <c r="B306" s="130">
        <v>619.86099999999988</v>
      </c>
      <c r="C306">
        <v>24.010543911966806</v>
      </c>
      <c r="D306">
        <v>619.86099999999988</v>
      </c>
      <c r="E306">
        <v>-2203.9087815571984</v>
      </c>
      <c r="F306">
        <v>619.86099999999988</v>
      </c>
      <c r="G306">
        <v>36.429758150282851</v>
      </c>
      <c r="J306" t="str">
        <f>IF(H306="","",$P$6-'Script Table'!$E$15-'Script Table'!$E$19+H306)</f>
        <v/>
      </c>
      <c r="K306" s="132">
        <f t="shared" si="16"/>
        <v>619.86099999999988</v>
      </c>
      <c r="L306" s="132">
        <f t="shared" si="17"/>
        <v>306</v>
      </c>
      <c r="M306" s="132">
        <v>619.61099999999988</v>
      </c>
      <c r="N306" s="143">
        <v>179.70673094618331</v>
      </c>
    </row>
    <row r="307" spans="2:14" x14ac:dyDescent="0.2">
      <c r="B307" s="130">
        <v>620.36099999999988</v>
      </c>
      <c r="C307">
        <v>24.007943447983319</v>
      </c>
      <c r="D307">
        <v>620.36099999999988</v>
      </c>
      <c r="E307">
        <v>-2204.4088292012566</v>
      </c>
      <c r="F307">
        <v>620.36099999999988</v>
      </c>
      <c r="G307">
        <v>35.930403963287063</v>
      </c>
      <c r="J307" t="str">
        <f>IF(H307="","",$P$6-'Script Table'!$E$15-'Script Table'!$E$19+H307)</f>
        <v/>
      </c>
      <c r="K307" s="132">
        <f t="shared" si="16"/>
        <v>620.36099999999988</v>
      </c>
      <c r="L307" s="132">
        <f t="shared" si="17"/>
        <v>307</v>
      </c>
      <c r="M307" s="132">
        <v>620.11099999999988</v>
      </c>
      <c r="N307" s="143">
        <v>179.70203985629902</v>
      </c>
    </row>
    <row r="308" spans="2:14" x14ac:dyDescent="0.2">
      <c r="B308" s="130">
        <v>620.86099999999988</v>
      </c>
      <c r="C308">
        <v>24.005300153682509</v>
      </c>
      <c r="D308">
        <v>620.86099999999988</v>
      </c>
      <c r="E308">
        <v>-2204.9088758844487</v>
      </c>
      <c r="F308">
        <v>620.86099999999988</v>
      </c>
      <c r="G308">
        <v>35.43106215857506</v>
      </c>
      <c r="J308" t="str">
        <f>IF(H308="","",$P$6-'Script Table'!$E$15-'Script Table'!$E$19+H308)</f>
        <v/>
      </c>
      <c r="K308" s="132">
        <f t="shared" si="16"/>
        <v>620.86099999999988</v>
      </c>
      <c r="L308" s="132">
        <f t="shared" si="17"/>
        <v>308</v>
      </c>
      <c r="M308" s="132">
        <v>620.61099999999988</v>
      </c>
      <c r="N308" s="143">
        <v>179.69713188404288</v>
      </c>
    </row>
    <row r="309" spans="2:14" x14ac:dyDescent="0.2">
      <c r="B309" s="130">
        <v>621.36099999999988</v>
      </c>
      <c r="C309">
        <v>24.002611960163811</v>
      </c>
      <c r="D309">
        <v>621.36099999999988</v>
      </c>
      <c r="E309">
        <v>-2205.4089215919857</v>
      </c>
      <c r="F309">
        <v>621.36099999999988</v>
      </c>
      <c r="G309">
        <v>34.931733302643352</v>
      </c>
      <c r="J309" t="str">
        <f>IF(H309="","",$P$6-'Script Table'!$E$15-'Script Table'!$E$19+H309)</f>
        <v/>
      </c>
      <c r="K309" s="132">
        <f t="shared" si="16"/>
        <v>621.36099999999988</v>
      </c>
      <c r="L309" s="132">
        <f t="shared" si="17"/>
        <v>309</v>
      </c>
      <c r="M309" s="132">
        <v>621.11099999999988</v>
      </c>
      <c r="N309" s="143">
        <v>179.69198683824237</v>
      </c>
    </row>
    <row r="310" spans="2:14" x14ac:dyDescent="0.2">
      <c r="B310" s="130">
        <v>621.56099999999992</v>
      </c>
      <c r="C310">
        <v>24.001523476374519</v>
      </c>
      <c r="D310">
        <v>621.56099999999992</v>
      </c>
      <c r="E310">
        <v>-2205.6089395974054</v>
      </c>
      <c r="F310">
        <v>621.56099999999992</v>
      </c>
      <c r="G310">
        <v>34.732005559567369</v>
      </c>
      <c r="J310" t="str">
        <f>IF(H310="","",$P$6-'Script Table'!$E$15-'Script Table'!$E$19+H310)</f>
        <v/>
      </c>
      <c r="K310" s="132">
        <f t="shared" si="16"/>
        <v>621.56099999999992</v>
      </c>
      <c r="L310" s="132">
        <f t="shared" si="17"/>
        <v>310</v>
      </c>
      <c r="M310" s="132">
        <v>621.4609999999999</v>
      </c>
      <c r="N310" s="143">
        <v>179.68820351232009</v>
      </c>
    </row>
    <row r="311" spans="2:14" x14ac:dyDescent="0.2">
      <c r="B311" s="130">
        <v>621.76099999999997</v>
      </c>
      <c r="C311">
        <v>24.000427290900593</v>
      </c>
      <c r="D311">
        <v>621.76099999999997</v>
      </c>
      <c r="E311">
        <v>-2205.8089574429573</v>
      </c>
      <c r="F311">
        <v>621.76099999999997</v>
      </c>
      <c r="G311">
        <v>34.532280030141919</v>
      </c>
      <c r="J311" t="str">
        <f>IF(H311="","",$P$6-'Script Table'!$E$15-'Script Table'!$E$19+H311)</f>
        <v/>
      </c>
      <c r="K311" s="132">
        <f t="shared" si="16"/>
        <v>621.76099999999997</v>
      </c>
      <c r="L311" s="132">
        <f t="shared" si="17"/>
        <v>311</v>
      </c>
      <c r="M311" s="132">
        <v>621.66099999999994</v>
      </c>
      <c r="N311" s="143">
        <v>179.68599715564113</v>
      </c>
    </row>
    <row r="312" spans="2:14" x14ac:dyDescent="0.2">
      <c r="B312" s="130">
        <v>621.96100000000001</v>
      </c>
      <c r="C312">
        <v>23.999323242621216</v>
      </c>
      <c r="D312">
        <v>621.96100000000001</v>
      </c>
      <c r="E312">
        <v>-2206.0089751274559</v>
      </c>
      <c r="F312">
        <v>621.96100000000001</v>
      </c>
      <c r="G312">
        <v>34.332556758517512</v>
      </c>
      <c r="J312" t="str">
        <f>IF(H312="","",$P$6-'Script Table'!$E$15-'Script Table'!$E$19+H312)</f>
        <v/>
      </c>
      <c r="K312" s="132">
        <f t="shared" si="16"/>
        <v>621.96100000000001</v>
      </c>
      <c r="L312" s="132">
        <f t="shared" si="17"/>
        <v>312</v>
      </c>
      <c r="M312" s="132">
        <v>621.86099999999999</v>
      </c>
      <c r="N312" s="143">
        <v>179.68374464226551</v>
      </c>
    </row>
    <row r="313" spans="2:14" x14ac:dyDescent="0.2">
      <c r="B313" s="130">
        <v>622.16100000000006</v>
      </c>
      <c r="C313">
        <v>23.998211164199422</v>
      </c>
      <c r="D313">
        <v>622.16100000000006</v>
      </c>
      <c r="E313">
        <v>-2206.208992649661</v>
      </c>
      <c r="F313">
        <v>622.16100000000006</v>
      </c>
      <c r="G313">
        <v>34.132835790558602</v>
      </c>
      <c r="J313" t="str">
        <f>IF(H313="","",$P$6-'Script Table'!$E$15-'Script Table'!$E$19+H313)</f>
        <v/>
      </c>
      <c r="K313" s="132">
        <f t="shared" si="16"/>
        <v>622.16100000000006</v>
      </c>
      <c r="L313" s="132">
        <f t="shared" si="17"/>
        <v>313</v>
      </c>
      <c r="M313" s="132">
        <v>622.06100000000004</v>
      </c>
      <c r="N313" s="143">
        <v>179.6814441914365</v>
      </c>
    </row>
    <row r="314" spans="2:14" x14ac:dyDescent="0.2">
      <c r="B314" s="130">
        <v>622.3610000000001</v>
      </c>
      <c r="C314">
        <v>23.997090881789219</v>
      </c>
      <c r="D314">
        <v>622.3610000000001</v>
      </c>
      <c r="E314">
        <v>-2206.4090100082772</v>
      </c>
      <c r="F314">
        <v>622.3610000000001</v>
      </c>
      <c r="G314">
        <v>33.933117173918163</v>
      </c>
      <c r="J314" t="str">
        <f>IF(H314="","",$P$6-'Script Table'!$E$15-'Script Table'!$E$19+H314)</f>
        <v/>
      </c>
      <c r="K314" s="132">
        <f t="shared" si="16"/>
        <v>622.3610000000001</v>
      </c>
      <c r="L314" s="132">
        <f t="shared" si="17"/>
        <v>314</v>
      </c>
      <c r="M314" s="132">
        <v>622.26100000000008</v>
      </c>
      <c r="N314" s="143">
        <v>179.6790939384997</v>
      </c>
    </row>
    <row r="315" spans="2:14" x14ac:dyDescent="0.2">
      <c r="B315" s="130">
        <v>622.56100000000015</v>
      </c>
      <c r="C315">
        <v>23.995962214728969</v>
      </c>
      <c r="D315">
        <v>622.56100000000015</v>
      </c>
      <c r="E315">
        <v>-2206.6090272019478</v>
      </c>
      <c r="F315">
        <v>622.56100000000015</v>
      </c>
      <c r="G315">
        <v>33.73340095813046</v>
      </c>
      <c r="J315" t="str">
        <f>IF(H315="","",$P$6-'Script Table'!$E$15-'Script Table'!$E$19+H315)</f>
        <v/>
      </c>
      <c r="K315" s="132">
        <f t="shared" si="16"/>
        <v>622.56100000000015</v>
      </c>
      <c r="L315" s="132">
        <f t="shared" si="17"/>
        <v>315</v>
      </c>
      <c r="M315" s="132">
        <v>622.46100000000013</v>
      </c>
      <c r="N315" s="143">
        <v>179.67669193095509</v>
      </c>
    </row>
    <row r="316" spans="2:14" x14ac:dyDescent="0.2">
      <c r="B316" s="130">
        <v>622.76100000000019</v>
      </c>
      <c r="C316">
        <v>23.994824975220649</v>
      </c>
      <c r="D316">
        <v>622.76100000000019</v>
      </c>
      <c r="E316">
        <v>-2206.8090442292546</v>
      </c>
      <c r="F316">
        <v>622.76100000000019</v>
      </c>
      <c r="G316">
        <v>33.533687194692448</v>
      </c>
      <c r="J316" t="str">
        <f>IF(H316="","",$P$6-'Script Table'!$E$15-'Script Table'!$E$19+H316)</f>
        <v/>
      </c>
      <c r="K316" s="132">
        <f t="shared" si="16"/>
        <v>622.76100000000019</v>
      </c>
      <c r="L316" s="132">
        <f t="shared" si="17"/>
        <v>316</v>
      </c>
      <c r="M316" s="132">
        <v>622.66100000000017</v>
      </c>
      <c r="N316" s="143">
        <v>179.67423612442391</v>
      </c>
    </row>
    <row r="317" spans="2:14" x14ac:dyDescent="0.2">
      <c r="B317" s="130">
        <v>622.96100000000024</v>
      </c>
      <c r="C317">
        <v>23.993678967994207</v>
      </c>
      <c r="D317">
        <v>622.96100000000024</v>
      </c>
      <c r="E317">
        <v>-2207.009061088711</v>
      </c>
      <c r="F317">
        <v>622.96100000000024</v>
      </c>
      <c r="G317">
        <v>33.333975937163359</v>
      </c>
      <c r="J317" t="str">
        <f>IF(H317="","",$P$6-'Script Table'!$E$15-'Script Table'!$E$19+H317)</f>
        <v/>
      </c>
      <c r="K317" s="132">
        <f t="shared" si="16"/>
        <v>622.96100000000024</v>
      </c>
      <c r="L317" s="132">
        <f t="shared" si="17"/>
        <v>317</v>
      </c>
      <c r="M317" s="132">
        <v>622.86100000000022</v>
      </c>
      <c r="N317" s="143">
        <v>179.6717243783674</v>
      </c>
    </row>
    <row r="318" spans="2:14" x14ac:dyDescent="0.2">
      <c r="B318" s="130">
        <v>623.16100000000029</v>
      </c>
      <c r="C318">
        <v>23.992523989956581</v>
      </c>
      <c r="D318">
        <v>623.16100000000029</v>
      </c>
      <c r="E318">
        <v>-2207.2090777787598</v>
      </c>
      <c r="F318">
        <v>623.16100000000029</v>
      </c>
      <c r="G318">
        <v>33.134267241257476</v>
      </c>
      <c r="J318" t="str">
        <f>IF(H318="","",$P$6-'Script Table'!$E$15-'Script Table'!$E$19+H318)</f>
        <v/>
      </c>
      <c r="K318" s="132">
        <f t="shared" si="16"/>
        <v>623.16100000000029</v>
      </c>
      <c r="L318" s="132">
        <f t="shared" si="17"/>
        <v>318</v>
      </c>
      <c r="M318" s="132">
        <v>623.06100000000026</v>
      </c>
      <c r="N318" s="143">
        <v>179.66915445169974</v>
      </c>
    </row>
    <row r="319" spans="2:14" x14ac:dyDescent="0.2">
      <c r="B319" s="130">
        <v>623.36100000000033</v>
      </c>
      <c r="C319">
        <v>23.99135982982455</v>
      </c>
      <c r="D319">
        <v>623.36100000000033</v>
      </c>
      <c r="E319">
        <v>-2207.4090942977691</v>
      </c>
      <c r="F319">
        <v>623.36100000000033</v>
      </c>
      <c r="G319">
        <v>32.934561164950082</v>
      </c>
      <c r="J319" t="str">
        <f>IF(H319="","",$P$6-'Script Table'!$E$15-'Script Table'!$E$19+H319)</f>
        <v/>
      </c>
      <c r="K319" s="132">
        <f t="shared" si="16"/>
        <v>623.36100000000033</v>
      </c>
      <c r="L319" s="132">
        <f t="shared" si="17"/>
        <v>319</v>
      </c>
      <c r="M319" s="132">
        <v>623.26100000000031</v>
      </c>
      <c r="N319" s="143">
        <v>179.66652399815374</v>
      </c>
    </row>
    <row r="320" spans="2:14" x14ac:dyDescent="0.2">
      <c r="B320" s="130">
        <v>623.56100000000038</v>
      </c>
      <c r="C320">
        <v>23.990186267740935</v>
      </c>
      <c r="D320">
        <v>623.56100000000038</v>
      </c>
      <c r="E320">
        <v>-2207.6091106440272</v>
      </c>
      <c r="F320">
        <v>623.56100000000038</v>
      </c>
      <c r="G320">
        <v>32.734857768581151</v>
      </c>
      <c r="J320" t="str">
        <f>IF(H320="","",$P$6-'Script Table'!$E$15-'Script Table'!$E$19+H320)</f>
        <v/>
      </c>
      <c r="K320" s="132">
        <f t="shared" si="16"/>
        <v>623.56100000000038</v>
      </c>
      <c r="L320" s="132">
        <f t="shared" si="17"/>
        <v>320</v>
      </c>
      <c r="M320" s="132">
        <v>623.46100000000035</v>
      </c>
      <c r="N320" s="143">
        <v>179.66383056151162</v>
      </c>
    </row>
    <row r="321" spans="2:14" x14ac:dyDescent="0.2">
      <c r="B321" s="130">
        <v>623.76100000000042</v>
      </c>
      <c r="C321">
        <v>23.989003074873299</v>
      </c>
      <c r="D321">
        <v>623.76100000000042</v>
      </c>
      <c r="E321">
        <v>-2207.8091268157386</v>
      </c>
      <c r="F321">
        <v>623.76100000000042</v>
      </c>
      <c r="G321">
        <v>32.53515711496766</v>
      </c>
      <c r="J321" t="str">
        <f>IF(H321="","",$P$6-'Script Table'!$E$15-'Script Table'!$E$19+H321)</f>
        <v/>
      </c>
      <c r="K321" s="132">
        <f t="shared" si="16"/>
        <v>623.76100000000042</v>
      </c>
      <c r="L321" s="132">
        <f t="shared" si="17"/>
        <v>321</v>
      </c>
      <c r="M321" s="132">
        <v>623.6610000000004</v>
      </c>
      <c r="N321" s="143">
        <v>179.66107157059039</v>
      </c>
    </row>
    <row r="322" spans="2:14" x14ac:dyDescent="0.2">
      <c r="B322" s="130">
        <v>623.96100000000047</v>
      </c>
      <c r="C322">
        <v>23.987810012994537</v>
      </c>
      <c r="D322">
        <v>623.96100000000047</v>
      </c>
      <c r="E322">
        <v>-2208.0091428110195</v>
      </c>
      <c r="F322">
        <v>623.96100000000047</v>
      </c>
      <c r="G322">
        <v>32.33545926952138</v>
      </c>
      <c r="J322" t="str">
        <f>IF(H322="","",$P$6-'Script Table'!$E$15-'Script Table'!$E$19+H322)</f>
        <v/>
      </c>
      <c r="K322" s="132">
        <f t="shared" si="16"/>
        <v>623.96100000000047</v>
      </c>
      <c r="L322" s="132">
        <f t="shared" si="17"/>
        <v>322</v>
      </c>
      <c r="M322" s="132">
        <v>623.86100000000044</v>
      </c>
      <c r="N322" s="143">
        <v>179.65824433405379</v>
      </c>
    </row>
    <row r="323" spans="2:14" x14ac:dyDescent="0.2">
      <c r="B323" s="130">
        <v>624.16100000000051</v>
      </c>
      <c r="C323">
        <v>23.986606834044608</v>
      </c>
      <c r="D323">
        <v>624.16100000000051</v>
      </c>
      <c r="E323">
        <v>-2208.2091586278907</v>
      </c>
      <c r="F323">
        <v>624.16100000000051</v>
      </c>
      <c r="G323">
        <v>32.135764300369829</v>
      </c>
      <c r="J323" t="str">
        <f>IF(H323="","",$P$6-'Script Table'!$E$15-'Script Table'!$E$19+H323)</f>
        <v/>
      </c>
      <c r="K323" s="132">
        <f t="shared" si="16"/>
        <v>624.16100000000051</v>
      </c>
      <c r="L323" s="132">
        <f t="shared" si="17"/>
        <v>323</v>
      </c>
      <c r="M323" s="132">
        <v>624.06100000000049</v>
      </c>
      <c r="N323" s="143">
        <v>179.65534603500777</v>
      </c>
    </row>
    <row r="324" spans="2:14" x14ac:dyDescent="0.2">
      <c r="B324" s="130">
        <v>624.36100000000056</v>
      </c>
      <c r="C324">
        <v>23.985393279672667</v>
      </c>
      <c r="D324">
        <v>624.36100000000056</v>
      </c>
      <c r="E324">
        <v>-2208.4091742642718</v>
      </c>
      <c r="F324">
        <v>624.36100000000056</v>
      </c>
      <c r="G324">
        <v>31.936072278488155</v>
      </c>
      <c r="J324" t="str">
        <f>IF(H324="","",$P$6-'Script Table'!$E$15-'Script Table'!$E$19+H324)</f>
        <v/>
      </c>
      <c r="K324" s="132">
        <f t="shared" ref="K324:K387" si="18">F324</f>
        <v>624.36100000000056</v>
      </c>
      <c r="L324" s="132">
        <f t="shared" si="17"/>
        <v>324</v>
      </c>
      <c r="M324" s="132">
        <v>624.26100000000054</v>
      </c>
      <c r="N324" s="143">
        <v>179.65237372538459</v>
      </c>
    </row>
    <row r="325" spans="2:14" x14ac:dyDescent="0.2">
      <c r="B325" s="130">
        <v>624.5610000000006</v>
      </c>
      <c r="C325">
        <v>23.984169080758797</v>
      </c>
      <c r="D325">
        <v>624.5610000000006</v>
      </c>
      <c r="E325">
        <v>-2208.6091897179786</v>
      </c>
      <c r="F325">
        <v>624.5610000000006</v>
      </c>
      <c r="G325">
        <v>31.736383277825098</v>
      </c>
      <c r="J325" t="str">
        <f>IF(H325="","",$P$6-'Script Table'!$E$15-'Script Table'!$E$19+H325)</f>
        <v/>
      </c>
      <c r="K325" s="132">
        <f t="shared" si="18"/>
        <v>624.5610000000006</v>
      </c>
      <c r="L325" s="132">
        <f t="shared" si="17"/>
        <v>325</v>
      </c>
      <c r="M325" s="132">
        <v>624.46100000000058</v>
      </c>
      <c r="N325" s="143">
        <v>179.6493243201059</v>
      </c>
    </row>
    <row r="326" spans="2:14" x14ac:dyDescent="0.2">
      <c r="B326" s="130">
        <v>624.76100000000065</v>
      </c>
      <c r="C326">
        <v>23.982933956914525</v>
      </c>
      <c r="D326">
        <v>624.76100000000065</v>
      </c>
      <c r="E326">
        <v>-2208.8092049867123</v>
      </c>
      <c r="F326">
        <v>624.76100000000065</v>
      </c>
      <c r="G326">
        <v>31.536697375449876</v>
      </c>
      <c r="J326" t="str">
        <f>IF(H326="","",$P$6-'Script Table'!$E$15-'Script Table'!$E$19+H326)</f>
        <v/>
      </c>
      <c r="K326" s="132">
        <f t="shared" si="18"/>
        <v>624.76100000000065</v>
      </c>
      <c r="L326" s="132">
        <f t="shared" ref="L326:L389" si="19">L325+1</f>
        <v>326</v>
      </c>
      <c r="M326" s="132">
        <v>624.66100000000063</v>
      </c>
      <c r="N326" s="143">
        <v>179.64619459099271</v>
      </c>
    </row>
    <row r="327" spans="2:14" x14ac:dyDescent="0.2">
      <c r="B327" s="130">
        <v>624.96100000000069</v>
      </c>
      <c r="C327">
        <v>23.98168761596142</v>
      </c>
      <c r="D327">
        <v>624.96100000000069</v>
      </c>
      <c r="E327">
        <v>-2209.0092200680574</v>
      </c>
      <c r="F327">
        <v>624.96100000000069</v>
      </c>
      <c r="G327">
        <v>31.337014651692243</v>
      </c>
      <c r="J327" t="str">
        <f>IF(H327="","",$P$6-'Script Table'!$E$15-'Script Table'!$E$19+H327)</f>
        <v/>
      </c>
      <c r="K327" s="132">
        <f t="shared" si="18"/>
        <v>624.96100000000069</v>
      </c>
      <c r="L327" s="132">
        <f t="shared" si="19"/>
        <v>327</v>
      </c>
      <c r="M327" s="132">
        <v>624.86100000000067</v>
      </c>
      <c r="N327" s="143">
        <v>179.64298116049596</v>
      </c>
    </row>
    <row r="328" spans="2:14" x14ac:dyDescent="0.2">
      <c r="B328" s="130">
        <v>625.16100000000074</v>
      </c>
      <c r="C328">
        <v>23.980429753386804</v>
      </c>
      <c r="D328">
        <v>625.16100000000074</v>
      </c>
      <c r="E328">
        <v>-2209.2092349594682</v>
      </c>
      <c r="F328">
        <v>625.16100000000074</v>
      </c>
      <c r="G328">
        <v>31.137335190301201</v>
      </c>
      <c r="J328" t="str">
        <f>IF(H328="","",$P$6-'Script Table'!$E$15-'Script Table'!$E$19+H328)</f>
        <v/>
      </c>
      <c r="K328" s="132">
        <f t="shared" si="18"/>
        <v>625.16100000000074</v>
      </c>
      <c r="L328" s="132">
        <f t="shared" si="19"/>
        <v>328</v>
      </c>
      <c r="M328" s="132">
        <v>625.06100000000072</v>
      </c>
      <c r="N328" s="143">
        <v>179.63968049512795</v>
      </c>
    </row>
    <row r="329" spans="2:14" x14ac:dyDescent="0.2">
      <c r="B329" s="130">
        <v>625.36100000000079</v>
      </c>
      <c r="C329">
        <v>23.979160051775747</v>
      </c>
      <c r="D329">
        <v>625.36100000000079</v>
      </c>
      <c r="E329">
        <v>-2209.4092496582671</v>
      </c>
      <c r="F329">
        <v>625.36100000000079</v>
      </c>
      <c r="G329">
        <v>30.937659078598699</v>
      </c>
      <c r="J329" t="str">
        <f>IF(H329="","",$P$6-'Script Table'!$E$15-'Script Table'!$E$19+H329)</f>
        <v/>
      </c>
      <c r="K329" s="132">
        <f t="shared" si="18"/>
        <v>625.36100000000079</v>
      </c>
      <c r="L329" s="132">
        <f t="shared" si="19"/>
        <v>329</v>
      </c>
      <c r="M329" s="132">
        <v>625.26100000000076</v>
      </c>
      <c r="N329" s="143">
        <v>179.63628889868062</v>
      </c>
    </row>
    <row r="330" spans="2:14" x14ac:dyDescent="0.2">
      <c r="B330" s="130">
        <v>625.56100000000083</v>
      </c>
      <c r="C330">
        <v>23.977878180218518</v>
      </c>
      <c r="D330">
        <v>625.56100000000083</v>
      </c>
      <c r="E330">
        <v>-2209.6092641616324</v>
      </c>
      <c r="F330">
        <v>625.56100000000083</v>
      </c>
      <c r="G330">
        <v>30.737986407648805</v>
      </c>
      <c r="J330" t="str">
        <f>IF(H330="","",$P$6-'Script Table'!$E$15-'Script Table'!$E$19+H330)</f>
        <v/>
      </c>
      <c r="K330" s="132">
        <f t="shared" si="18"/>
        <v>625.56100000000083</v>
      </c>
      <c r="L330" s="132">
        <f t="shared" si="19"/>
        <v>330</v>
      </c>
      <c r="M330" s="132">
        <v>625.46100000000081</v>
      </c>
      <c r="N330" s="143">
        <v>179.63280250518349</v>
      </c>
    </row>
    <row r="331" spans="2:14" x14ac:dyDescent="0.2">
      <c r="B331" s="130">
        <v>625.76100000000088</v>
      </c>
      <c r="C331">
        <v>23.976583793692519</v>
      </c>
      <c r="D331">
        <v>625.76100000000088</v>
      </c>
      <c r="E331">
        <v>-2209.8092784665914</v>
      </c>
      <c r="F331">
        <v>625.76100000000088</v>
      </c>
      <c r="G331">
        <v>30.538317272430049</v>
      </c>
      <c r="J331" t="str">
        <f>IF(H331="","",$P$6-'Script Table'!$E$15-'Script Table'!$E$19+H331)</f>
        <v/>
      </c>
      <c r="K331" s="132">
        <f t="shared" si="18"/>
        <v>625.76100000000088</v>
      </c>
      <c r="L331" s="132">
        <f t="shared" si="19"/>
        <v>331</v>
      </c>
      <c r="M331" s="132">
        <v>625.66100000000085</v>
      </c>
      <c r="N331" s="143">
        <v>179.62921727159667</v>
      </c>
    </row>
    <row r="332" spans="2:14" x14ac:dyDescent="0.2">
      <c r="B332" s="130">
        <v>625.96100000000092</v>
      </c>
      <c r="C332">
        <v>23.975276532417823</v>
      </c>
      <c r="D332">
        <v>625.96100000000092</v>
      </c>
      <c r="E332">
        <v>-2210.0092925700096</v>
      </c>
      <c r="F332">
        <v>625.96100000000092</v>
      </c>
      <c r="G332">
        <v>30.338651772018238</v>
      </c>
      <c r="J332" t="str">
        <f>IF(H332="","",$P$6-'Script Table'!$E$15-'Script Table'!$E$19+H332)</f>
        <v/>
      </c>
      <c r="K332" s="132">
        <f t="shared" si="18"/>
        <v>625.96100000000092</v>
      </c>
      <c r="L332" s="132">
        <f t="shared" si="19"/>
        <v>332</v>
      </c>
      <c r="M332" s="132">
        <v>625.8610000000009</v>
      </c>
      <c r="N332" s="143">
        <v>179.62552897024534</v>
      </c>
    </row>
    <row r="333" spans="2:14" x14ac:dyDescent="0.2">
      <c r="B333" s="130">
        <v>626.16100000000097</v>
      </c>
      <c r="C333">
        <v>23.973956021185277</v>
      </c>
      <c r="D333">
        <v>626.16100000000097</v>
      </c>
      <c r="E333">
        <v>-2210.209306468581</v>
      </c>
      <c r="F333">
        <v>626.16100000000097</v>
      </c>
      <c r="G333">
        <v>30.138990009775625</v>
      </c>
      <c r="J333" t="str">
        <f>IF(H333="","",$P$6-'Script Table'!$E$15-'Script Table'!$E$19+H333)</f>
        <v/>
      </c>
      <c r="K333" s="132">
        <f t="shared" si="18"/>
        <v>626.16100000000097</v>
      </c>
      <c r="L333" s="132">
        <f t="shared" si="19"/>
        <v>333</v>
      </c>
      <c r="M333" s="132">
        <v>626.06100000000094</v>
      </c>
      <c r="N333" s="143">
        <v>179.62173318096296</v>
      </c>
    </row>
    <row r="334" spans="2:14" x14ac:dyDescent="0.2">
      <c r="B334" s="130">
        <v>626.36100000000101</v>
      </c>
      <c r="C334">
        <v>23.972621868656351</v>
      </c>
      <c r="D334">
        <v>626.36100000000101</v>
      </c>
      <c r="E334">
        <v>-2210.4093201588175</v>
      </c>
      <c r="F334">
        <v>626.36100000000101</v>
      </c>
      <c r="G334">
        <v>29.939332093546909</v>
      </c>
      <c r="J334" t="str">
        <f>IF(H334="","",$P$6-'Script Table'!$E$15-'Script Table'!$E$19+H334)</f>
        <v/>
      </c>
      <c r="K334" s="132">
        <f t="shared" si="18"/>
        <v>626.36100000000101</v>
      </c>
      <c r="L334" s="132">
        <f t="shared" si="19"/>
        <v>334</v>
      </c>
      <c r="M334" s="132">
        <v>626.26100000000099</v>
      </c>
      <c r="N334" s="143">
        <v>179.6178252829923</v>
      </c>
    </row>
    <row r="335" spans="2:14" x14ac:dyDescent="0.2">
      <c r="B335" s="130">
        <v>626.56100000000106</v>
      </c>
      <c r="C335">
        <v>23.97127366663355</v>
      </c>
      <c r="D335">
        <v>626.56100000000106</v>
      </c>
      <c r="E335">
        <v>-2210.6093336370386</v>
      </c>
      <c r="F335">
        <v>626.56100000000106</v>
      </c>
      <c r="G335">
        <v>29.739678135865233</v>
      </c>
      <c r="J335" t="str">
        <f>IF(H335="","",$P$6-'Script Table'!$E$15-'Script Table'!$E$19+H335)</f>
        <v/>
      </c>
      <c r="K335" s="132">
        <f t="shared" si="18"/>
        <v>626.56100000000106</v>
      </c>
      <c r="L335" s="132">
        <f t="shared" si="19"/>
        <v>335</v>
      </c>
      <c r="M335" s="132">
        <v>626.46100000000104</v>
      </c>
      <c r="N335" s="143">
        <v>179.61380044655505</v>
      </c>
    </row>
    <row r="336" spans="2:14" x14ac:dyDescent="0.2">
      <c r="B336" s="130">
        <v>626.7610000000011</v>
      </c>
      <c r="C336">
        <v>23.969910989300526</v>
      </c>
      <c r="D336">
        <v>626.7610000000011</v>
      </c>
      <c r="E336">
        <v>-2210.8093468993557</v>
      </c>
      <c r="F336">
        <v>626.7610000000011</v>
      </c>
      <c r="G336">
        <v>29.540028254170011</v>
      </c>
      <c r="J336" t="str">
        <f>IF(H336="","",$P$6-'Script Table'!$E$15-'Script Table'!$E$19+H336)</f>
        <v/>
      </c>
      <c r="K336" s="132">
        <f t="shared" si="18"/>
        <v>626.7610000000011</v>
      </c>
      <c r="L336" s="132">
        <f t="shared" si="19"/>
        <v>336</v>
      </c>
      <c r="M336" s="132">
        <v>626.66100000000108</v>
      </c>
      <c r="N336" s="143">
        <v>179.60965362416044</v>
      </c>
    </row>
    <row r="337" spans="2:14" x14ac:dyDescent="0.2">
      <c r="B337" s="130">
        <v>626.96100000000115</v>
      </c>
      <c r="C337">
        <v>23.968533392430736</v>
      </c>
      <c r="D337">
        <v>626.96100000000115</v>
      </c>
      <c r="E337">
        <v>-2211.0093599416623</v>
      </c>
      <c r="F337">
        <v>626.96100000000115</v>
      </c>
      <c r="G337">
        <v>29.34038257102884</v>
      </c>
      <c r="J337" t="str">
        <f>IF(H337="","",$P$6-'Script Table'!$E$15-'Script Table'!$E$19+H337)</f>
        <v/>
      </c>
      <c r="K337" s="132">
        <f t="shared" si="18"/>
        <v>626.96100000000115</v>
      </c>
      <c r="L337" s="132">
        <f t="shared" si="19"/>
        <v>337</v>
      </c>
      <c r="M337" s="132">
        <v>626.86100000000113</v>
      </c>
      <c r="N337" s="143">
        <v>179.60537954160623</v>
      </c>
    </row>
    <row r="338" spans="2:14" x14ac:dyDescent="0.2">
      <c r="B338" s="130">
        <v>627.1610000000012</v>
      </c>
      <c r="C338">
        <v>23.967140412563726</v>
      </c>
      <c r="D338">
        <v>627.1610000000012</v>
      </c>
      <c r="E338">
        <v>-2211.209372759618</v>
      </c>
      <c r="F338">
        <v>627.1610000000012</v>
      </c>
      <c r="G338">
        <v>29.140741214370792</v>
      </c>
      <c r="J338" t="str">
        <f>IF(H338="","",$P$6-'Script Table'!$E$15-'Script Table'!$E$19+H338)</f>
        <v/>
      </c>
      <c r="K338" s="132">
        <f t="shared" si="18"/>
        <v>627.1610000000012</v>
      </c>
      <c r="L338" s="132">
        <f t="shared" si="19"/>
        <v>338</v>
      </c>
      <c r="M338" s="132">
        <v>627.06100000000117</v>
      </c>
      <c r="N338" s="143">
        <v>179.60097268869126</v>
      </c>
    </row>
    <row r="339" spans="2:14" x14ac:dyDescent="0.2">
      <c r="B339" s="130">
        <v>627.36100000000124</v>
      </c>
      <c r="C339">
        <v>23.965731566147781</v>
      </c>
      <c r="D339">
        <v>627.36100000000124</v>
      </c>
      <c r="E339">
        <v>-2211.4093853486347</v>
      </c>
      <c r="F339">
        <v>627.36100000000124</v>
      </c>
      <c r="G339">
        <v>28.94110431773197</v>
      </c>
      <c r="J339" t="str">
        <f>IF(H339="","",$P$6-'Script Table'!$E$15-'Script Table'!$E$19+H339)</f>
        <v/>
      </c>
      <c r="K339" s="132">
        <f t="shared" si="18"/>
        <v>627.36100000000124</v>
      </c>
      <c r="L339" s="132">
        <f t="shared" si="19"/>
        <v>339</v>
      </c>
      <c r="M339" s="132">
        <v>627.26100000000122</v>
      </c>
      <c r="N339" s="143">
        <v>179.59642730958393</v>
      </c>
    </row>
    <row r="340" spans="2:14" x14ac:dyDescent="0.2">
      <c r="B340" s="130">
        <v>627.56100000000129</v>
      </c>
      <c r="C340">
        <v>23.964306348648002</v>
      </c>
      <c r="D340">
        <v>627.56100000000129</v>
      </c>
      <c r="E340">
        <v>-2211.6093977038577</v>
      </c>
      <c r="F340">
        <v>627.56100000000129</v>
      </c>
      <c r="G340">
        <v>28.741472020508809</v>
      </c>
      <c r="J340" t="str">
        <f>IF(H340="","",$P$6-'Script Table'!$E$15-'Script Table'!$E$19+H340)</f>
        <v/>
      </c>
      <c r="K340" s="132">
        <f t="shared" si="18"/>
        <v>627.56100000000129</v>
      </c>
      <c r="L340" s="132">
        <f t="shared" si="19"/>
        <v>340</v>
      </c>
      <c r="M340" s="132">
        <v>627.46100000000126</v>
      </c>
      <c r="N340" s="143">
        <v>179.59173739290739</v>
      </c>
    </row>
    <row r="341" spans="2:14" x14ac:dyDescent="0.2">
      <c r="B341" s="130">
        <v>627.76100000000133</v>
      </c>
      <c r="C341">
        <v>23.962864233618618</v>
      </c>
      <c r="D341">
        <v>627.76100000000133</v>
      </c>
      <c r="E341">
        <v>-2211.8094098201527</v>
      </c>
      <c r="F341">
        <v>627.76100000000133</v>
      </c>
      <c r="G341">
        <v>28.54184446822137</v>
      </c>
      <c r="J341" t="str">
        <f>IF(H341="","",$P$6-'Script Table'!$E$15-'Script Table'!$E$19+H341)</f>
        <v/>
      </c>
      <c r="K341" s="132">
        <f t="shared" si="18"/>
        <v>627.76100000000133</v>
      </c>
      <c r="L341" s="132">
        <f t="shared" si="19"/>
        <v>341</v>
      </c>
      <c r="M341" s="132">
        <v>627.66100000000131</v>
      </c>
      <c r="N341" s="143">
        <v>179.58689666150676</v>
      </c>
    </row>
    <row r="342" spans="2:14" x14ac:dyDescent="0.2">
      <c r="B342" s="130">
        <v>627.96100000000138</v>
      </c>
      <c r="C342">
        <v>23.961404671738428</v>
      </c>
      <c r="D342">
        <v>627.96100000000138</v>
      </c>
      <c r="E342">
        <v>-2212.0094216920838</v>
      </c>
      <c r="F342">
        <v>627.96100000000138</v>
      </c>
      <c r="G342">
        <v>28.342221812791649</v>
      </c>
      <c r="J342" t="str">
        <f>IF(H342="","",$P$6-'Script Table'!$E$15-'Script Table'!$E$19+H342)</f>
        <v/>
      </c>
      <c r="K342" s="132">
        <f t="shared" si="18"/>
        <v>627.96100000000138</v>
      </c>
      <c r="L342" s="132">
        <f t="shared" si="19"/>
        <v>342</v>
      </c>
      <c r="M342" s="132">
        <v>627.86100000000135</v>
      </c>
      <c r="N342" s="143">
        <v>179.58189856186485</v>
      </c>
    </row>
    <row r="343" spans="2:14" x14ac:dyDescent="0.2">
      <c r="B343" s="130">
        <v>628.16100000000142</v>
      </c>
      <c r="C343">
        <v>23.959927089808193</v>
      </c>
      <c r="D343">
        <v>628.16100000000142</v>
      </c>
      <c r="E343">
        <v>-2212.2094333138953</v>
      </c>
      <c r="F343">
        <v>628.16100000000142</v>
      </c>
      <c r="G343">
        <v>28.142604212828701</v>
      </c>
      <c r="J343" t="str">
        <f>IF(H343="","",$P$6-'Script Table'!$E$15-'Script Table'!$E$19+H343)</f>
        <v/>
      </c>
      <c r="K343" s="132">
        <f t="shared" si="18"/>
        <v>628.16100000000142</v>
      </c>
      <c r="L343" s="132">
        <f t="shared" si="19"/>
        <v>343</v>
      </c>
      <c r="M343" s="132">
        <v>628.0610000000014</v>
      </c>
      <c r="N343" s="143">
        <v>179.57673625321044</v>
      </c>
    </row>
    <row r="344" spans="2:14" x14ac:dyDescent="0.2">
      <c r="B344" s="130">
        <v>628.36100000000147</v>
      </c>
      <c r="C344">
        <v>23.958430889708865</v>
      </c>
      <c r="D344">
        <v>628.36100000000147</v>
      </c>
      <c r="E344">
        <v>-2212.4094446794898</v>
      </c>
      <c r="F344">
        <v>628.36100000000147</v>
      </c>
      <c r="G344">
        <v>27.942991833926953</v>
      </c>
      <c r="J344" t="str">
        <f>IF(H344="","",$P$6-'Script Table'!$E$15-'Script Table'!$E$19+H344)</f>
        <v/>
      </c>
      <c r="K344" s="132">
        <f t="shared" si="18"/>
        <v>628.36100000000147</v>
      </c>
      <c r="L344" s="132">
        <f t="shared" si="19"/>
        <v>344</v>
      </c>
      <c r="M344" s="132">
        <v>628.26100000000145</v>
      </c>
      <c r="N344" s="143">
        <v>179.57140259629207</v>
      </c>
    </row>
    <row r="345" spans="2:14" x14ac:dyDescent="0.2">
      <c r="B345" s="130">
        <v>628.56100000000151</v>
      </c>
      <c r="C345">
        <v>23.956915447319407</v>
      </c>
      <c r="D345">
        <v>628.56100000000151</v>
      </c>
      <c r="E345">
        <v>-2212.6094557824063</v>
      </c>
      <c r="F345">
        <v>628.56100000000151</v>
      </c>
      <c r="G345">
        <v>27.74338484898135</v>
      </c>
      <c r="J345" t="str">
        <f>IF(H345="","",$P$6-'Script Table'!$E$15-'Script Table'!$E$19+H345)</f>
        <v/>
      </c>
      <c r="K345" s="132">
        <f t="shared" si="18"/>
        <v>628.56100000000151</v>
      </c>
      <c r="L345" s="132">
        <f t="shared" si="19"/>
        <v>345</v>
      </c>
      <c r="M345" s="132">
        <v>628.46100000000149</v>
      </c>
      <c r="N345" s="143">
        <v>179.56589014179823</v>
      </c>
    </row>
    <row r="346" spans="2:14" x14ac:dyDescent="0.2">
      <c r="B346" s="130">
        <v>628.76100000000156</v>
      </c>
      <c r="C346">
        <v>23.955380111393097</v>
      </c>
      <c r="D346">
        <v>628.76100000000156</v>
      </c>
      <c r="E346">
        <v>-2212.8094666157954</v>
      </c>
      <c r="F346">
        <v>628.76100000000156</v>
      </c>
      <c r="G346">
        <v>27.54378343850567</v>
      </c>
      <c r="J346" t="str">
        <f>IF(H346="","",$P$6-'Script Table'!$E$15-'Script Table'!$E$19+H346)</f>
        <v/>
      </c>
      <c r="K346" s="132">
        <f t="shared" si="18"/>
        <v>628.76100000000156</v>
      </c>
      <c r="L346" s="132">
        <f t="shared" si="19"/>
        <v>346</v>
      </c>
      <c r="M346" s="132">
        <v>628.66100000000154</v>
      </c>
      <c r="N346" s="143">
        <v>179.56019111845754</v>
      </c>
    </row>
    <row r="347" spans="2:14" x14ac:dyDescent="0.2">
      <c r="B347" s="130">
        <v>628.9610000000016</v>
      </c>
      <c r="C347">
        <v>23.953824202391079</v>
      </c>
      <c r="D347">
        <v>628.9610000000016</v>
      </c>
      <c r="E347">
        <v>-2213.009477172393</v>
      </c>
      <c r="F347">
        <v>628.9610000000016</v>
      </c>
      <c r="G347">
        <v>27.344187790975411</v>
      </c>
      <c r="J347" t="str">
        <f>IF(H347="","",$P$6-'Script Table'!$E$15-'Script Table'!$E$19+H347)</f>
        <v/>
      </c>
      <c r="K347" s="132">
        <f t="shared" si="18"/>
        <v>628.9610000000016</v>
      </c>
      <c r="L347" s="132">
        <f t="shared" si="19"/>
        <v>347</v>
      </c>
      <c r="M347" s="132">
        <v>628.86100000000158</v>
      </c>
      <c r="N347" s="143">
        <v>179.55429742078678</v>
      </c>
    </row>
    <row r="348" spans="2:14" x14ac:dyDescent="0.2">
      <c r="B348" s="130">
        <v>629.16100000000165</v>
      </c>
      <c r="C348">
        <v>23.952247011271893</v>
      </c>
      <c r="D348">
        <v>629.16100000000165</v>
      </c>
      <c r="E348">
        <v>-2213.2094874444915</v>
      </c>
      <c r="F348">
        <v>629.16100000000165</v>
      </c>
      <c r="G348">
        <v>27.144598103175213</v>
      </c>
      <c r="J348" t="str">
        <f>IF(H348="","",$P$6-'Script Table'!$E$15-'Script Table'!$E$19+H348)</f>
        <v/>
      </c>
      <c r="K348" s="132">
        <f t="shared" si="18"/>
        <v>629.16100000000165</v>
      </c>
      <c r="L348" s="132">
        <f t="shared" si="19"/>
        <v>348</v>
      </c>
      <c r="M348" s="132">
        <v>629.06100000000163</v>
      </c>
      <c r="N348" s="143">
        <v>179.54820059647446</v>
      </c>
    </row>
    <row r="349" spans="2:14" x14ac:dyDescent="0.2">
      <c r="B349" s="130">
        <v>629.3610000000017</v>
      </c>
      <c r="C349">
        <v>23.950647798235902</v>
      </c>
      <c r="D349">
        <v>629.3610000000017</v>
      </c>
      <c r="E349">
        <v>-2213.4094974239133</v>
      </c>
      <c r="F349">
        <v>629.3610000000017</v>
      </c>
      <c r="G349">
        <v>26.945014580563111</v>
      </c>
      <c r="J349" t="str">
        <f>IF(H349="","",$P$6-'Script Table'!$E$15-'Script Table'!$E$19+H349)</f>
        <v/>
      </c>
      <c r="K349" s="132">
        <f t="shared" si="18"/>
        <v>629.3610000000017</v>
      </c>
      <c r="L349" s="132">
        <f t="shared" si="19"/>
        <v>349</v>
      </c>
      <c r="M349" s="132">
        <v>629.26100000000167</v>
      </c>
      <c r="N349" s="143">
        <v>179.54189183345937</v>
      </c>
    </row>
    <row r="350" spans="2:14" x14ac:dyDescent="0.2">
      <c r="B350" s="130">
        <v>629.56100000000174</v>
      </c>
      <c r="C350">
        <v>23.949025791423271</v>
      </c>
      <c r="D350">
        <v>629.56100000000174</v>
      </c>
      <c r="E350">
        <v>-2213.6095071019754</v>
      </c>
      <c r="F350">
        <v>629.56100000000174</v>
      </c>
      <c r="G350">
        <v>26.745437437651162</v>
      </c>
      <c r="J350" t="str">
        <f>IF(H350="","",$P$6-'Script Table'!$E$15-'Script Table'!$E$19+H350)</f>
        <v/>
      </c>
      <c r="K350" s="132">
        <f t="shared" si="18"/>
        <v>629.56100000000174</v>
      </c>
      <c r="L350" s="132">
        <f t="shared" si="19"/>
        <v>350</v>
      </c>
      <c r="M350" s="132">
        <v>629.46100000000172</v>
      </c>
      <c r="N350" s="143">
        <v>179.53536194660754</v>
      </c>
    </row>
    <row r="351" spans="2:14" x14ac:dyDescent="0.2">
      <c r="B351" s="130">
        <v>629.76100000000179</v>
      </c>
      <c r="C351">
        <v>23.947380185564359</v>
      </c>
      <c r="D351">
        <v>629.76100000000179</v>
      </c>
      <c r="E351">
        <v>-2213.8095164694546</v>
      </c>
      <c r="F351">
        <v>629.76100000000179</v>
      </c>
      <c r="G351">
        <v>26.545866898401073</v>
      </c>
      <c r="J351" t="str">
        <f>IF(H351="","",$P$6-'Script Table'!$E$15-'Script Table'!$E$19+H351)</f>
        <v/>
      </c>
      <c r="K351" s="132">
        <f t="shared" si="18"/>
        <v>629.76100000000179</v>
      </c>
      <c r="L351" s="132">
        <f t="shared" si="19"/>
        <v>351</v>
      </c>
      <c r="M351" s="132">
        <v>629.66100000000176</v>
      </c>
      <c r="N351" s="143">
        <v>179.52860136407534</v>
      </c>
    </row>
    <row r="352" spans="2:14" x14ac:dyDescent="0.2">
      <c r="B352" s="130">
        <v>629.96100000000183</v>
      </c>
      <c r="C352">
        <v>23.945710140581227</v>
      </c>
      <c r="D352">
        <v>629.96100000000183</v>
      </c>
      <c r="E352">
        <v>-2214.0095255165543</v>
      </c>
      <c r="F352">
        <v>629.96100000000183</v>
      </c>
      <c r="G352">
        <v>26.346303196629833</v>
      </c>
      <c r="J352" t="str">
        <f>IF(H352="","",$P$6-'Script Table'!$E$15-'Script Table'!$E$19+H352)</f>
        <v/>
      </c>
      <c r="K352" s="132">
        <f t="shared" si="18"/>
        <v>629.96100000000183</v>
      </c>
      <c r="L352" s="132">
        <f t="shared" si="19"/>
        <v>352</v>
      </c>
      <c r="M352" s="132">
        <v>629.86100000000181</v>
      </c>
      <c r="N352" s="143">
        <v>179.52160011330619</v>
      </c>
    </row>
    <row r="353" spans="2:14" x14ac:dyDescent="0.2">
      <c r="B353" s="130">
        <v>630.16100000000188</v>
      </c>
      <c r="C353">
        <v>23.94401478013916</v>
      </c>
      <c r="D353">
        <v>630.16100000000188</v>
      </c>
      <c r="E353">
        <v>-2214.2095342328616</v>
      </c>
      <c r="F353">
        <v>630.16100000000188</v>
      </c>
      <c r="G353">
        <v>26.146746576440364</v>
      </c>
      <c r="J353" t="str">
        <f>IF(H353="","",$P$6-'Script Table'!$E$15-'Script Table'!$E$19+H353)</f>
        <v/>
      </c>
      <c r="K353" s="132">
        <f t="shared" si="18"/>
        <v>630.16100000000188</v>
      </c>
      <c r="L353" s="132">
        <f t="shared" si="19"/>
        <v>353</v>
      </c>
      <c r="M353" s="132">
        <v>630.06100000000185</v>
      </c>
      <c r="N353" s="143">
        <v>179.51434780668953</v>
      </c>
    </row>
    <row r="354" spans="2:14" x14ac:dyDescent="0.2">
      <c r="B354" s="130">
        <v>630.36100000000192</v>
      </c>
      <c r="C354">
        <v>23.942293190146824</v>
      </c>
      <c r="D354">
        <v>630.36100000000192</v>
      </c>
      <c r="E354">
        <v>-2214.4095426073045</v>
      </c>
      <c r="F354">
        <v>630.36100000000192</v>
      </c>
      <c r="G354">
        <v>25.947197292662167</v>
      </c>
      <c r="J354" t="str">
        <f>IF(H354="","",$P$6-'Script Table'!$E$15-'Script Table'!$E$19+H354)</f>
        <v/>
      </c>
      <c r="K354" s="132">
        <f t="shared" si="18"/>
        <v>630.36100000000192</v>
      </c>
      <c r="L354" s="132">
        <f t="shared" si="19"/>
        <v>354</v>
      </c>
      <c r="M354" s="132">
        <v>630.2610000000019</v>
      </c>
      <c r="N354" s="143">
        <v>179.50683362683722</v>
      </c>
    </row>
    <row r="355" spans="2:14" x14ac:dyDescent="0.2">
      <c r="B355" s="130">
        <v>630.56100000000197</v>
      </c>
      <c r="C355">
        <v>23.94054441720403</v>
      </c>
      <c r="D355">
        <v>630.56100000000197</v>
      </c>
      <c r="E355">
        <v>-2214.6095506281094</v>
      </c>
      <c r="F355">
        <v>630.56100000000197</v>
      </c>
      <c r="G355">
        <v>25.747655611308801</v>
      </c>
      <c r="J355" t="str">
        <f>IF(H355="","",$P$6-'Script Table'!$E$15-'Script Table'!$E$19+H355)</f>
        <v/>
      </c>
      <c r="K355" s="132">
        <f t="shared" si="18"/>
        <v>630.56100000000197</v>
      </c>
      <c r="L355" s="132">
        <f t="shared" si="19"/>
        <v>355</v>
      </c>
      <c r="M355" s="132">
        <v>630.46100000000195</v>
      </c>
      <c r="N355" s="143">
        <v>179.49904631157636</v>
      </c>
    </row>
    <row r="356" spans="2:14" x14ac:dyDescent="0.2">
      <c r="B356" s="130">
        <v>630.76100000000201</v>
      </c>
      <c r="C356">
        <v>23.938767466995785</v>
      </c>
      <c r="D356">
        <v>630.76100000000201</v>
      </c>
      <c r="E356">
        <v>-2214.8095582827495</v>
      </c>
      <c r="F356">
        <v>630.76100000000201</v>
      </c>
      <c r="G356">
        <v>25.548121810057637</v>
      </c>
      <c r="J356" t="str">
        <f>IF(H356="","",$P$6-'Script Table'!$E$15-'Script Table'!$E$19+H356)</f>
        <v/>
      </c>
      <c r="K356" s="132">
        <f t="shared" si="18"/>
        <v>630.76100000000201</v>
      </c>
      <c r="L356" s="132">
        <f t="shared" si="19"/>
        <v>356</v>
      </c>
      <c r="M356" s="132">
        <v>630.66100000000199</v>
      </c>
      <c r="N356" s="143">
        <v>179.49097413853119</v>
      </c>
    </row>
    <row r="357" spans="2:14" x14ac:dyDescent="0.2">
      <c r="B357" s="130">
        <v>630.96100000000206</v>
      </c>
      <c r="C357">
        <v>23.93696130263146</v>
      </c>
      <c r="D357">
        <v>630.96100000000206</v>
      </c>
      <c r="E357">
        <v>-2215.0095655578953</v>
      </c>
      <c r="F357">
        <v>630.96100000000206</v>
      </c>
      <c r="G357">
        <v>25.348596178742355</v>
      </c>
      <c r="J357" t="str">
        <f>IF(H357="","",$P$6-'Script Table'!$E$15-'Script Table'!$E$19+H357)</f>
        <v/>
      </c>
      <c r="K357" s="132">
        <f t="shared" si="18"/>
        <v>630.96100000000206</v>
      </c>
      <c r="L357" s="132">
        <f t="shared" si="19"/>
        <v>357</v>
      </c>
      <c r="M357" s="132">
        <v>630.86100000000204</v>
      </c>
      <c r="N357" s="143">
        <v>179.48260490940575</v>
      </c>
    </row>
    <row r="358" spans="2:14" x14ac:dyDescent="0.2">
      <c r="B358" s="130">
        <v>631.1610000000021</v>
      </c>
      <c r="C358">
        <v>23.935124842928033</v>
      </c>
      <c r="D358">
        <v>631.1610000000021</v>
      </c>
      <c r="E358">
        <v>-2215.2095724393516</v>
      </c>
      <c r="F358">
        <v>631.1610000000021</v>
      </c>
      <c r="G358">
        <v>25.149079019873625</v>
      </c>
      <c r="J358" t="str">
        <f>IF(H358="","",$P$6-'Script Table'!$E$15-'Script Table'!$E$19+H358)</f>
        <v/>
      </c>
      <c r="K358" s="132">
        <f t="shared" si="18"/>
        <v>631.1610000000021</v>
      </c>
      <c r="L358" s="132">
        <f t="shared" si="19"/>
        <v>358</v>
      </c>
      <c r="M358" s="132">
        <v>631.06100000000208</v>
      </c>
      <c r="N358" s="143">
        <v>179.47392593391925</v>
      </c>
    </row>
    <row r="359" spans="2:14" x14ac:dyDescent="0.2">
      <c r="B359" s="130">
        <v>631.36100000000215</v>
      </c>
      <c r="C359">
        <v>23.93325696063609</v>
      </c>
      <c r="D359">
        <v>631.36100000000215</v>
      </c>
      <c r="E359">
        <v>-2215.4095789120051</v>
      </c>
      <c r="F359">
        <v>631.36100000000215</v>
      </c>
      <c r="G359">
        <v>24.949570649164343</v>
      </c>
      <c r="J359" t="str">
        <f>IF(H359="","",$P$6-'Script Table'!$E$15-'Script Table'!$E$19+H359)</f>
        <v/>
      </c>
      <c r="K359" s="132">
        <f t="shared" si="18"/>
        <v>631.36100000000215</v>
      </c>
      <c r="L359" s="132">
        <f t="shared" si="19"/>
        <v>359</v>
      </c>
      <c r="M359" s="132">
        <v>631.26100000000213</v>
      </c>
      <c r="N359" s="143">
        <v>179.46492401342829</v>
      </c>
    </row>
    <row r="360" spans="2:14" x14ac:dyDescent="0.2">
      <c r="B360" s="130">
        <v>631.5610000000022</v>
      </c>
      <c r="C360">
        <v>23.931356480607626</v>
      </c>
      <c r="D360">
        <v>631.5610000000022</v>
      </c>
      <c r="E360">
        <v>-2215.6095849597555</v>
      </c>
      <c r="F360">
        <v>631.5610000000022</v>
      </c>
      <c r="G360">
        <v>24.750071396088515</v>
      </c>
      <c r="J360" t="str">
        <f>IF(H360="","",$P$6-'Script Table'!$E$15-'Script Table'!$E$19+H360)</f>
        <v/>
      </c>
      <c r="K360" s="132">
        <f t="shared" si="18"/>
        <v>631.5610000000022</v>
      </c>
      <c r="L360" s="132">
        <f t="shared" si="19"/>
        <v>360</v>
      </c>
      <c r="M360" s="132">
        <v>631.46100000000217</v>
      </c>
      <c r="N360" s="143">
        <v>179.45558542420946</v>
      </c>
    </row>
    <row r="361" spans="2:14" x14ac:dyDescent="0.2">
      <c r="B361" s="130">
        <v>631.76100000000224</v>
      </c>
      <c r="C361">
        <v>23.929422177904495</v>
      </c>
      <c r="D361">
        <v>631.76100000000224</v>
      </c>
      <c r="E361">
        <v>-2215.8095905654454</v>
      </c>
      <c r="F361">
        <v>631.76100000000224</v>
      </c>
      <c r="G361">
        <v>24.550581604452873</v>
      </c>
      <c r="J361" t="str">
        <f>IF(H361="","",$P$6-'Script Table'!$E$15-'Script Table'!$E$19+H361)</f>
        <v/>
      </c>
      <c r="K361" s="132">
        <f t="shared" si="18"/>
        <v>631.76100000000224</v>
      </c>
      <c r="L361" s="132">
        <f t="shared" si="19"/>
        <v>361</v>
      </c>
      <c r="M361" s="132">
        <v>631.66100000000222</v>
      </c>
      <c r="N361" s="143">
        <v>179.44589590044174</v>
      </c>
    </row>
    <row r="362" spans="2:14" x14ac:dyDescent="0.2">
      <c r="B362" s="130">
        <v>631.96100000000229</v>
      </c>
      <c r="C362">
        <v>23.927452775846447</v>
      </c>
      <c r="D362">
        <v>631.96100000000229</v>
      </c>
      <c r="E362">
        <v>-2216.0095957107874</v>
      </c>
      <c r="F362">
        <v>631.96100000000229</v>
      </c>
      <c r="G362">
        <v>24.35110163299305</v>
      </c>
      <c r="J362" t="str">
        <f>IF(H362="","",$P$6-'Script Table'!$E$15-'Script Table'!$E$19+H362)</f>
        <v/>
      </c>
      <c r="K362" s="132">
        <f t="shared" si="18"/>
        <v>631.96100000000229</v>
      </c>
      <c r="L362" s="132">
        <f t="shared" si="19"/>
        <v>362</v>
      </c>
      <c r="M362" s="132">
        <v>631.86100000000226</v>
      </c>
      <c r="N362" s="143">
        <v>179.43584061688196</v>
      </c>
    </row>
    <row r="363" spans="2:14" x14ac:dyDescent="0.2">
      <c r="B363" s="130">
        <v>632.16100000000233</v>
      </c>
      <c r="C363">
        <v>23.925446943997837</v>
      </c>
      <c r="D363">
        <v>632.16100000000233</v>
      </c>
      <c r="E363">
        <v>-2216.2096003762822</v>
      </c>
      <c r="F363">
        <v>632.16100000000233</v>
      </c>
      <c r="G363">
        <v>24.151631855991127</v>
      </c>
      <c r="J363" t="str">
        <f>IF(H363="","",$P$6-'Script Table'!$E$15-'Script Table'!$E$19+H363)</f>
        <v/>
      </c>
      <c r="K363" s="132">
        <f t="shared" si="18"/>
        <v>632.16100000000233</v>
      </c>
      <c r="L363" s="132">
        <f t="shared" si="19"/>
        <v>363</v>
      </c>
      <c r="M363" s="132">
        <v>632.06100000000231</v>
      </c>
      <c r="N363" s="143">
        <v>179.42540417126753</v>
      </c>
    </row>
    <row r="364" spans="2:14" x14ac:dyDescent="0.2">
      <c r="B364" s="130">
        <v>632.36100000000238</v>
      </c>
      <c r="C364">
        <v>23.923403296091916</v>
      </c>
      <c r="D364">
        <v>632.36100000000238</v>
      </c>
      <c r="E364">
        <v>-2216.409604541132</v>
      </c>
      <c r="F364">
        <v>632.36100000000238</v>
      </c>
      <c r="G364">
        <v>23.952172663915917</v>
      </c>
      <c r="J364" t="str">
        <f>IF(H364="","",$P$6-'Script Table'!$E$15-'Script Table'!$E$19+H364)</f>
        <v/>
      </c>
      <c r="K364" s="132">
        <f t="shared" si="18"/>
        <v>632.36100000000238</v>
      </c>
      <c r="L364" s="132">
        <f t="shared" si="19"/>
        <v>364</v>
      </c>
      <c r="M364" s="132">
        <v>632.26100000000235</v>
      </c>
      <c r="N364" s="143">
        <v>179.41457056640436</v>
      </c>
    </row>
    <row r="365" spans="2:14" x14ac:dyDescent="0.2">
      <c r="B365" s="130">
        <v>632.56100000000242</v>
      </c>
      <c r="C365">
        <v>23.921320387891924</v>
      </c>
      <c r="D365">
        <v>632.56100000000242</v>
      </c>
      <c r="E365">
        <v>-2216.6096081831506</v>
      </c>
      <c r="F365">
        <v>632.56100000000242</v>
      </c>
      <c r="G365">
        <v>23.752724464084167</v>
      </c>
      <c r="J365" t="str">
        <f>IF(H365="","",$P$6-'Script Table'!$E$15-'Script Table'!$E$19+H365)</f>
        <v/>
      </c>
      <c r="K365" s="132">
        <f t="shared" si="18"/>
        <v>632.56100000000242</v>
      </c>
      <c r="L365" s="132">
        <f t="shared" si="19"/>
        <v>365</v>
      </c>
      <c r="M365" s="132">
        <v>632.4610000000024</v>
      </c>
      <c r="N365" s="143">
        <v>179.40332319204541</v>
      </c>
    </row>
    <row r="366" spans="2:14" x14ac:dyDescent="0.2">
      <c r="B366" s="130">
        <v>632.76100000000247</v>
      </c>
      <c r="C366">
        <v>23.9191967149881</v>
      </c>
      <c r="D366">
        <v>632.76100000000247</v>
      </c>
      <c r="E366">
        <v>-2216.8096112786602</v>
      </c>
      <c r="F366">
        <v>632.76100000000247</v>
      </c>
      <c r="G366">
        <v>23.553287681349047</v>
      </c>
      <c r="J366" t="str">
        <f>IF(H366="","",$P$6-'Script Table'!$E$15-'Script Table'!$E$19+H366)</f>
        <v/>
      </c>
      <c r="K366" s="132">
        <f t="shared" si="18"/>
        <v>632.76100000000247</v>
      </c>
      <c r="L366" s="132">
        <f t="shared" si="19"/>
        <v>366</v>
      </c>
      <c r="M366" s="132">
        <v>632.66100000000245</v>
      </c>
      <c r="N366" s="143">
        <v>179.39164480647645</v>
      </c>
    </row>
    <row r="367" spans="2:14" x14ac:dyDescent="0.2">
      <c r="B367" s="130">
        <v>632.96100000000251</v>
      </c>
      <c r="C367">
        <v>23.91703071052973</v>
      </c>
      <c r="D367">
        <v>632.96100000000251</v>
      </c>
      <c r="E367">
        <v>-2217.0096138023882</v>
      </c>
      <c r="F367">
        <v>632.96100000000251</v>
      </c>
      <c r="G367">
        <v>23.35386275881001</v>
      </c>
      <c r="J367" t="str">
        <f>IF(H367="","",$P$6-'Script Table'!$E$15-'Script Table'!$E$19+H367)</f>
        <v/>
      </c>
      <c r="K367" s="132">
        <f t="shared" si="18"/>
        <v>632.96100000000251</v>
      </c>
      <c r="L367" s="132">
        <f t="shared" si="19"/>
        <v>367</v>
      </c>
      <c r="M367" s="132">
        <v>632.86100000000249</v>
      </c>
      <c r="N367" s="143">
        <v>179.37951751789373</v>
      </c>
    </row>
    <row r="368" spans="2:14" x14ac:dyDescent="0.2">
      <c r="B368" s="130">
        <v>633.16100000000256</v>
      </c>
      <c r="C368">
        <v>23.914820742891678</v>
      </c>
      <c r="D368">
        <v>633.16100000000256</v>
      </c>
      <c r="E368">
        <v>-2217.2096157273495</v>
      </c>
      <c r="F368">
        <v>633.16100000000256</v>
      </c>
      <c r="G368">
        <v>23.154450158552208</v>
      </c>
      <c r="J368" t="str">
        <f>IF(H368="","",$P$6-'Script Table'!$E$15-'Script Table'!$E$19+H368)</f>
        <v/>
      </c>
      <c r="K368" s="132">
        <f t="shared" si="18"/>
        <v>633.16100000000256</v>
      </c>
      <c r="L368" s="132">
        <f t="shared" si="19"/>
        <v>368</v>
      </c>
      <c r="M368" s="132">
        <v>633.06100000000254</v>
      </c>
      <c r="N368" s="143">
        <v>179.36692276557093</v>
      </c>
    </row>
    <row r="369" spans="2:14" x14ac:dyDescent="0.2">
      <c r="B369" s="130">
        <v>633.3610000000026</v>
      </c>
      <c r="C369">
        <v>23.912565113274621</v>
      </c>
      <c r="D369">
        <v>633.3610000000026</v>
      </c>
      <c r="E369">
        <v>-2217.4096170247276</v>
      </c>
      <c r="F369">
        <v>633.3610000000026</v>
      </c>
      <c r="G369">
        <v>22.955050362405018</v>
      </c>
      <c r="J369" t="str">
        <f>IF(H369="","",$P$6-'Script Table'!$E$15-'Script Table'!$E$19+H369)</f>
        <v/>
      </c>
      <c r="K369" s="132">
        <f t="shared" si="18"/>
        <v>633.3610000000026</v>
      </c>
      <c r="L369" s="132">
        <f t="shared" si="19"/>
        <v>369</v>
      </c>
      <c r="M369" s="132">
        <v>633.26100000000258</v>
      </c>
      <c r="N369" s="143">
        <v>179.35384130084515</v>
      </c>
    </row>
    <row r="370" spans="2:14" x14ac:dyDescent="0.2">
      <c r="B370" s="130">
        <v>633.56100000000265</v>
      </c>
      <c r="C370">
        <v>23.910262053238537</v>
      </c>
      <c r="D370">
        <v>633.56100000000265</v>
      </c>
      <c r="E370">
        <v>-2217.609617663737</v>
      </c>
      <c r="F370">
        <v>633.56100000000265</v>
      </c>
      <c r="G370">
        <v>22.755663872738751</v>
      </c>
      <c r="J370" t="str">
        <f>IF(H370="","",$P$6-'Script Table'!$E$15-'Script Table'!$E$19+H370)</f>
        <v/>
      </c>
      <c r="K370" s="132">
        <f t="shared" si="18"/>
        <v>633.56100000000265</v>
      </c>
      <c r="L370" s="132">
        <f t="shared" si="19"/>
        <v>370</v>
      </c>
      <c r="M370" s="132">
        <v>633.46100000000263</v>
      </c>
      <c r="N370" s="143">
        <v>179.34025316791389</v>
      </c>
    </row>
    <row r="371" spans="2:14" x14ac:dyDescent="0.2">
      <c r="B371" s="130">
        <v>633.7610000000027</v>
      </c>
      <c r="C371">
        <v>23.907909722168874</v>
      </c>
      <c r="D371">
        <v>633.7610000000027</v>
      </c>
      <c r="E371">
        <v>-2217.8096176114882</v>
      </c>
      <c r="F371">
        <v>633.7610000000027</v>
      </c>
      <c r="G371">
        <v>22.556291213272743</v>
      </c>
      <c r="J371" t="str">
        <f>IF(H371="","",$P$6-'Script Table'!$E$15-'Script Table'!$E$19+H371)</f>
        <v/>
      </c>
      <c r="K371" s="132">
        <f t="shared" si="18"/>
        <v>633.7610000000027</v>
      </c>
      <c r="L371" s="132">
        <f t="shared" si="19"/>
        <v>371</v>
      </c>
      <c r="M371" s="132">
        <v>633.66100000000267</v>
      </c>
      <c r="N371" s="143">
        <v>179.32613768453317</v>
      </c>
    </row>
    <row r="372" spans="2:14" x14ac:dyDescent="0.2">
      <c r="B372" s="130">
        <v>633.96100000000274</v>
      </c>
      <c r="C372">
        <v>23.905506204675135</v>
      </c>
      <c r="D372">
        <v>633.96100000000274</v>
      </c>
      <c r="E372">
        <v>-2218.0096168328291</v>
      </c>
      <c r="F372">
        <v>633.96100000000274</v>
      </c>
      <c r="G372">
        <v>22.356932929930281</v>
      </c>
      <c r="J372" t="str">
        <f>IF(H372="","",$P$6-'Script Table'!$E$15-'Script Table'!$E$19+H372)</f>
        <v/>
      </c>
      <c r="K372" s="132">
        <f t="shared" si="18"/>
        <v>633.96100000000274</v>
      </c>
      <c r="L372" s="132">
        <f t="shared" si="19"/>
        <v>372</v>
      </c>
      <c r="M372" s="132">
        <v>633.86100000000272</v>
      </c>
      <c r="N372" s="143">
        <v>179.31147342255179</v>
      </c>
    </row>
    <row r="373" spans="2:14" x14ac:dyDescent="0.2">
      <c r="B373" s="130">
        <v>634.16100000000279</v>
      </c>
      <c r="C373">
        <v>23.903049507921555</v>
      </c>
      <c r="D373">
        <v>634.16100000000279</v>
      </c>
      <c r="E373">
        <v>-2218.2096152901886</v>
      </c>
      <c r="F373">
        <v>634.16100000000279</v>
      </c>
      <c r="G373">
        <v>22.157589591704891</v>
      </c>
      <c r="J373" t="str">
        <f>IF(H373="","",$P$6-'Script Table'!$E$15-'Script Table'!$E$19+H373)</f>
        <v/>
      </c>
      <c r="K373" s="132">
        <f t="shared" si="18"/>
        <v>634.16100000000279</v>
      </c>
      <c r="L373" s="132">
        <f t="shared" si="19"/>
        <v>373</v>
      </c>
      <c r="M373" s="132">
        <v>634.06100000000276</v>
      </c>
      <c r="N373" s="143">
        <v>179.29623818843294</v>
      </c>
    </row>
    <row r="374" spans="2:14" x14ac:dyDescent="0.2">
      <c r="B374" s="130">
        <v>634.36100000000283</v>
      </c>
      <c r="C374">
        <v>23.900537558889759</v>
      </c>
      <c r="D374">
        <v>634.36100000000283</v>
      </c>
      <c r="E374">
        <v>-2218.4096129433956</v>
      </c>
      <c r="F374">
        <v>634.36100000000283</v>
      </c>
      <c r="G374">
        <v>21.958261791573022</v>
      </c>
      <c r="J374" t="str">
        <f>IF(H374="","",$P$6-'Script Table'!$E$15-'Script Table'!$E$19+H374)</f>
        <v/>
      </c>
      <c r="K374" s="132">
        <f t="shared" si="18"/>
        <v>634.36100000000283</v>
      </c>
      <c r="L374" s="132">
        <f t="shared" si="19"/>
        <v>374</v>
      </c>
      <c r="M374" s="132">
        <v>634.26100000000281</v>
      </c>
      <c r="N374" s="143">
        <v>179.28040900364874</v>
      </c>
    </row>
    <row r="375" spans="2:14" x14ac:dyDescent="0.2">
      <c r="B375" s="130">
        <v>634.56100000000288</v>
      </c>
      <c r="C375">
        <v>23.897968201573317</v>
      </c>
      <c r="D375">
        <v>634.56100000000288</v>
      </c>
      <c r="E375">
        <v>-2218.6096097494956</v>
      </c>
      <c r="F375">
        <v>634.56100000000288</v>
      </c>
      <c r="G375">
        <v>21.758950147424002</v>
      </c>
      <c r="J375" t="str">
        <f>IF(H375="","",$P$6-'Script Table'!$E$15-'Script Table'!$E$19+H375)</f>
        <v/>
      </c>
      <c r="K375" s="132">
        <f t="shared" si="18"/>
        <v>634.56100000000288</v>
      </c>
      <c r="L375" s="132">
        <f t="shared" si="19"/>
        <v>375</v>
      </c>
      <c r="M375" s="132">
        <v>634.46100000000285</v>
      </c>
      <c r="N375" s="143">
        <v>179.26396208512193</v>
      </c>
    </row>
    <row r="376" spans="2:14" x14ac:dyDescent="0.2">
      <c r="B376" s="130">
        <v>634.76100000000292</v>
      </c>
      <c r="C376">
        <v>23.895339194104409</v>
      </c>
      <c r="D376">
        <v>634.76100000000292</v>
      </c>
      <c r="E376">
        <v>-2218.8096056625468</v>
      </c>
      <c r="F376">
        <v>634.76100000000292</v>
      </c>
      <c r="G376">
        <v>21.559655303031377</v>
      </c>
      <c r="J376" t="str">
        <f>IF(H376="","",$P$6-'Script Table'!$E$15-'Script Table'!$E$19+H376)</f>
        <v/>
      </c>
      <c r="K376" s="132">
        <f t="shared" si="18"/>
        <v>634.76100000000292</v>
      </c>
      <c r="L376" s="132">
        <f t="shared" si="19"/>
        <v>376</v>
      </c>
      <c r="M376" s="132">
        <v>634.6610000000029</v>
      </c>
      <c r="N376" s="143">
        <v>179.24687282566146</v>
      </c>
    </row>
    <row r="377" spans="2:14" x14ac:dyDescent="0.2">
      <c r="B377" s="130">
        <v>634.96100000000297</v>
      </c>
      <c r="C377">
        <v>23.892648205812723</v>
      </c>
      <c r="D377">
        <v>634.96100000000297</v>
      </c>
      <c r="E377">
        <v>-2219.0096006334074</v>
      </c>
      <c r="F377">
        <v>634.96100000000297</v>
      </c>
      <c r="G377">
        <v>21.360377929048354</v>
      </c>
      <c r="J377" t="str">
        <f>IF(H377="","",$P$6-'Script Table'!$E$15-'Script Table'!$E$19+H377)</f>
        <v/>
      </c>
      <c r="K377" s="132">
        <f t="shared" si="18"/>
        <v>634.96100000000297</v>
      </c>
      <c r="L377" s="132">
        <f t="shared" si="19"/>
        <v>377</v>
      </c>
      <c r="M377" s="132">
        <v>634.86100000000295</v>
      </c>
      <c r="N377" s="143">
        <v>179.22911577446354</v>
      </c>
    </row>
    <row r="378" spans="2:14" x14ac:dyDescent="0.2">
      <c r="B378" s="130">
        <v>635.16100000000301</v>
      </c>
      <c r="C378">
        <v>23.889892814217156</v>
      </c>
      <c r="D378">
        <v>635.16100000000301</v>
      </c>
      <c r="E378">
        <v>-2219.2095946095028</v>
      </c>
      <c r="F378">
        <v>635.16100000000301</v>
      </c>
      <c r="G378">
        <v>21.161118724045082</v>
      </c>
      <c r="J378" t="str">
        <f>IF(H378="","",$P$6-'Script Table'!$E$15-'Script Table'!$E$19+H378)</f>
        <v/>
      </c>
      <c r="K378" s="132">
        <f t="shared" si="18"/>
        <v>635.16100000000301</v>
      </c>
      <c r="L378" s="132">
        <f t="shared" si="19"/>
        <v>378</v>
      </c>
      <c r="M378" s="132">
        <v>635.06100000000299</v>
      </c>
      <c r="N378" s="143">
        <v>179.21066461773333</v>
      </c>
    </row>
    <row r="379" spans="2:14" x14ac:dyDescent="0.2">
      <c r="B379" s="130">
        <v>635.36100000000306</v>
      </c>
      <c r="C379">
        <v>23.887070501950646</v>
      </c>
      <c r="D379">
        <v>635.36100000000306</v>
      </c>
      <c r="E379">
        <v>-2219.4095875345779</v>
      </c>
      <c r="F379">
        <v>635.36100000000306</v>
      </c>
      <c r="G379">
        <v>20.961878415574574</v>
      </c>
      <c r="J379" t="str">
        <f>IF(H379="","",$P$6-'Script Table'!$E$15-'Script Table'!$E$19+H379)</f>
        <v/>
      </c>
      <c r="K379" s="132">
        <f t="shared" si="18"/>
        <v>635.36100000000306</v>
      </c>
      <c r="L379" s="132">
        <f t="shared" si="19"/>
        <v>379</v>
      </c>
      <c r="M379" s="132">
        <v>635.26100000000304</v>
      </c>
      <c r="N379" s="143">
        <v>179.19149215940877</v>
      </c>
    </row>
    <row r="380" spans="2:14" x14ac:dyDescent="0.2">
      <c r="B380" s="130">
        <v>635.56100000000311</v>
      </c>
      <c r="C380">
        <v>23.884178653619145</v>
      </c>
      <c r="D380">
        <v>635.56100000000311</v>
      </c>
      <c r="E380">
        <v>-2219.6095793484324</v>
      </c>
      <c r="F380">
        <v>635.56100000000311</v>
      </c>
      <c r="G380">
        <v>20.762657761275022</v>
      </c>
      <c r="J380" t="str">
        <f>IF(H380="","",$P$6-'Script Table'!$E$15-'Script Table'!$E$19+H380)</f>
        <v/>
      </c>
      <c r="K380" s="132">
        <f t="shared" si="18"/>
        <v>635.56100000000311</v>
      </c>
      <c r="L380" s="132">
        <f t="shared" si="19"/>
        <v>380</v>
      </c>
      <c r="M380" s="132">
        <v>635.46100000000308</v>
      </c>
      <c r="N380" s="143">
        <v>179.17157030215355</v>
      </c>
    </row>
    <row r="381" spans="2:14" x14ac:dyDescent="0.2">
      <c r="B381" s="130">
        <v>635.76100000000315</v>
      </c>
      <c r="C381">
        <v>23.881214552595427</v>
      </c>
      <c r="D381">
        <v>635.76100000000315</v>
      </c>
      <c r="E381">
        <v>-2219.8095699866349</v>
      </c>
      <c r="F381">
        <v>635.76100000000315</v>
      </c>
      <c r="G381">
        <v>20.563457550012117</v>
      </c>
      <c r="J381" t="str">
        <f>IF(H381="","",$P$6-'Script Table'!$E$15-'Script Table'!$E$19+H381)</f>
        <v/>
      </c>
      <c r="K381" s="132">
        <f t="shared" si="18"/>
        <v>635.76100000000315</v>
      </c>
      <c r="L381" s="132">
        <f t="shared" si="19"/>
        <v>381</v>
      </c>
      <c r="M381" s="132">
        <v>635.66100000000313</v>
      </c>
      <c r="N381" s="143">
        <v>179.15087002852954</v>
      </c>
    </row>
    <row r="382" spans="2:14" x14ac:dyDescent="0.2">
      <c r="B382" s="130">
        <v>635.9610000000032</v>
      </c>
      <c r="C382">
        <v>23.878175377748953</v>
      </c>
      <c r="D382">
        <v>635.9610000000032</v>
      </c>
      <c r="E382">
        <v>-2220.0095593802225</v>
      </c>
      <c r="F382">
        <v>635.9610000000032</v>
      </c>
      <c r="G382">
        <v>20.364278603050479</v>
      </c>
      <c r="J382" t="str">
        <f>IF(H382="","",$P$6-'Script Table'!$E$15-'Script Table'!$E$19+H382)</f>
        <v/>
      </c>
      <c r="K382" s="132">
        <f t="shared" si="18"/>
        <v>635.9610000000032</v>
      </c>
      <c r="L382" s="132">
        <f t="shared" si="19"/>
        <v>382</v>
      </c>
      <c r="M382" s="132">
        <v>635.86100000000317</v>
      </c>
      <c r="N382" s="143">
        <v>179.12936138252749</v>
      </c>
    </row>
    <row r="383" spans="2:14" x14ac:dyDescent="0.2">
      <c r="B383" s="130">
        <v>636.16100000000324</v>
      </c>
      <c r="C383">
        <v>23.875058200113131</v>
      </c>
      <c r="D383">
        <v>636.16100000000324</v>
      </c>
      <c r="E383">
        <v>-2220.2095474553721</v>
      </c>
      <c r="F383">
        <v>636.16100000000324</v>
      </c>
      <c r="G383">
        <v>20.165121775270563</v>
      </c>
      <c r="J383" t="str">
        <f>IF(H383="","",$P$6-'Script Table'!$E$15-'Script Table'!$E$19+H383)</f>
        <v/>
      </c>
      <c r="K383" s="132">
        <f t="shared" si="18"/>
        <v>636.16100000000324</v>
      </c>
      <c r="L383" s="132">
        <f t="shared" si="19"/>
        <v>383</v>
      </c>
      <c r="M383" s="132">
        <v>636.06100000000322</v>
      </c>
      <c r="N383" s="143">
        <v>179.10701345141712</v>
      </c>
    </row>
    <row r="384" spans="2:14" x14ac:dyDescent="0.2">
      <c r="B384" s="130">
        <v>636.36100000000329</v>
      </c>
      <c r="C384">
        <v>23.871859979491379</v>
      </c>
      <c r="D384">
        <v>636.36100000000329</v>
      </c>
      <c r="E384">
        <v>-2220.4095341330517</v>
      </c>
      <c r="F384">
        <v>636.36100000000329</v>
      </c>
      <c r="G384">
        <v>19.965987956423305</v>
      </c>
      <c r="J384" t="str">
        <f>IF(H384="","",$P$6-'Script Table'!$E$15-'Script Table'!$E$19+H384)</f>
        <v/>
      </c>
      <c r="K384" s="132">
        <f t="shared" si="18"/>
        <v>636.36100000000329</v>
      </c>
      <c r="L384" s="132">
        <f t="shared" si="19"/>
        <v>384</v>
      </c>
      <c r="M384" s="132">
        <v>636.26100000000326</v>
      </c>
      <c r="N384" s="143">
        <v>179.0837943480185</v>
      </c>
    </row>
    <row r="385" spans="2:14" x14ac:dyDescent="0.2">
      <c r="B385" s="130">
        <v>636.56100000000333</v>
      </c>
      <c r="C385">
        <v>23.868577561003956</v>
      </c>
      <c r="D385">
        <v>636.56100000000333</v>
      </c>
      <c r="E385">
        <v>-2220.6095193286524</v>
      </c>
      <c r="F385">
        <v>636.56100000000333</v>
      </c>
      <c r="G385">
        <v>19.766878072419331</v>
      </c>
      <c r="J385" t="str">
        <f>IF(H385="","",$P$6-'Script Table'!$E$15-'Script Table'!$E$19+H385)</f>
        <v/>
      </c>
      <c r="K385" s="132">
        <f t="shared" si="18"/>
        <v>636.56100000000333</v>
      </c>
      <c r="L385" s="132">
        <f t="shared" si="19"/>
        <v>385</v>
      </c>
      <c r="M385" s="132">
        <v>636.46100000000331</v>
      </c>
      <c r="N385" s="143">
        <v>179.05967119352343</v>
      </c>
    </row>
    <row r="386" spans="2:14" x14ac:dyDescent="0.2">
      <c r="B386" s="130">
        <v>636.76100000000338</v>
      </c>
      <c r="C386">
        <v>23.86520767157738</v>
      </c>
      <c r="D386">
        <v>636.76100000000338</v>
      </c>
      <c r="E386">
        <v>-2220.809502951583</v>
      </c>
      <c r="F386">
        <v>636.76100000000338</v>
      </c>
      <c r="G386">
        <v>19.567793086669099</v>
      </c>
      <c r="J386" t="str">
        <f>IF(H386="","",$P$6-'Script Table'!$E$15-'Script Table'!$E$19+H386)</f>
        <v/>
      </c>
      <c r="K386" s="132">
        <f t="shared" si="18"/>
        <v>636.76100000000338</v>
      </c>
      <c r="L386" s="132">
        <f t="shared" si="19"/>
        <v>386</v>
      </c>
      <c r="M386" s="132">
        <v>636.66100000000336</v>
      </c>
      <c r="N386" s="143">
        <v>179.03461010074378</v>
      </c>
    </row>
    <row r="387" spans="2:14" x14ac:dyDescent="0.2">
      <c r="B387" s="130">
        <v>636.96100000000342</v>
      </c>
      <c r="C387">
        <v>23.861746916378749</v>
      </c>
      <c r="D387">
        <v>636.96100000000342</v>
      </c>
      <c r="E387">
        <v>-2221.0094849048496</v>
      </c>
      <c r="F387">
        <v>636.96100000000342</v>
      </c>
      <c r="G387">
        <v>19.368734001455323</v>
      </c>
      <c r="J387" t="str">
        <f>IF(H387="","",$P$6-'Script Table'!$E$15-'Script Table'!$E$19+H387)</f>
        <v/>
      </c>
      <c r="K387" s="132">
        <f t="shared" si="18"/>
        <v>636.96100000000342</v>
      </c>
      <c r="L387" s="132">
        <f t="shared" si="19"/>
        <v>387</v>
      </c>
      <c r="M387" s="132">
        <v>636.8610000000034</v>
      </c>
      <c r="N387" s="143">
        <v>179.00857615809966</v>
      </c>
    </row>
    <row r="388" spans="2:14" x14ac:dyDescent="0.2">
      <c r="B388" s="130">
        <v>637.16100000000347</v>
      </c>
      <c r="C388">
        <v>23.858191775197618</v>
      </c>
      <c r="D388">
        <v>637.16100000000347</v>
      </c>
      <c r="E388">
        <v>-2221.2094650846016</v>
      </c>
      <c r="F388">
        <v>637.16100000000347</v>
      </c>
      <c r="G388">
        <v>19.16970185935179</v>
      </c>
      <c r="J388" t="str">
        <f>IF(H388="","",$P$6-'Script Table'!$E$15-'Script Table'!$E$19+H388)</f>
        <v/>
      </c>
      <c r="K388" s="132">
        <f t="shared" ref="K388:K451" si="20">F388</f>
        <v>637.16100000000347</v>
      </c>
      <c r="L388" s="132">
        <f t="shared" si="19"/>
        <v>388</v>
      </c>
      <c r="M388" s="132">
        <v>637.06100000000345</v>
      </c>
      <c r="N388" s="143">
        <v>178.98153341426791</v>
      </c>
    </row>
    <row r="389" spans="2:14" x14ac:dyDescent="0.2">
      <c r="B389" s="130">
        <v>637.36100000000351</v>
      </c>
      <c r="C389">
        <v>23.854538598778067</v>
      </c>
      <c r="D389">
        <v>637.36100000000351</v>
      </c>
      <c r="E389">
        <v>-2221.4094433796395</v>
      </c>
      <c r="F389">
        <v>637.36100000000351</v>
      </c>
      <c r="G389">
        <v>18.970697744692188</v>
      </c>
      <c r="J389" t="str">
        <f>IF(H389="","",$P$6-'Script Table'!$E$15-'Script Table'!$E$19+H389)</f>
        <v/>
      </c>
      <c r="K389" s="132">
        <f t="shared" si="20"/>
        <v>637.36100000000351</v>
      </c>
      <c r="L389" s="132">
        <f t="shared" si="19"/>
        <v>389</v>
      </c>
      <c r="M389" s="132">
        <v>637.26100000000349</v>
      </c>
      <c r="N389" s="143">
        <v>178.9534448635325</v>
      </c>
    </row>
    <row r="390" spans="2:14" x14ac:dyDescent="0.2">
      <c r="B390" s="130">
        <v>637.56100000000356</v>
      </c>
      <c r="C390">
        <v>23.850783605104137</v>
      </c>
      <c r="D390">
        <v>637.56100000000356</v>
      </c>
      <c r="E390">
        <v>-2221.6094196709041</v>
      </c>
      <c r="F390">
        <v>637.56100000000356</v>
      </c>
      <c r="G390">
        <v>18.771722785073962</v>
      </c>
      <c r="J390" t="str">
        <f>IF(H390="","",$P$6-'Script Table'!$E$15-'Script Table'!$E$19+H390)</f>
        <v/>
      </c>
      <c r="K390" s="132">
        <f t="shared" si="20"/>
        <v>637.56100000000356</v>
      </c>
      <c r="L390" s="132">
        <f t="shared" ref="L390:L453" si="21">L389+1</f>
        <v>390</v>
      </c>
      <c r="M390" s="132">
        <v>637.46100000000354</v>
      </c>
      <c r="N390" s="143">
        <v>178.92427243211594</v>
      </c>
    </row>
    <row r="391" spans="2:14" x14ac:dyDescent="0.2">
      <c r="B391" s="130">
        <v>637.76100000000361</v>
      </c>
      <c r="C391">
        <v>23.8469228756421</v>
      </c>
      <c r="D391">
        <v>637.76100000000361</v>
      </c>
      <c r="E391">
        <v>-2221.809393830918</v>
      </c>
      <c r="F391">
        <v>637.76100000000361</v>
      </c>
      <c r="G391">
        <v>18.572778152916726</v>
      </c>
      <c r="J391" t="str">
        <f>IF(H391="","",$P$6-'Script Table'!$E$15-'Script Table'!$E$19+H391)</f>
        <v/>
      </c>
      <c r="K391" s="132">
        <f t="shared" si="20"/>
        <v>637.76100000000361</v>
      </c>
      <c r="L391" s="132">
        <f t="shared" si="21"/>
        <v>391</v>
      </c>
      <c r="M391" s="132">
        <v>637.66100000000358</v>
      </c>
      <c r="N391" s="143">
        <v>178.89397696533183</v>
      </c>
    </row>
    <row r="392" spans="2:14" x14ac:dyDescent="0.2">
      <c r="B392" s="130">
        <v>637.96100000000365</v>
      </c>
      <c r="C392">
        <v>23.842952351543236</v>
      </c>
      <c r="D392">
        <v>637.96100000000365</v>
      </c>
      <c r="E392">
        <v>-2222.0093657231992</v>
      </c>
      <c r="F392">
        <v>637.96100000000365</v>
      </c>
      <c r="G392">
        <v>18.37386506706207</v>
      </c>
      <c r="J392" t="str">
        <f>IF(H392="","",$P$6-'Script Table'!$E$15-'Script Table'!$E$19+H392)</f>
        <v/>
      </c>
      <c r="K392" s="132">
        <f t="shared" si="20"/>
        <v>637.96100000000365</v>
      </c>
      <c r="L392" s="132">
        <f t="shared" si="21"/>
        <v>392</v>
      </c>
      <c r="M392" s="132">
        <v>637.86100000000363</v>
      </c>
      <c r="N392" s="143">
        <v>178.86251821585833</v>
      </c>
    </row>
    <row r="393" spans="2:14" x14ac:dyDescent="0.2">
      <c r="B393" s="130">
        <v>638.1610000000037</v>
      </c>
      <c r="C393">
        <v>23.838867829811203</v>
      </c>
      <c r="D393">
        <v>638.1610000000037</v>
      </c>
      <c r="E393">
        <v>-2222.2093352016286</v>
      </c>
      <c r="F393">
        <v>638.1610000000037</v>
      </c>
      <c r="G393">
        <v>18.174984794427473</v>
      </c>
      <c r="J393" t="str">
        <f>IF(H393="","",$P$6-'Script Table'!$E$15-'Script Table'!$E$19+H393)</f>
        <v/>
      </c>
      <c r="K393" s="132">
        <f t="shared" si="20"/>
        <v>638.1610000000037</v>
      </c>
      <c r="L393" s="132">
        <f t="shared" si="21"/>
        <v>393</v>
      </c>
      <c r="M393" s="132">
        <v>638.06100000000367</v>
      </c>
      <c r="N393" s="143">
        <v>178.82985483304691</v>
      </c>
    </row>
    <row r="394" spans="2:14" x14ac:dyDescent="0.2">
      <c r="B394" s="130">
        <v>638.36100000000374</v>
      </c>
      <c r="C394">
        <v>23.834664959438484</v>
      </c>
      <c r="D394">
        <v>638.36100000000374</v>
      </c>
      <c r="E394">
        <v>-2222.4093021097865</v>
      </c>
      <c r="F394">
        <v>638.36100000000374</v>
      </c>
      <c r="G394">
        <v>17.976138651702513</v>
      </c>
      <c r="J394" t="str">
        <f>IF(H394="","",$P$6-'Script Table'!$E$15-'Script Table'!$E$19+H394)</f>
        <v/>
      </c>
      <c r="K394" s="132">
        <f t="shared" si="20"/>
        <v>638.36100000000374</v>
      </c>
      <c r="L394" s="132">
        <f t="shared" si="21"/>
        <v>394</v>
      </c>
      <c r="M394" s="132">
        <v>638.26100000000372</v>
      </c>
      <c r="N394" s="143">
        <v>178.7959443535585</v>
      </c>
    </row>
    <row r="395" spans="2:14" x14ac:dyDescent="0.2">
      <c r="B395" s="130">
        <v>638.56100000000379</v>
      </c>
      <c r="C395">
        <v>23.830339237516604</v>
      </c>
      <c r="D395">
        <v>638.56100000000379</v>
      </c>
      <c r="E395">
        <v>-2222.6092662802316</v>
      </c>
      <c r="F395">
        <v>638.56100000000379</v>
      </c>
      <c r="G395">
        <v>17.777328007103279</v>
      </c>
      <c r="J395" t="str">
        <f>IF(H395="","",$P$6-'Script Table'!$E$15-'Script Table'!$E$19+H395)</f>
        <v/>
      </c>
      <c r="K395" s="132">
        <f t="shared" si="20"/>
        <v>638.56100000000379</v>
      </c>
      <c r="L395" s="132">
        <f t="shared" si="21"/>
        <v>395</v>
      </c>
      <c r="M395" s="132">
        <v>638.46100000000376</v>
      </c>
      <c r="N395" s="143">
        <v>178.76074319316194</v>
      </c>
    </row>
    <row r="396" spans="2:14" x14ac:dyDescent="0.2">
      <c r="B396" s="130">
        <v>638.76100000000383</v>
      </c>
      <c r="C396">
        <v>23.825886005325419</v>
      </c>
      <c r="D396">
        <v>638.76100000000383</v>
      </c>
      <c r="E396">
        <v>-2222.8092275337472</v>
      </c>
      <c r="F396">
        <v>638.76100000000383</v>
      </c>
      <c r="G396">
        <v>17.578554282171808</v>
      </c>
      <c r="J396" t="str">
        <f>IF(H396="","",$P$6-'Script Table'!$E$15-'Script Table'!$E$19+H396)</f>
        <v/>
      </c>
      <c r="K396" s="132">
        <f t="shared" si="20"/>
        <v>638.76100000000383</v>
      </c>
      <c r="L396" s="132">
        <f t="shared" si="21"/>
        <v>396</v>
      </c>
      <c r="M396" s="132">
        <v>638.66100000000381</v>
      </c>
      <c r="N396" s="143">
        <v>178.72420664012779</v>
      </c>
    </row>
    <row r="397" spans="2:14" x14ac:dyDescent="0.2">
      <c r="B397" s="130">
        <v>638.96100000000388</v>
      </c>
      <c r="C397">
        <v>23.821300444406976</v>
      </c>
      <c r="D397">
        <v>638.96100000000388</v>
      </c>
      <c r="E397">
        <v>-2223.0091856785357</v>
      </c>
      <c r="F397">
        <v>638.96100000000388</v>
      </c>
      <c r="G397">
        <v>17.379818953628273</v>
      </c>
      <c r="J397" t="str">
        <f>IF(H397="","",$P$6-'Script Table'!$E$15-'Script Table'!$E$19+H397)</f>
        <v/>
      </c>
      <c r="K397" s="132">
        <f t="shared" si="20"/>
        <v>638.96100000000388</v>
      </c>
      <c r="L397" s="132">
        <f t="shared" si="21"/>
        <v>397</v>
      </c>
      <c r="M397" s="132">
        <v>638.86100000000386</v>
      </c>
      <c r="N397" s="143">
        <v>178.68628885005467</v>
      </c>
    </row>
    <row r="398" spans="2:14" x14ac:dyDescent="0.2">
      <c r="B398" s="130">
        <v>639.16100000000392</v>
      </c>
      <c r="C398">
        <v>23.816577572629946</v>
      </c>
      <c r="D398">
        <v>639.16100000000392</v>
      </c>
      <c r="E398">
        <v>-2223.2091405093533</v>
      </c>
      <c r="F398">
        <v>639.16100000000392</v>
      </c>
      <c r="G398">
        <v>17.181123555284557</v>
      </c>
      <c r="J398" t="str">
        <f>IF(H398="","",$P$6-'Script Table'!$E$15-'Script Table'!$E$19+H398)</f>
        <v/>
      </c>
      <c r="K398" s="132">
        <f t="shared" si="20"/>
        <v>639.16100000000392</v>
      </c>
      <c r="L398" s="132">
        <f t="shared" si="21"/>
        <v>398</v>
      </c>
      <c r="M398" s="132">
        <v>639.0610000000039</v>
      </c>
      <c r="N398" s="143">
        <v>178.64694284228426</v>
      </c>
    </row>
    <row r="399" spans="2:14" x14ac:dyDescent="0.2">
      <c r="B399" s="130">
        <v>639.36100000000397</v>
      </c>
      <c r="C399">
        <v>23.811712240251069</v>
      </c>
      <c r="D399">
        <v>639.36100000000397</v>
      </c>
      <c r="E399">
        <v>-2223.4090918066072</v>
      </c>
      <c r="F399">
        <v>639.36100000000397</v>
      </c>
      <c r="G399">
        <v>16.982469679998303</v>
      </c>
      <c r="J399" t="str">
        <f>IF(H399="","",$P$6-'Script Table'!$E$15-'Script Table'!$E$19+H399)</f>
        <v/>
      </c>
      <c r="K399" s="132">
        <f t="shared" si="20"/>
        <v>639.36100000000397</v>
      </c>
      <c r="L399" s="132">
        <f t="shared" si="21"/>
        <v>399</v>
      </c>
      <c r="M399" s="132">
        <v>639.26100000000395</v>
      </c>
      <c r="N399" s="143">
        <v>178.6061204982563</v>
      </c>
    </row>
    <row r="400" spans="2:14" x14ac:dyDescent="0.2">
      <c r="B400" s="130">
        <v>639.56100000000401</v>
      </c>
      <c r="C400">
        <v>23.80669912598044</v>
      </c>
      <c r="D400">
        <v>639.56100000000401</v>
      </c>
      <c r="E400">
        <v>-2223.6090393353829</v>
      </c>
      <c r="F400">
        <v>639.56100000000401</v>
      </c>
      <c r="G400">
        <v>16.783858981694721</v>
      </c>
      <c r="J400" t="str">
        <f>IF(H400="","",$P$6-'Script Table'!$E$15-'Script Table'!$E$19+H400)</f>
        <v/>
      </c>
      <c r="K400" s="132">
        <f t="shared" si="20"/>
        <v>639.56100000000401</v>
      </c>
      <c r="L400" s="132">
        <f t="shared" si="21"/>
        <v>400</v>
      </c>
      <c r="M400" s="132">
        <v>639.46100000000399</v>
      </c>
      <c r="N400" s="143">
        <v>178.56377256153488</v>
      </c>
    </row>
    <row r="401" spans="2:14" x14ac:dyDescent="0.2">
      <c r="B401" s="130">
        <v>639.76100000000406</v>
      </c>
      <c r="C401">
        <v>23.801532733058014</v>
      </c>
      <c r="D401">
        <v>639.76100000000406</v>
      </c>
      <c r="E401">
        <v>-2223.8089828444186</v>
      </c>
      <c r="F401">
        <v>639.76100000000406</v>
      </c>
      <c r="G401">
        <v>16.585293177438416</v>
      </c>
      <c r="J401" t="str">
        <f>IF(H401="","",$P$6-'Script Table'!$E$15-'Script Table'!$E$19+H401)</f>
        <v/>
      </c>
      <c r="K401" s="132">
        <f t="shared" si="20"/>
        <v>639.76100000000406</v>
      </c>
      <c r="L401" s="132">
        <f t="shared" si="21"/>
        <v>401</v>
      </c>
      <c r="M401" s="132">
        <v>639.66100000000404</v>
      </c>
      <c r="N401" s="143">
        <v>178.51984863997228</v>
      </c>
    </row>
    <row r="402" spans="2:14" x14ac:dyDescent="0.2">
      <c r="B402" s="130">
        <v>639.96100000000411</v>
      </c>
      <c r="C402">
        <v>23.796207385349078</v>
      </c>
      <c r="D402">
        <v>639.96100000000411</v>
      </c>
      <c r="E402">
        <v>-2224.0089220650184</v>
      </c>
      <c r="F402">
        <v>639.96100000000411</v>
      </c>
      <c r="G402">
        <v>16.386774049561154</v>
      </c>
      <c r="J402" t="str">
        <f>IF(H402="","",$P$6-'Script Table'!$E$15-'Script Table'!$E$19+H402)</f>
        <v/>
      </c>
      <c r="K402" s="132">
        <f t="shared" si="20"/>
        <v>639.96100000000411</v>
      </c>
      <c r="L402" s="132">
        <f t="shared" si="21"/>
        <v>402</v>
      </c>
      <c r="M402" s="132">
        <v>639.86100000000408</v>
      </c>
      <c r="N402" s="143">
        <v>178.47429720997636</v>
      </c>
    </row>
    <row r="403" spans="2:14" x14ac:dyDescent="0.2">
      <c r="B403" s="130">
        <v>640.16100000000415</v>
      </c>
      <c r="C403">
        <v>23.790717223466991</v>
      </c>
      <c r="D403">
        <v>640.16100000000415</v>
      </c>
      <c r="E403">
        <v>-2224.2088567098976</v>
      </c>
      <c r="F403">
        <v>640.16100000000415</v>
      </c>
      <c r="G403">
        <v>16.188303447850558</v>
      </c>
      <c r="J403" t="str">
        <f>IF(H403="","",$P$6-'Script Table'!$E$15-'Script Table'!$E$19+H403)</f>
        <v/>
      </c>
      <c r="K403" s="132">
        <f t="shared" si="20"/>
        <v>640.16100000000415</v>
      </c>
      <c r="L403" s="132">
        <f t="shared" si="21"/>
        <v>403</v>
      </c>
      <c r="M403" s="132">
        <v>640.06100000000413</v>
      </c>
      <c r="N403" s="143">
        <v>178.42706562298784</v>
      </c>
    </row>
    <row r="404" spans="2:14" x14ac:dyDescent="0.2">
      <c r="B404" s="130">
        <v>640.3610000000042</v>
      </c>
      <c r="C404">
        <v>23.785056200931958</v>
      </c>
      <c r="D404">
        <v>640.3610000000042</v>
      </c>
      <c r="E404">
        <v>-2224.4087864719645</v>
      </c>
      <c r="F404">
        <v>640.3610000000042</v>
      </c>
      <c r="G404">
        <v>15.989883291792921</v>
      </c>
      <c r="J404" t="str">
        <f>IF(H404="","",$P$6-'Script Table'!$E$15-'Script Table'!$E$19+H404)</f>
        <v/>
      </c>
      <c r="K404" s="132">
        <f t="shared" si="20"/>
        <v>640.3610000000042</v>
      </c>
      <c r="L404" s="132">
        <f t="shared" si="21"/>
        <v>404</v>
      </c>
      <c r="M404" s="132">
        <v>640.26100000000417</v>
      </c>
      <c r="N404" s="143">
        <v>178.37810011442326</v>
      </c>
    </row>
    <row r="405" spans="2:14" x14ac:dyDescent="0.2">
      <c r="B405" s="130">
        <v>640.56100000000424</v>
      </c>
      <c r="C405">
        <v>23.779218080375191</v>
      </c>
      <c r="D405">
        <v>640.56100000000424</v>
      </c>
      <c r="E405">
        <v>-2224.6087110230269</v>
      </c>
      <c r="F405">
        <v>640.56100000000424</v>
      </c>
      <c r="G405">
        <v>15.791515572879234</v>
      </c>
      <c r="J405" t="str">
        <f>IF(H405="","",$P$6-'Script Table'!$E$15-'Script Table'!$E$19+H405)</f>
        <v/>
      </c>
      <c r="K405" s="132">
        <f t="shared" si="20"/>
        <v>640.56100000000424</v>
      </c>
      <c r="L405" s="132">
        <f t="shared" si="21"/>
        <v>405</v>
      </c>
      <c r="M405" s="132">
        <v>640.46100000000422</v>
      </c>
      <c r="N405" s="143">
        <v>178.32734581509112</v>
      </c>
    </row>
    <row r="406" spans="2:14" x14ac:dyDescent="0.2">
      <c r="B406" s="130">
        <v>640.76100000000429</v>
      </c>
      <c r="C406">
        <v>23.773196429798293</v>
      </c>
      <c r="D406">
        <v>640.76100000000429</v>
      </c>
      <c r="E406">
        <v>-2224.8086300124296</v>
      </c>
      <c r="F406">
        <v>640.76100000000429</v>
      </c>
      <c r="G406">
        <v>15.593202356963502</v>
      </c>
      <c r="J406" t="str">
        <f>IF(H406="","",$P$6-'Script Table'!$E$15-'Script Table'!$E$19+H406)</f>
        <v/>
      </c>
      <c r="K406" s="132">
        <f t="shared" si="20"/>
        <v>640.76100000000429</v>
      </c>
      <c r="L406" s="132">
        <f t="shared" si="21"/>
        <v>406</v>
      </c>
      <c r="M406" s="132">
        <v>640.66100000000426</v>
      </c>
      <c r="N406" s="143">
        <v>178.27474676534624</v>
      </c>
    </row>
    <row r="407" spans="2:14" x14ac:dyDescent="0.2">
      <c r="B407" s="130">
        <v>640.96100000000433</v>
      </c>
      <c r="C407">
        <v>23.766984618898206</v>
      </c>
      <c r="D407">
        <v>640.96100000000433</v>
      </c>
      <c r="E407">
        <v>-2225.0085430656095</v>
      </c>
      <c r="F407">
        <v>640.96100000000433</v>
      </c>
      <c r="G407">
        <v>15.394945786690187</v>
      </c>
      <c r="J407" t="str">
        <f>IF(H407="","",$P$6-'Script Table'!$E$15-'Script Table'!$E$19+H407)</f>
        <v/>
      </c>
      <c r="K407" s="132">
        <f t="shared" si="20"/>
        <v>640.96100000000433</v>
      </c>
      <c r="L407" s="132">
        <f t="shared" si="21"/>
        <v>407</v>
      </c>
      <c r="M407" s="132">
        <v>640.86100000000431</v>
      </c>
      <c r="N407" s="143">
        <v>178.22024593198063</v>
      </c>
    </row>
    <row r="408" spans="2:14" x14ac:dyDescent="0.2">
      <c r="B408" s="130">
        <v>641.16100000000438</v>
      </c>
      <c r="C408">
        <v>23.760575815468691</v>
      </c>
      <c r="D408">
        <v>641.16100000000438</v>
      </c>
      <c r="E408">
        <v>-2225.2084497825763</v>
      </c>
      <c r="F408">
        <v>641.16100000000438</v>
      </c>
      <c r="G408">
        <v>15.196748083971215</v>
      </c>
      <c r="J408" t="str">
        <f>IF(H408="","",$P$6-'Script Table'!$E$15-'Script Table'!$E$19+H408)</f>
        <v/>
      </c>
      <c r="K408" s="132">
        <f t="shared" si="20"/>
        <v>641.16100000000438</v>
      </c>
      <c r="L408" s="132">
        <f t="shared" si="21"/>
        <v>408</v>
      </c>
      <c r="M408" s="132">
        <v>641.06100000000436</v>
      </c>
      <c r="N408" s="143">
        <v>178.16378522817419</v>
      </c>
    </row>
    <row r="409" spans="2:14" x14ac:dyDescent="0.2">
      <c r="B409" s="130">
        <v>641.36100000000442</v>
      </c>
      <c r="C409">
        <v>23.753962981889938</v>
      </c>
      <c r="D409">
        <v>641.36100000000442</v>
      </c>
      <c r="E409">
        <v>-2225.4083497363094</v>
      </c>
      <c r="F409">
        <v>641.36100000000442</v>
      </c>
      <c r="G409">
        <v>14.998611552525745</v>
      </c>
      <c r="J409" t="str">
        <f>IF(H409="","",$P$6-'Script Table'!$E$15-'Script Table'!$E$19+H409)</f>
        <v/>
      </c>
      <c r="K409" s="132">
        <f t="shared" si="20"/>
        <v>641.36100000000442</v>
      </c>
      <c r="L409" s="132">
        <f t="shared" si="21"/>
        <v>409</v>
      </c>
      <c r="M409" s="132">
        <v>641.2610000000044</v>
      </c>
      <c r="N409" s="143">
        <v>178.10530553653859</v>
      </c>
    </row>
    <row r="410" spans="2:14" x14ac:dyDescent="0.2">
      <c r="B410" s="130">
        <v>641.56100000000447</v>
      </c>
      <c r="C410">
        <v>23.747138871718267</v>
      </c>
      <c r="D410">
        <v>641.56100000000447</v>
      </c>
      <c r="E410">
        <v>-2225.6082424710621</v>
      </c>
      <c r="F410">
        <v>641.56100000000447</v>
      </c>
      <c r="G410">
        <v>14.800538580485863</v>
      </c>
      <c r="J410" t="str">
        <f>IF(H410="","",$P$6-'Script Table'!$E$15-'Script Table'!$E$19+H410)</f>
        <v/>
      </c>
      <c r="K410" s="132">
        <f t="shared" si="20"/>
        <v>641.56100000000447</v>
      </c>
      <c r="L410" s="132">
        <f t="shared" si="21"/>
        <v>410</v>
      </c>
      <c r="M410" s="132">
        <v>641.46100000000445</v>
      </c>
      <c r="N410" s="143">
        <v>178.04474673532911</v>
      </c>
    </row>
    <row r="411" spans="2:14" x14ac:dyDescent="0.2">
      <c r="B411" s="130">
        <v>641.76100000000451</v>
      </c>
      <c r="C411">
        <v>23.740096026388802</v>
      </c>
      <c r="D411">
        <v>641.76100000000451</v>
      </c>
      <c r="E411">
        <v>-2225.8081275005902</v>
      </c>
      <c r="F411">
        <v>641.76100000000451</v>
      </c>
      <c r="G411">
        <v>14.602531643045495</v>
      </c>
      <c r="J411" t="str">
        <f>IF(H411="","",$P$6-'Script Table'!$E$15-'Script Table'!$E$19+H411)</f>
        <v/>
      </c>
      <c r="K411" s="132">
        <f t="shared" si="20"/>
        <v>641.76100000000451</v>
      </c>
      <c r="L411" s="132">
        <f t="shared" si="21"/>
        <v>411</v>
      </c>
      <c r="M411" s="132">
        <v>641.66100000000449</v>
      </c>
      <c r="N411" s="143">
        <v>177.98204772834291</v>
      </c>
    </row>
    <row r="412" spans="2:14" x14ac:dyDescent="0.2">
      <c r="B412" s="130">
        <v>641.96100000000456</v>
      </c>
      <c r="C412">
        <v>23.732826772044202</v>
      </c>
      <c r="D412">
        <v>641.96100000000456</v>
      </c>
      <c r="E412">
        <v>-2226.0080043062726</v>
      </c>
      <c r="F412">
        <v>641.96100000000456</v>
      </c>
      <c r="G412">
        <v>14.404593305188428</v>
      </c>
      <c r="J412" t="str">
        <f>IF(H412="","",$P$6-'Script Table'!$E$15-'Script Table'!$E$19+H412)</f>
        <v/>
      </c>
      <c r="K412" s="132">
        <f t="shared" si="20"/>
        <v>641.96100000000456</v>
      </c>
      <c r="L412" s="132">
        <f t="shared" si="21"/>
        <v>412</v>
      </c>
      <c r="M412" s="132">
        <v>641.86100000000454</v>
      </c>
      <c r="N412" s="143">
        <v>177.91714647804079</v>
      </c>
    </row>
    <row r="413" spans="2:14" x14ac:dyDescent="0.2">
      <c r="B413" s="130">
        <v>642.16100000000461</v>
      </c>
      <c r="C413">
        <v>23.725308897404396</v>
      </c>
      <c r="D413">
        <v>642.16100000000461</v>
      </c>
      <c r="E413">
        <v>-2226.2078717970448</v>
      </c>
      <c r="F413">
        <v>642.16100000000461</v>
      </c>
      <c r="G413">
        <v>14.206730580986459</v>
      </c>
      <c r="J413" t="str">
        <f>IF(H413="","",$P$6-'Script Table'!$E$15-'Script Table'!$E$19+H413)</f>
        <v/>
      </c>
      <c r="K413" s="132">
        <f t="shared" si="20"/>
        <v>642.16100000000461</v>
      </c>
      <c r="L413" s="132">
        <f t="shared" si="21"/>
        <v>413</v>
      </c>
      <c r="M413" s="132">
        <v>642.06100000000458</v>
      </c>
      <c r="N413" s="143">
        <v>177.84587520873444</v>
      </c>
    </row>
    <row r="414" spans="2:14" x14ac:dyDescent="0.2">
      <c r="B414" s="130">
        <v>642.36100000000465</v>
      </c>
      <c r="C414">
        <v>23.71751618289117</v>
      </c>
      <c r="D414">
        <v>642.36100000000465</v>
      </c>
      <c r="E414">
        <v>-2226.4077286425436</v>
      </c>
      <c r="F414">
        <v>642.36100000000465</v>
      </c>
      <c r="G414">
        <v>14.008951792691278</v>
      </c>
      <c r="J414" t="str">
        <f>IF(H414="","",$P$6-'Script Table'!$E$15-'Script Table'!$E$19+H414)</f>
        <v/>
      </c>
      <c r="K414" s="132">
        <f t="shared" si="20"/>
        <v>642.36100000000465</v>
      </c>
      <c r="L414" s="132">
        <f t="shared" si="21"/>
        <v>414</v>
      </c>
      <c r="M414" s="132">
        <v>642.26100000000463</v>
      </c>
      <c r="N414" s="143">
        <v>177.76708380316467</v>
      </c>
    </row>
    <row r="415" spans="2:14" x14ac:dyDescent="0.2">
      <c r="B415" s="130">
        <v>642.5610000000047</v>
      </c>
      <c r="C415">
        <v>23.709421522049336</v>
      </c>
      <c r="D415">
        <v>642.5610000000047</v>
      </c>
      <c r="E415">
        <v>-2226.6075733680896</v>
      </c>
      <c r="F415">
        <v>642.5610000000047</v>
      </c>
      <c r="G415">
        <v>13.811265643370007</v>
      </c>
      <c r="J415" t="str">
        <f>IF(H415="","",$P$6-'Script Table'!$E$15-'Script Table'!$E$19+H415)</f>
        <v/>
      </c>
      <c r="K415" s="132">
        <f t="shared" si="20"/>
        <v>642.5610000000047</v>
      </c>
      <c r="L415" s="132">
        <f t="shared" si="21"/>
        <v>415</v>
      </c>
      <c r="M415" s="132">
        <v>642.46100000000467</v>
      </c>
      <c r="N415" s="143">
        <v>177.68051663951965</v>
      </c>
    </row>
    <row r="416" spans="2:14" x14ac:dyDescent="0.2">
      <c r="B416" s="130">
        <v>642.76100000000474</v>
      </c>
      <c r="C416">
        <v>23.700996823116753</v>
      </c>
      <c r="D416">
        <v>642.76100000000474</v>
      </c>
      <c r="E416">
        <v>-2226.8074043343222</v>
      </c>
      <c r="F416">
        <v>642.76100000000474</v>
      </c>
      <c r="G416">
        <v>13.613681263519084</v>
      </c>
      <c r="J416" t="str">
        <f>IF(H416="","",$P$6-'Script Table'!$E$15-'Script Table'!$E$19+H416)</f>
        <v/>
      </c>
      <c r="K416" s="132">
        <f t="shared" si="20"/>
        <v>642.76100000000474</v>
      </c>
      <c r="L416" s="132">
        <f t="shared" si="21"/>
        <v>416</v>
      </c>
      <c r="M416" s="132">
        <v>642.66100000000472</v>
      </c>
      <c r="N416" s="143">
        <v>177.58588959450915</v>
      </c>
    </row>
    <row r="417" spans="2:14" x14ac:dyDescent="0.2">
      <c r="B417" s="130">
        <v>642.96100000000479</v>
      </c>
      <c r="C417">
        <v>23.692212911501311</v>
      </c>
      <c r="D417">
        <v>642.96100000000479</v>
      </c>
      <c r="E417">
        <v>-2227.0072197147401</v>
      </c>
      <c r="F417">
        <v>642.96100000000479</v>
      </c>
      <c r="G417">
        <v>13.416208259532141</v>
      </c>
      <c r="J417" t="str">
        <f>IF(H417="","",$P$6-'Script Table'!$E$15-'Script Table'!$E$19+H417)</f>
        <v/>
      </c>
      <c r="K417" s="132">
        <f t="shared" si="20"/>
        <v>642.96100000000479</v>
      </c>
      <c r="L417" s="132">
        <f t="shared" si="21"/>
        <v>417</v>
      </c>
      <c r="M417" s="132">
        <v>642.86100000000476</v>
      </c>
      <c r="N417" s="143">
        <v>177.48289024755209</v>
      </c>
    </row>
    <row r="418" spans="2:14" x14ac:dyDescent="0.2">
      <c r="B418" s="130">
        <v>643.16100000000483</v>
      </c>
      <c r="C418">
        <v>23.683039432992675</v>
      </c>
      <c r="D418">
        <v>643.16100000000483</v>
      </c>
      <c r="E418">
        <v>-2227.2070174708952</v>
      </c>
      <c r="F418">
        <v>643.16100000000483</v>
      </c>
      <c r="G418">
        <v>13.218856764312932</v>
      </c>
      <c r="J418" t="str">
        <f>IF(H418="","",$P$6-'Script Table'!$E$15-'Script Table'!$E$19+H418)</f>
        <v/>
      </c>
      <c r="K418" s="132">
        <f t="shared" si="20"/>
        <v>643.16100000000483</v>
      </c>
      <c r="L418" s="132">
        <f t="shared" si="21"/>
        <v>418</v>
      </c>
      <c r="M418" s="132">
        <v>643.06100000000481</v>
      </c>
      <c r="N418" s="143">
        <v>177.371178025261</v>
      </c>
    </row>
    <row r="419" spans="2:14" x14ac:dyDescent="0.2">
      <c r="B419" s="130">
        <v>643.36100000000488</v>
      </c>
      <c r="C419">
        <v>23.67344475758026</v>
      </c>
      <c r="D419">
        <v>643.36100000000488</v>
      </c>
      <c r="E419">
        <v>-2227.4067953249537</v>
      </c>
      <c r="F419">
        <v>643.36100000000488</v>
      </c>
      <c r="G419">
        <v>13.021637490364355</v>
      </c>
      <c r="J419" t="str">
        <f>IF(H419="","",$P$6-'Script Table'!$E$15-'Script Table'!$E$19+H419)</f>
        <v/>
      </c>
      <c r="K419" s="132">
        <f t="shared" si="20"/>
        <v>643.36100000000488</v>
      </c>
      <c r="L419" s="132">
        <f t="shared" si="21"/>
        <v>419</v>
      </c>
      <c r="M419" s="132">
        <v>643.26100000000486</v>
      </c>
      <c r="N419" s="143">
        <v>177.2503842967522</v>
      </c>
    </row>
    <row r="420" spans="2:14" x14ac:dyDescent="0.2">
      <c r="B420" s="130">
        <v>643.56100000000492</v>
      </c>
      <c r="C420">
        <v>23.663395883792514</v>
      </c>
      <c r="D420">
        <v>643.56100000000492</v>
      </c>
      <c r="E420">
        <v>-2227.6065507293242</v>
      </c>
      <c r="F420">
        <v>643.56100000000492</v>
      </c>
      <c r="G420">
        <v>12.824561785670539</v>
      </c>
      <c r="J420" t="str">
        <f>IF(H420="","",$P$6-'Script Table'!$E$15-'Script Table'!$E$19+H420)</f>
        <v/>
      </c>
      <c r="K420" s="132">
        <f t="shared" si="20"/>
        <v>643.56100000000492</v>
      </c>
      <c r="L420" s="132">
        <f t="shared" si="21"/>
        <v>420</v>
      </c>
      <c r="M420" s="132">
        <v>643.4610000000049</v>
      </c>
      <c r="N420" s="143">
        <v>177.12011243022636</v>
      </c>
    </row>
    <row r="421" spans="2:14" x14ac:dyDescent="0.2">
      <c r="B421" s="130">
        <v>643.76100000000497</v>
      </c>
      <c r="C421">
        <v>23.652858343516971</v>
      </c>
      <c r="D421">
        <v>643.76100000000497</v>
      </c>
      <c r="E421">
        <v>-2227.8062808330378</v>
      </c>
      <c r="F421">
        <v>643.76100000000497</v>
      </c>
      <c r="G421">
        <v>12.627641692697125</v>
      </c>
      <c r="J421" t="str">
        <f>IF(H421="","",$P$6-'Script Table'!$E$15-'Script Table'!$E$19+H421)</f>
        <v/>
      </c>
      <c r="K421" s="132">
        <f t="shared" si="20"/>
        <v>643.76100000000497</v>
      </c>
      <c r="L421" s="132">
        <f t="shared" si="21"/>
        <v>421</v>
      </c>
      <c r="M421" s="132">
        <v>643.66100000000495</v>
      </c>
      <c r="N421" s="143">
        <v>176.97993782122774</v>
      </c>
    </row>
    <row r="422" spans="2:14" x14ac:dyDescent="0.2">
      <c r="B422" s="130">
        <v>643.96100000000501</v>
      </c>
      <c r="C422">
        <v>23.641795836265441</v>
      </c>
      <c r="D422">
        <v>643.96100000000501</v>
      </c>
      <c r="E422">
        <v>-2228.0059824295067</v>
      </c>
      <c r="F422">
        <v>643.96100000000501</v>
      </c>
      <c r="G422">
        <v>12.430890098161854</v>
      </c>
      <c r="J422" t="str">
        <f>IF(H422="","",$P$6-'Script Table'!$E$15-'Script Table'!$E$19+H422)</f>
        <v/>
      </c>
      <c r="K422" s="132">
        <f t="shared" si="20"/>
        <v>643.96100000000501</v>
      </c>
      <c r="L422" s="132">
        <f t="shared" si="21"/>
        <v>422</v>
      </c>
      <c r="M422" s="132">
        <v>643.86100000000499</v>
      </c>
      <c r="N422" s="143">
        <v>176.82933013900418</v>
      </c>
    </row>
    <row r="423" spans="2:14" x14ac:dyDescent="0.2">
      <c r="B423" s="130">
        <v>644.16100000000506</v>
      </c>
      <c r="C423">
        <v>23.630170198025219</v>
      </c>
      <c r="D423">
        <v>644.16100000000506</v>
      </c>
      <c r="E423">
        <v>-2228.2056519159501</v>
      </c>
      <c r="F423">
        <v>644.16100000000506</v>
      </c>
      <c r="G423">
        <v>12.234320781915812</v>
      </c>
      <c r="J423" t="str">
        <f>IF(H423="","",$P$6-'Script Table'!$E$15-'Script Table'!$E$19+H423)</f>
        <v/>
      </c>
      <c r="K423" s="132">
        <f t="shared" si="20"/>
        <v>644.16100000000506</v>
      </c>
      <c r="L423" s="132">
        <f t="shared" si="21"/>
        <v>423</v>
      </c>
      <c r="M423" s="132">
        <v>644.06100000000504</v>
      </c>
      <c r="N423" s="143">
        <v>176.66774912233265</v>
      </c>
    </row>
    <row r="424" spans="2:14" x14ac:dyDescent="0.2">
      <c r="B424" s="130">
        <v>644.36100000000511</v>
      </c>
      <c r="C424">
        <v>23.617941490209031</v>
      </c>
      <c r="D424">
        <v>644.36100000000511</v>
      </c>
      <c r="E424">
        <v>-2228.4052852561772</v>
      </c>
      <c r="F424">
        <v>644.36100000000511</v>
      </c>
      <c r="G424">
        <v>12.037948430439883</v>
      </c>
      <c r="J424" t="str">
        <f>IF(H424="","",$P$6-'Script Table'!$E$15-'Script Table'!$E$19+H424)</f>
        <v/>
      </c>
      <c r="K424" s="132">
        <f t="shared" si="20"/>
        <v>644.36100000000511</v>
      </c>
      <c r="L424" s="132">
        <f t="shared" si="21"/>
        <v>424</v>
      </c>
      <c r="M424" s="132">
        <v>644.26100000000508</v>
      </c>
      <c r="N424" s="143">
        <v>176.49467886976689</v>
      </c>
    </row>
    <row r="425" spans="2:14" x14ac:dyDescent="0.2">
      <c r="B425" s="130">
        <v>644.56100000000515</v>
      </c>
      <c r="C425">
        <v>23.605067903606702</v>
      </c>
      <c r="D425">
        <v>644.56100000000515</v>
      </c>
      <c r="E425">
        <v>-2228.60487792913</v>
      </c>
      <c r="F425">
        <v>644.56100000000515</v>
      </c>
      <c r="G425">
        <v>11.841788713914411</v>
      </c>
      <c r="J425" t="str">
        <f>IF(H425="","",$P$6-'Script Table'!$E$15-'Script Table'!$E$19+H425)</f>
        <v/>
      </c>
      <c r="K425" s="132">
        <f t="shared" si="20"/>
        <v>644.56100000000515</v>
      </c>
      <c r="L425" s="132">
        <f t="shared" si="21"/>
        <v>425</v>
      </c>
      <c r="M425" s="132">
        <v>644.46100000000513</v>
      </c>
      <c r="N425" s="143">
        <v>176.3095745613943</v>
      </c>
    </row>
    <row r="426" spans="2:14" x14ac:dyDescent="0.2">
      <c r="B426" s="130">
        <v>644.7610000000052</v>
      </c>
      <c r="C426">
        <v>23.591505663327727</v>
      </c>
      <c r="D426">
        <v>644.7610000000052</v>
      </c>
      <c r="E426">
        <v>-2228.8044248720416</v>
      </c>
      <c r="F426">
        <v>644.7610000000052</v>
      </c>
      <c r="G426">
        <v>11.645858368410245</v>
      </c>
      <c r="J426" t="str">
        <f>IF(H426="","",$P$6-'Script Table'!$E$15-'Script Table'!$E$19+H426)</f>
        <v/>
      </c>
      <c r="K426" s="132">
        <f t="shared" si="20"/>
        <v>644.7610000000052</v>
      </c>
      <c r="L426" s="132">
        <f t="shared" si="21"/>
        <v>426</v>
      </c>
      <c r="M426" s="132">
        <v>644.66100000000517</v>
      </c>
      <c r="N426" s="143">
        <v>176.1118624901068</v>
      </c>
    </row>
    <row r="427" spans="2:14" x14ac:dyDescent="0.2">
      <c r="B427" s="130">
        <v>644.96100000000524</v>
      </c>
      <c r="C427">
        <v>23.577208934993447</v>
      </c>
      <c r="D427">
        <v>644.96100000000524</v>
      </c>
      <c r="E427">
        <v>-2229.0039204177433</v>
      </c>
      <c r="F427">
        <v>644.96100000000524</v>
      </c>
      <c r="G427">
        <v>11.450175283597673</v>
      </c>
      <c r="J427" t="str">
        <f>IF(H427="","",$P$6-'Script Table'!$E$15-'Script Table'!$E$19+H427)</f>
        <v/>
      </c>
      <c r="K427" s="132">
        <f t="shared" si="20"/>
        <v>644.96100000000524</v>
      </c>
      <c r="L427" s="132">
        <f t="shared" si="21"/>
        <v>427</v>
      </c>
      <c r="M427" s="132">
        <v>644.86100000000522</v>
      </c>
      <c r="N427" s="143">
        <v>175.90094012422892</v>
      </c>
    </row>
    <row r="428" spans="2:14" x14ac:dyDescent="0.2">
      <c r="B428" s="130">
        <v>645.16100000000529</v>
      </c>
      <c r="C428">
        <v>23.562129732499226</v>
      </c>
      <c r="D428">
        <v>645.16100000000529</v>
      </c>
      <c r="E428">
        <v>-2229.2033582255958</v>
      </c>
      <c r="F428">
        <v>645.16100000000529</v>
      </c>
      <c r="G428">
        <v>11.254758596410284</v>
      </c>
      <c r="J428" t="str">
        <f>IF(H428="","",$P$6-'Script Table'!$E$15-'Script Table'!$E$19+H428)</f>
        <v/>
      </c>
      <c r="K428" s="132">
        <f t="shared" si="20"/>
        <v>645.16100000000529</v>
      </c>
      <c r="L428" s="132">
        <f t="shared" si="21"/>
        <v>428</v>
      </c>
      <c r="M428" s="132">
        <v>645.06100000000527</v>
      </c>
      <c r="N428" s="143">
        <v>175.67617621197721</v>
      </c>
    </row>
    <row r="429" spans="2:14" x14ac:dyDescent="0.2">
      <c r="B429" s="130">
        <v>645.36100000000533</v>
      </c>
      <c r="C429">
        <v>23.546217838507683</v>
      </c>
      <c r="D429">
        <v>645.36100000000533</v>
      </c>
      <c r="E429">
        <v>-2229.4027312063945</v>
      </c>
      <c r="F429">
        <v>645.36100000000533</v>
      </c>
      <c r="G429">
        <v>11.059628787342717</v>
      </c>
      <c r="J429" t="str">
        <f>IF(H429="","",$P$6-'Script Table'!$E$15-'Script Table'!$E$19+H429)</f>
        <v/>
      </c>
      <c r="K429" s="132">
        <f t="shared" si="20"/>
        <v>645.36100000000533</v>
      </c>
      <c r="L429" s="132">
        <f t="shared" si="21"/>
        <v>429</v>
      </c>
      <c r="M429" s="132">
        <v>645.26100000000531</v>
      </c>
      <c r="N429" s="143">
        <v>175.43691403623751</v>
      </c>
    </row>
    <row r="430" spans="2:14" x14ac:dyDescent="0.2">
      <c r="B430" s="130">
        <v>645.56100000000538</v>
      </c>
      <c r="C430">
        <v>23.529420873903472</v>
      </c>
      <c r="D430">
        <v>645.56100000000538</v>
      </c>
      <c r="E430">
        <v>-2229.6020314523798</v>
      </c>
      <c r="F430">
        <v>645.56100000000538</v>
      </c>
      <c r="G430">
        <v>10.864807731918518</v>
      </c>
      <c r="J430" t="str">
        <f>IF(H430="","",$P$6-'Script Table'!$E$15-'Script Table'!$E$19+H430)</f>
        <v/>
      </c>
      <c r="K430" s="132">
        <f t="shared" si="20"/>
        <v>645.56100000000538</v>
      </c>
      <c r="L430" s="132">
        <f t="shared" si="21"/>
        <v>430</v>
      </c>
      <c r="M430" s="132">
        <v>645.46100000000536</v>
      </c>
      <c r="N430" s="143">
        <v>175.182513773122</v>
      </c>
    </row>
    <row r="431" spans="2:14" x14ac:dyDescent="0.2">
      <c r="B431" s="130">
        <v>645.76100000000542</v>
      </c>
      <c r="C431">
        <v>23.511684053745544</v>
      </c>
      <c r="D431">
        <v>645.76100000000542</v>
      </c>
      <c r="E431">
        <v>-2229.8012501348262</v>
      </c>
      <c r="F431">
        <v>645.76100000000542</v>
      </c>
      <c r="G431">
        <v>10.670318868180857</v>
      </c>
      <c r="J431" t="str">
        <f>IF(H431="","",$P$6-'Script Table'!$E$15-'Script Table'!$E$19+H431)</f>
        <v/>
      </c>
      <c r="K431" s="132">
        <f t="shared" si="20"/>
        <v>645.76100000000542</v>
      </c>
      <c r="L431" s="132">
        <f t="shared" si="21"/>
        <v>431</v>
      </c>
      <c r="M431" s="132">
        <v>645.6610000000054</v>
      </c>
      <c r="N431" s="143">
        <v>174.91226187523378</v>
      </c>
    </row>
    <row r="432" spans="2:14" x14ac:dyDescent="0.2">
      <c r="B432" s="130">
        <v>645.96100000000547</v>
      </c>
      <c r="C432">
        <v>23.492950106873764</v>
      </c>
      <c r="D432">
        <v>645.96100000000547</v>
      </c>
      <c r="E432">
        <v>-2230.0003774045208</v>
      </c>
      <c r="F432">
        <v>645.96100000000547</v>
      </c>
      <c r="G432">
        <v>10.476187317652148</v>
      </c>
      <c r="J432" t="str">
        <f>IF(H432="","",$P$6-'Script Table'!$E$15-'Script Table'!$E$19+H432)</f>
        <v/>
      </c>
      <c r="K432" s="132">
        <f t="shared" si="20"/>
        <v>645.96100000000547</v>
      </c>
      <c r="L432" s="132">
        <f t="shared" si="21"/>
        <v>432</v>
      </c>
      <c r="M432" s="132">
        <v>645.86100000000545</v>
      </c>
      <c r="N432" s="143">
        <v>174.62541744486717</v>
      </c>
    </row>
    <row r="433" spans="2:14" x14ac:dyDescent="0.2">
      <c r="B433" s="130">
        <v>646.16100000000552</v>
      </c>
      <c r="C433">
        <v>23.473159199742387</v>
      </c>
      <c r="D433">
        <v>646.16100000000552</v>
      </c>
      <c r="E433">
        <v>-2230.1994022830822</v>
      </c>
      <c r="F433">
        <v>646.16100000000552</v>
      </c>
      <c r="G433">
        <v>10.282440014325857</v>
      </c>
      <c r="J433" t="str">
        <f>IF(H433="","",$P$6-'Script Table'!$E$15-'Script Table'!$E$19+H433)</f>
        <v/>
      </c>
      <c r="K433" s="132">
        <f t="shared" si="20"/>
        <v>646.16100000000552</v>
      </c>
      <c r="L433" s="132">
        <f t="shared" si="21"/>
        <v>433</v>
      </c>
      <c r="M433" s="132">
        <v>646.06100000000549</v>
      </c>
      <c r="N433" s="143">
        <v>174.32121272171057</v>
      </c>
    </row>
    <row r="434" spans="2:14" x14ac:dyDescent="0.2">
      <c r="B434" s="130">
        <v>646.36100000000556</v>
      </c>
      <c r="C434">
        <v>23.452248865263851</v>
      </c>
      <c r="D434">
        <v>646.36100000000556</v>
      </c>
      <c r="E434">
        <v>-2230.3983125445075</v>
      </c>
      <c r="F434">
        <v>646.36100000000556</v>
      </c>
      <c r="G434">
        <v>10.089105842094796</v>
      </c>
      <c r="J434" t="str">
        <f>IF(H434="","",$P$6-'Script Table'!$E$15-'Script Table'!$E$19+H434)</f>
        <v/>
      </c>
      <c r="K434" s="132">
        <f t="shared" si="20"/>
        <v>646.36100000000556</v>
      </c>
      <c r="L434" s="132">
        <f t="shared" si="21"/>
        <v>434</v>
      </c>
      <c r="M434" s="132">
        <v>646.26100000000554</v>
      </c>
      <c r="N434" s="143">
        <v>173.99885368429014</v>
      </c>
    </row>
    <row r="435" spans="2:14" x14ac:dyDescent="0.2">
      <c r="B435" s="130">
        <v>646.56100000000561</v>
      </c>
      <c r="C435">
        <v>23.430153937541967</v>
      </c>
      <c r="D435">
        <v>646.56100000000561</v>
      </c>
      <c r="E435">
        <v>-2230.5970945863342</v>
      </c>
      <c r="F435">
        <v>646.56100000000561</v>
      </c>
      <c r="G435">
        <v>9.8962157809937707</v>
      </c>
      <c r="J435" t="str">
        <f>IF(H435="","",$P$6-'Script Table'!$E$15-'Script Table'!$E$19+H435)</f>
        <v/>
      </c>
      <c r="K435" s="132">
        <f t="shared" si="20"/>
        <v>646.56100000000561</v>
      </c>
      <c r="L435" s="132">
        <f t="shared" si="21"/>
        <v>435</v>
      </c>
      <c r="M435" s="132">
        <v>646.46100000000558</v>
      </c>
      <c r="N435" s="143">
        <v>173.65752077788878</v>
      </c>
    </row>
    <row r="436" spans="2:14" x14ac:dyDescent="0.2">
      <c r="B436" s="130">
        <v>646.76100000000565</v>
      </c>
      <c r="C436">
        <v>23.406806232845927</v>
      </c>
      <c r="D436">
        <v>646.76100000000565</v>
      </c>
      <c r="E436">
        <v>-2230.7957332591895</v>
      </c>
      <c r="F436">
        <v>646.76100000000565</v>
      </c>
      <c r="G436">
        <v>9.7038031627243981</v>
      </c>
      <c r="J436" t="str">
        <f>IF(H436="","",$P$6-'Script Table'!$E$15-'Script Table'!$E$19+H436)</f>
        <v/>
      </c>
      <c r="K436" s="132">
        <f t="shared" si="20"/>
        <v>646.76100000000565</v>
      </c>
      <c r="L436" s="132">
        <f t="shared" si="21"/>
        <v>436</v>
      </c>
      <c r="M436" s="132">
        <v>646.66100000000563</v>
      </c>
      <c r="N436" s="143">
        <v>173.29629460584351</v>
      </c>
    </row>
    <row r="437" spans="2:14" x14ac:dyDescent="0.2">
      <c r="B437" s="130">
        <v>646.9610000000057</v>
      </c>
      <c r="C437">
        <v>23.382134662779102</v>
      </c>
      <c r="D437">
        <v>646.9610000000057</v>
      </c>
      <c r="E437">
        <v>-2230.9942117287151</v>
      </c>
      <c r="F437">
        <v>646.9610000000057</v>
      </c>
      <c r="G437">
        <v>9.5119037785498222</v>
      </c>
      <c r="J437" t="str">
        <f>IF(H437="","",$P$6-'Script Table'!$E$15-'Script Table'!$E$19+H437)</f>
        <v/>
      </c>
      <c r="K437" s="132">
        <f t="shared" si="20"/>
        <v>646.9610000000057</v>
      </c>
      <c r="L437" s="132">
        <f t="shared" si="21"/>
        <v>437</v>
      </c>
      <c r="M437" s="132">
        <v>646.86100000000567</v>
      </c>
      <c r="N437" s="143">
        <v>172.91427911419592</v>
      </c>
    </row>
    <row r="438" spans="2:14" x14ac:dyDescent="0.2">
      <c r="B438" s="130">
        <v>647.16100000000574</v>
      </c>
      <c r="C438">
        <v>23.356065273521288</v>
      </c>
      <c r="D438">
        <v>647.16100000000574</v>
      </c>
      <c r="E438">
        <v>-2231.1925113192747</v>
      </c>
      <c r="F438">
        <v>647.16100000000574</v>
      </c>
      <c r="G438">
        <v>9.3205560251258248</v>
      </c>
      <c r="J438" t="str">
        <f>IF(H438="","",$P$6-'Script Table'!$E$15-'Script Table'!$E$19+H438)</f>
        <v/>
      </c>
      <c r="K438" s="132">
        <f t="shared" si="20"/>
        <v>647.16100000000574</v>
      </c>
      <c r="L438" s="132">
        <f t="shared" si="21"/>
        <v>438</v>
      </c>
      <c r="M438" s="132">
        <v>647.06100000000572</v>
      </c>
      <c r="N438" s="143">
        <v>172.51057891382806</v>
      </c>
    </row>
    <row r="439" spans="2:14" x14ac:dyDescent="0.2">
      <c r="B439" s="130">
        <v>647.36100000000579</v>
      </c>
      <c r="C439">
        <v>23.32852121375559</v>
      </c>
      <c r="D439">
        <v>647.36100000000579</v>
      </c>
      <c r="E439">
        <v>-2231.3906113362973</v>
      </c>
      <c r="F439">
        <v>647.36100000000579</v>
      </c>
      <c r="G439">
        <v>9.129801090707133</v>
      </c>
      <c r="J439" t="str">
        <f>IF(H439="","",$P$6-'Script Table'!$E$15-'Script Table'!$E$19+H439)</f>
        <v/>
      </c>
      <c r="K439" s="132">
        <f t="shared" si="20"/>
        <v>647.36100000000579</v>
      </c>
      <c r="L439" s="132">
        <f t="shared" si="21"/>
        <v>439</v>
      </c>
      <c r="M439" s="132">
        <v>647.26100000000577</v>
      </c>
      <c r="N439" s="143">
        <v>172.08427707191657</v>
      </c>
    </row>
    <row r="440" spans="2:14" x14ac:dyDescent="0.2">
      <c r="B440" s="130">
        <v>647.56100000000583</v>
      </c>
      <c r="C440">
        <v>23.299422714639661</v>
      </c>
      <c r="D440">
        <v>647.56100000000583</v>
      </c>
      <c r="E440">
        <v>-2231.588488875384</v>
      </c>
      <c r="F440">
        <v>647.56100000000583</v>
      </c>
      <c r="G440">
        <v>8.9396831513849975</v>
      </c>
      <c r="J440" t="str">
        <f>IF(H440="","",$P$6-'Script Table'!$E$15-'Script Table'!$E$19+H440)</f>
        <v/>
      </c>
      <c r="K440" s="132">
        <f t="shared" si="20"/>
        <v>647.56100000000583</v>
      </c>
      <c r="L440" s="132">
        <f t="shared" si="21"/>
        <v>440</v>
      </c>
      <c r="M440" s="132">
        <v>647.46100000000581</v>
      </c>
      <c r="N440" s="143">
        <v>171.63443669003567</v>
      </c>
    </row>
    <row r="441" spans="2:14" x14ac:dyDescent="0.2">
      <c r="B441" s="130">
        <v>647.76100000000588</v>
      </c>
      <c r="C441">
        <v>23.268687154472076</v>
      </c>
      <c r="D441">
        <v>647.76100000000588</v>
      </c>
      <c r="E441">
        <v>-2231.7861186288687</v>
      </c>
      <c r="F441">
        <v>647.76100000000588</v>
      </c>
      <c r="G441">
        <v>8.7502495472781447</v>
      </c>
      <c r="J441" t="str">
        <f>IF(H441="","",$P$6-'Script Table'!$E$15-'Script Table'!$E$19+H441)</f>
        <v/>
      </c>
      <c r="K441" s="132">
        <f t="shared" si="20"/>
        <v>647.76100000000588</v>
      </c>
      <c r="L441" s="132">
        <f t="shared" si="21"/>
        <v>441</v>
      </c>
      <c r="M441" s="132">
        <v>647.66100000000586</v>
      </c>
      <c r="N441" s="143">
        <v>171.16012329499947</v>
      </c>
    </row>
    <row r="442" spans="2:14" x14ac:dyDescent="0.2">
      <c r="B442" s="130">
        <v>647.96100000000592</v>
      </c>
      <c r="C442">
        <v>23.236229245142159</v>
      </c>
      <c r="D442">
        <v>647.96100000000592</v>
      </c>
      <c r="E442">
        <v>-2231.9834726991894</v>
      </c>
      <c r="F442">
        <v>647.96100000000592</v>
      </c>
      <c r="G442">
        <v>8.5615509194453807</v>
      </c>
      <c r="J442" t="str">
        <f>IF(H442="","",$P$6-'Script Table'!$E$15-'Script Table'!$E$19+H442)</f>
        <v/>
      </c>
      <c r="K442" s="132">
        <f t="shared" si="20"/>
        <v>647.96100000000592</v>
      </c>
      <c r="L442" s="132">
        <f t="shared" si="21"/>
        <v>442</v>
      </c>
      <c r="M442" s="132">
        <v>647.8610000000059</v>
      </c>
      <c r="N442" s="143">
        <v>170.66043789476251</v>
      </c>
    </row>
    <row r="443" spans="2:14" x14ac:dyDescent="0.2">
      <c r="B443" s="130">
        <v>648.16100000000597</v>
      </c>
      <c r="C443">
        <v>23.20196082185123</v>
      </c>
      <c r="D443">
        <v>648.16100000000597</v>
      </c>
      <c r="E443">
        <v>-2232.1805203349732</v>
      </c>
      <c r="F443">
        <v>648.16100000000597</v>
      </c>
      <c r="G443">
        <v>8.373641529872657</v>
      </c>
      <c r="J443" t="str">
        <f>IF(H443="","",$P$6-'Script Table'!$E$15-'Script Table'!$E$19+H443)</f>
        <v/>
      </c>
      <c r="K443" s="132">
        <f t="shared" si="20"/>
        <v>648.16100000000597</v>
      </c>
      <c r="L443" s="132">
        <f t="shared" si="21"/>
        <v>443</v>
      </c>
      <c r="M443" s="132">
        <v>648.06100000000595</v>
      </c>
      <c r="N443" s="143">
        <v>170.13439930250652</v>
      </c>
    </row>
    <row r="444" spans="2:14" x14ac:dyDescent="0.2">
      <c r="B444" s="130">
        <v>648.36100000000602</v>
      </c>
      <c r="C444">
        <v>23.165790889228596</v>
      </c>
      <c r="D444">
        <v>648.36100000000602</v>
      </c>
      <c r="E444">
        <v>-2232.3772276862414</v>
      </c>
      <c r="F444">
        <v>648.36100000000602</v>
      </c>
      <c r="G444">
        <v>8.1865794939703846</v>
      </c>
      <c r="J444" t="str">
        <f>IF(H444="","",$P$6-'Script Table'!$E$15-'Script Table'!$E$19+H444)</f>
        <v/>
      </c>
      <c r="K444" s="132">
        <f t="shared" si="20"/>
        <v>648.36100000000602</v>
      </c>
      <c r="L444" s="132">
        <f t="shared" si="21"/>
        <v>444</v>
      </c>
      <c r="M444" s="132">
        <v>648.26100000000599</v>
      </c>
      <c r="N444" s="143">
        <v>169.58101526698218</v>
      </c>
    </row>
    <row r="445" spans="2:14" x14ac:dyDescent="0.2">
      <c r="B445" s="130">
        <v>648.56100000000606</v>
      </c>
      <c r="C445">
        <v>23.12762568864796</v>
      </c>
      <c r="D445">
        <v>648.56100000000606</v>
      </c>
      <c r="E445">
        <v>-2232.5735575459253</v>
      </c>
      <c r="F445">
        <v>648.56100000000606</v>
      </c>
      <c r="G445">
        <v>8.0004270211079529</v>
      </c>
      <c r="J445" t="str">
        <f>IF(H445="","",$P$6-'Script Table'!$E$15-'Script Table'!$E$19+H445)</f>
        <v/>
      </c>
      <c r="K445" s="132">
        <f t="shared" si="20"/>
        <v>648.56100000000606</v>
      </c>
      <c r="L445" s="132">
        <f t="shared" si="21"/>
        <v>445</v>
      </c>
      <c r="M445" s="132">
        <v>648.46100000000604</v>
      </c>
      <c r="N445" s="143">
        <v>168.99928523493989</v>
      </c>
    </row>
    <row r="446" spans="2:14" x14ac:dyDescent="0.2">
      <c r="B446" s="130">
        <v>648.76100000000611</v>
      </c>
      <c r="C446">
        <v>23.087368835184495</v>
      </c>
      <c r="D446">
        <v>648.76100000000611</v>
      </c>
      <c r="E446">
        <v>-2232.769469087581</v>
      </c>
      <c r="F446">
        <v>648.76100000000611</v>
      </c>
      <c r="G446">
        <v>7.8152506403757798</v>
      </c>
      <c r="J446" t="str">
        <f>IF(H446="","",$P$6-'Script Table'!$E$15-'Script Table'!$E$19+H446)</f>
        <v/>
      </c>
      <c r="K446" s="132">
        <f t="shared" si="20"/>
        <v>648.76100000000611</v>
      </c>
      <c r="L446" s="132">
        <f t="shared" si="21"/>
        <v>446</v>
      </c>
      <c r="M446" s="132">
        <v>648.66100000000608</v>
      </c>
      <c r="N446" s="143">
        <v>168.38821690679185</v>
      </c>
    </row>
    <row r="447" spans="2:14" x14ac:dyDescent="0.2">
      <c r="B447" s="130">
        <v>648.96100000000615</v>
      </c>
      <c r="C447">
        <v>23.04492157341658</v>
      </c>
      <c r="D447">
        <v>648.96100000000615</v>
      </c>
      <c r="E447">
        <v>-2232.9649176133503</v>
      </c>
      <c r="F447">
        <v>648.96100000000615</v>
      </c>
      <c r="G447">
        <v>7.6311213844114718</v>
      </c>
      <c r="J447" t="str">
        <f>IF(H447="","",$P$6-'Script Table'!$E$15-'Script Table'!$E$19+H447)</f>
        <v/>
      </c>
      <c r="K447" s="132">
        <f t="shared" si="20"/>
        <v>648.96100000000615</v>
      </c>
      <c r="L447" s="132">
        <f t="shared" si="21"/>
        <v>447</v>
      </c>
      <c r="M447" s="132">
        <v>648.86100000000613</v>
      </c>
      <c r="N447" s="143">
        <v>167.74685701148326</v>
      </c>
    </row>
    <row r="448" spans="2:14" x14ac:dyDescent="0.2">
      <c r="B448" s="130">
        <v>649.1610000000062</v>
      </c>
      <c r="C448">
        <v>23.00018274336529</v>
      </c>
      <c r="D448">
        <v>649.1610000000062</v>
      </c>
      <c r="E448">
        <v>-2233.1598542260617</v>
      </c>
      <c r="F448">
        <v>649.1610000000062</v>
      </c>
      <c r="G448">
        <v>7.448115126380344</v>
      </c>
      <c r="J448" t="str">
        <f>IF(H448="","",$P$6-'Script Table'!$E$15-'Script Table'!$E$19+H448)</f>
        <v/>
      </c>
      <c r="K448" s="132">
        <f t="shared" si="20"/>
        <v>649.1610000000062</v>
      </c>
      <c r="L448" s="132">
        <f t="shared" si="21"/>
        <v>448</v>
      </c>
      <c r="M448" s="132">
        <v>649.06100000000617</v>
      </c>
      <c r="N448" s="143">
        <v>167.07420202232848</v>
      </c>
    </row>
    <row r="449" spans="2:14" x14ac:dyDescent="0.2">
      <c r="B449" s="130">
        <v>649.36100000000624</v>
      </c>
      <c r="C449">
        <v>22.953048956187683</v>
      </c>
      <c r="D449">
        <v>649.36100000000624</v>
      </c>
      <c r="E449">
        <v>-2233.3542255238458</v>
      </c>
      <c r="F449">
        <v>649.36100000000624</v>
      </c>
      <c r="G449">
        <v>7.2663128385102027</v>
      </c>
      <c r="J449" t="str">
        <f>IF(H449="","",$P$6-'Script Table'!$E$15-'Script Table'!$E$19+H449)</f>
        <v/>
      </c>
      <c r="K449" s="132">
        <f t="shared" si="20"/>
        <v>649.36100000000624</v>
      </c>
      <c r="L449" s="132">
        <f t="shared" si="21"/>
        <v>449</v>
      </c>
      <c r="M449" s="132">
        <v>649.26100000000622</v>
      </c>
      <c r="N449" s="143">
        <v>166.36925426667628</v>
      </c>
    </row>
    <row r="450" spans="2:14" x14ac:dyDescent="0.2">
      <c r="B450" s="130">
        <v>649.56100000000629</v>
      </c>
      <c r="C450">
        <v>22.90341480311254</v>
      </c>
      <c r="D450">
        <v>649.56100000000629</v>
      </c>
      <c r="E450">
        <v>-2233.5479732859467</v>
      </c>
      <c r="F450">
        <v>649.56100000000629</v>
      </c>
      <c r="G450">
        <v>7.0858008505624639</v>
      </c>
      <c r="J450" t="str">
        <f>IF(H450="","",$P$6-'Script Table'!$E$15-'Script Table'!$E$19+H450)</f>
        <v/>
      </c>
      <c r="K450" s="132">
        <f t="shared" si="20"/>
        <v>649.56100000000629</v>
      </c>
      <c r="L450" s="132">
        <f t="shared" si="21"/>
        <v>450</v>
      </c>
      <c r="M450" s="132">
        <v>649.46100000000627</v>
      </c>
      <c r="N450" s="143">
        <v>165.63102619560897</v>
      </c>
    </row>
    <row r="451" spans="2:14" x14ac:dyDescent="0.2">
      <c r="B451" s="130">
        <v>649.76100000000633</v>
      </c>
      <c r="C451">
        <v>22.851173247663194</v>
      </c>
      <c r="D451">
        <v>649.76100000000633</v>
      </c>
      <c r="E451">
        <v>-2233.7410341916084</v>
      </c>
      <c r="F451">
        <v>649.76100000000633</v>
      </c>
      <c r="G451">
        <v>6.9058558083916068</v>
      </c>
      <c r="J451" t="str">
        <f>IF(H451="","",$P$6-'Script Table'!$E$15-'Script Table'!$E$19+H451)</f>
        <v/>
      </c>
      <c r="K451" s="132">
        <f t="shared" si="20"/>
        <v>649.76100000000633</v>
      </c>
      <c r="L451" s="132">
        <f t="shared" si="21"/>
        <v>451</v>
      </c>
      <c r="M451" s="132">
        <v>649.66100000000631</v>
      </c>
      <c r="N451" s="143">
        <v>164.85858874020047</v>
      </c>
    </row>
    <row r="452" spans="2:14" x14ac:dyDescent="0.2">
      <c r="B452" s="130">
        <v>649.96100000000638</v>
      </c>
      <c r="C452">
        <v>22.796215911717429</v>
      </c>
      <c r="D452">
        <v>649.96100000000638</v>
      </c>
      <c r="E452">
        <v>-2233.9333395044359</v>
      </c>
      <c r="F452">
        <v>649.96100000000638</v>
      </c>
      <c r="G452">
        <v>6.7135504955640499</v>
      </c>
      <c r="J452" t="str">
        <f>IF(H452="","",$P$6-'Script Table'!$E$15-'Script Table'!$E$19+H452)</f>
        <v/>
      </c>
      <c r="K452" s="132">
        <f t="shared" ref="K452:K515" si="22">F452</f>
        <v>649.96100000000638</v>
      </c>
      <c r="L452" s="132">
        <f t="shared" si="21"/>
        <v>452</v>
      </c>
      <c r="M452" s="132">
        <v>649.86100000000636</v>
      </c>
      <c r="N452" s="143">
        <v>164.05103402370361</v>
      </c>
    </row>
    <row r="453" spans="2:14" x14ac:dyDescent="0.2">
      <c r="B453" s="130">
        <v>650.16100000000642</v>
      </c>
      <c r="C453">
        <v>22.738433254369411</v>
      </c>
      <c r="D453">
        <v>650.16100000000642</v>
      </c>
      <c r="E453">
        <v>-2234.1248147119613</v>
      </c>
      <c r="F453">
        <v>650.16100000000642</v>
      </c>
      <c r="G453">
        <v>6.5220752880386499</v>
      </c>
      <c r="J453" t="str">
        <f>IF(H453="","",$P$6-'Script Table'!$E$15-'Script Table'!$E$19+H453)</f>
        <v/>
      </c>
      <c r="K453" s="132">
        <f t="shared" si="22"/>
        <v>650.16100000000642</v>
      </c>
      <c r="L453" s="132">
        <f t="shared" si="21"/>
        <v>453</v>
      </c>
      <c r="M453" s="132">
        <v>650.0610000000064</v>
      </c>
      <c r="N453" s="143">
        <v>163.20743650140722</v>
      </c>
    </row>
    <row r="454" spans="2:14" x14ac:dyDescent="0.2">
      <c r="B454" s="130">
        <v>650.36100000000647</v>
      </c>
      <c r="C454">
        <v>22.677714939052795</v>
      </c>
      <c r="D454">
        <v>650.36100000000647</v>
      </c>
      <c r="E454">
        <v>-2234.3153792023936</v>
      </c>
      <c r="F454">
        <v>650.36100000000647</v>
      </c>
      <c r="G454">
        <v>6.33151079760637</v>
      </c>
      <c r="J454" t="str">
        <f>IF(H454="","",$P$6-'Script Table'!$E$15-'Script Table'!$E$19+H454)</f>
        <v/>
      </c>
      <c r="K454" s="132">
        <f t="shared" si="22"/>
        <v>650.36100000000647</v>
      </c>
      <c r="L454" s="132">
        <f t="shared" ref="L454:L517" si="23">L453+1</f>
        <v>454</v>
      </c>
      <c r="M454" s="132">
        <v>650.26100000000645</v>
      </c>
      <c r="N454" s="143">
        <v>162.32690131910016</v>
      </c>
    </row>
    <row r="455" spans="2:14" x14ac:dyDescent="0.2">
      <c r="B455" s="130">
        <v>650.56100000000652</v>
      </c>
      <c r="C455">
        <v>22.613950246084205</v>
      </c>
      <c r="D455">
        <v>650.56100000000652</v>
      </c>
      <c r="E455">
        <v>-2234.5049459473089</v>
      </c>
      <c r="F455">
        <v>650.56100000000652</v>
      </c>
      <c r="G455">
        <v>6.1419440526910876</v>
      </c>
      <c r="J455" t="str">
        <f>IF(H455="","",$P$6-'Script Table'!$E$15-'Script Table'!$E$19+H455)</f>
        <v/>
      </c>
      <c r="K455" s="132">
        <f t="shared" si="22"/>
        <v>650.56100000000652</v>
      </c>
      <c r="L455" s="132">
        <f t="shared" si="23"/>
        <v>455</v>
      </c>
      <c r="M455" s="132">
        <v>650.46100000000649</v>
      </c>
      <c r="N455" s="143">
        <v>161.40857024499869</v>
      </c>
    </row>
    <row r="456" spans="2:14" x14ac:dyDescent="0.2">
      <c r="B456" s="130">
        <v>650.76100000000656</v>
      </c>
      <c r="C456">
        <v>22.54702807233733</v>
      </c>
      <c r="D456">
        <v>650.76100000000656</v>
      </c>
      <c r="E456">
        <v>-2234.6934210313748</v>
      </c>
      <c r="F456">
        <v>650.76100000000656</v>
      </c>
      <c r="G456">
        <v>5.9534689686252023</v>
      </c>
      <c r="J456" t="str">
        <f>IF(H456="","",$P$6-'Script Table'!$E$15-'Script Table'!$E$19+H456)</f>
        <v/>
      </c>
      <c r="K456" s="132">
        <f t="shared" si="22"/>
        <v>650.76100000000656</v>
      </c>
      <c r="L456" s="132">
        <f t="shared" si="23"/>
        <v>456</v>
      </c>
      <c r="M456" s="132">
        <v>650.66100000000654</v>
      </c>
      <c r="N456" s="143">
        <v>160.45148801427652</v>
      </c>
    </row>
    <row r="457" spans="2:14" x14ac:dyDescent="0.2">
      <c r="B457" s="130">
        <v>650.96100000000661</v>
      </c>
      <c r="C457">
        <v>22.476837890632595</v>
      </c>
      <c r="D457">
        <v>650.96100000000661</v>
      </c>
      <c r="E457">
        <v>-2234.8807034935876</v>
      </c>
      <c r="F457">
        <v>650.96100000000661</v>
      </c>
      <c r="G457">
        <v>5.7661865064123958</v>
      </c>
      <c r="J457" t="str">
        <f>IF(H457="","",$P$6-'Script Table'!$E$15-'Script Table'!$E$19+H457)</f>
        <v/>
      </c>
      <c r="K457" s="132">
        <f t="shared" si="22"/>
        <v>650.96100000000661</v>
      </c>
      <c r="L457" s="132">
        <f t="shared" si="23"/>
        <v>457</v>
      </c>
      <c r="M457" s="132">
        <v>650.86100000000658</v>
      </c>
      <c r="N457" s="143">
        <v>159.45488306611779</v>
      </c>
    </row>
    <row r="458" spans="2:14" x14ac:dyDescent="0.2">
      <c r="B458" s="130">
        <v>651.16100000000665</v>
      </c>
      <c r="C458">
        <v>22.403270319109904</v>
      </c>
      <c r="D458">
        <v>651.16100000000665</v>
      </c>
      <c r="E458">
        <v>-2235.0666850574839</v>
      </c>
      <c r="F458">
        <v>651.16100000000665</v>
      </c>
      <c r="G458">
        <v>5.5802049425160476</v>
      </c>
      <c r="J458" t="str">
        <f>IF(H458="","",$P$6-'Script Table'!$E$15-'Script Table'!$E$19+H458)</f>
        <v/>
      </c>
      <c r="K458" s="132">
        <f t="shared" si="22"/>
        <v>651.16100000000665</v>
      </c>
      <c r="L458" s="132">
        <f t="shared" si="23"/>
        <v>458</v>
      </c>
      <c r="M458" s="132">
        <v>651.06100000000663</v>
      </c>
      <c r="N458" s="143">
        <v>158.41804268318015</v>
      </c>
    </row>
    <row r="459" spans="2:14" x14ac:dyDescent="0.2">
      <c r="B459" s="130">
        <v>651.3610000000067</v>
      </c>
      <c r="C459">
        <v>22.32621773342067</v>
      </c>
      <c r="D459">
        <v>651.3610000000067</v>
      </c>
      <c r="E459">
        <v>-2235.2512498862075</v>
      </c>
      <c r="F459">
        <v>651.3610000000067</v>
      </c>
      <c r="G459">
        <v>5.3956401137925241</v>
      </c>
      <c r="J459" t="str">
        <f>IF(H459="","",$P$6-'Script Table'!$E$15-'Script Table'!$E$19+H459)</f>
        <v/>
      </c>
      <c r="K459" s="132">
        <f t="shared" si="22"/>
        <v>651.3610000000067</v>
      </c>
      <c r="L459" s="132">
        <f t="shared" si="23"/>
        <v>459</v>
      </c>
      <c r="M459" s="132">
        <v>651.26100000000667</v>
      </c>
      <c r="N459" s="143">
        <v>157.34031765943365</v>
      </c>
    </row>
    <row r="460" spans="2:14" x14ac:dyDescent="0.2">
      <c r="B460" s="130">
        <v>651.56100000000674</v>
      </c>
      <c r="C460">
        <v>22.245574637965451</v>
      </c>
      <c r="D460">
        <v>651.56100000000674</v>
      </c>
      <c r="E460">
        <v>-2235.4342742432432</v>
      </c>
      <c r="F460">
        <v>651.56100000000674</v>
      </c>
      <c r="G460">
        <v>5.2126157567568043</v>
      </c>
      <c r="J460" t="str">
        <f>IF(H460="","",$P$6-'Script Table'!$E$15-'Script Table'!$E$19+H460)</f>
        <v/>
      </c>
      <c r="K460" s="132">
        <f t="shared" si="22"/>
        <v>651.56100000000674</v>
      </c>
      <c r="L460" s="132">
        <f t="shared" si="23"/>
        <v>460</v>
      </c>
      <c r="M460" s="132">
        <v>651.46100000000672</v>
      </c>
      <c r="N460" s="143">
        <v>156.22103827844359</v>
      </c>
    </row>
    <row r="461" spans="2:14" x14ac:dyDescent="0.2">
      <c r="B461" s="130">
        <v>651.76100000000679</v>
      </c>
      <c r="C461">
        <v>22.16123840156542</v>
      </c>
      <c r="D461">
        <v>651.76100000000679</v>
      </c>
      <c r="E461">
        <v>-2235.6156263052753</v>
      </c>
      <c r="F461">
        <v>651.76100000000679</v>
      </c>
      <c r="G461">
        <v>5.0312636947246574</v>
      </c>
      <c r="J461" t="str">
        <f>IF(H461="","",$P$6-'Script Table'!$E$15-'Script Table'!$E$19+H461)</f>
        <v/>
      </c>
      <c r="K461" s="132">
        <f t="shared" si="22"/>
        <v>651.76100000000679</v>
      </c>
      <c r="L461" s="132">
        <f t="shared" si="23"/>
        <v>461</v>
      </c>
      <c r="M461" s="132">
        <v>651.66100000000677</v>
      </c>
      <c r="N461" s="143">
        <v>155.05961695513651</v>
      </c>
    </row>
    <row r="462" spans="2:14" x14ac:dyDescent="0.2">
      <c r="B462" s="130">
        <v>651.96100000000683</v>
      </c>
      <c r="C462">
        <v>22.073110302111825</v>
      </c>
      <c r="D462">
        <v>651.96100000000683</v>
      </c>
      <c r="E462">
        <v>-2235.7951661511961</v>
      </c>
      <c r="F462">
        <v>651.96100000000683</v>
      </c>
      <c r="G462">
        <v>4.8517238488038856</v>
      </c>
      <c r="J462" t="str">
        <f>IF(H462="","",$P$6-'Script Table'!$E$15-'Script Table'!$E$19+H462)</f>
        <v/>
      </c>
      <c r="K462" s="132">
        <f t="shared" si="22"/>
        <v>651.96100000000683</v>
      </c>
      <c r="L462" s="132">
        <f t="shared" si="23"/>
        <v>462</v>
      </c>
      <c r="M462" s="132">
        <v>651.86100000000681</v>
      </c>
      <c r="N462" s="143">
        <v>153.85563857387635</v>
      </c>
    </row>
    <row r="463" spans="2:14" x14ac:dyDescent="0.2">
      <c r="B463" s="130">
        <v>652.16100000000688</v>
      </c>
      <c r="C463">
        <v>21.981096339599624</v>
      </c>
      <c r="D463">
        <v>652.16100000000688</v>
      </c>
      <c r="E463">
        <v>-2235.9727456993051</v>
      </c>
      <c r="F463">
        <v>652.16100000000688</v>
      </c>
      <c r="G463">
        <v>4.6741443006949339</v>
      </c>
      <c r="J463" t="str">
        <f>IF(H463="","",$P$6-'Script Table'!$E$15-'Script Table'!$E$19+H463)</f>
        <v/>
      </c>
      <c r="K463" s="132">
        <f t="shared" si="22"/>
        <v>652.16100000000688</v>
      </c>
      <c r="L463" s="132">
        <f t="shared" si="23"/>
        <v>463</v>
      </c>
      <c r="M463" s="132">
        <v>652.06100000000686</v>
      </c>
      <c r="N463" s="143">
        <v>152.6087828264879</v>
      </c>
    </row>
    <row r="464" spans="2:14" x14ac:dyDescent="0.2">
      <c r="B464" s="130">
        <v>652.36100000000692</v>
      </c>
      <c r="C464">
        <v>21.88510809218516</v>
      </c>
      <c r="D464">
        <v>652.36100000000692</v>
      </c>
      <c r="E464">
        <v>-2236.1482087114728</v>
      </c>
      <c r="F464">
        <v>652.36100000000692</v>
      </c>
      <c r="G464">
        <v>4.4986812885272229</v>
      </c>
      <c r="J464" t="str">
        <f>IF(H464="","",$P$6-'Script Table'!$E$15-'Script Table'!$E$19+H464)</f>
        <v/>
      </c>
      <c r="K464" s="132">
        <f t="shared" si="22"/>
        <v>652.36100000000692</v>
      </c>
      <c r="L464" s="132">
        <f t="shared" si="23"/>
        <v>464</v>
      </c>
      <c r="M464" s="132">
        <v>652.2610000000069</v>
      </c>
      <c r="N464" s="143">
        <v>151.31883242487854</v>
      </c>
    </row>
    <row r="465" spans="2:14" x14ac:dyDescent="0.2">
      <c r="B465" s="130">
        <v>652.56100000000697</v>
      </c>
      <c r="C465">
        <v>21.785063908456308</v>
      </c>
      <c r="D465">
        <v>652.56100000000697</v>
      </c>
      <c r="E465">
        <v>-2236.3213910454065</v>
      </c>
      <c r="F465">
        <v>652.56100000000697</v>
      </c>
      <c r="G465">
        <v>4.3254989545935132</v>
      </c>
      <c r="J465" t="str">
        <f>IF(H465="","",$P$6-'Script Table'!$E$15-'Script Table'!$E$19+H465)</f>
        <v/>
      </c>
      <c r="K465" s="132">
        <f t="shared" si="22"/>
        <v>652.56100000000697</v>
      </c>
      <c r="L465" s="132">
        <f t="shared" si="23"/>
        <v>465</v>
      </c>
      <c r="M465" s="132">
        <v>652.46100000000695</v>
      </c>
      <c r="N465" s="143">
        <v>149.985780033097</v>
      </c>
    </row>
    <row r="466" spans="2:14" x14ac:dyDescent="0.2">
      <c r="B466" s="130">
        <v>652.76100000000702</v>
      </c>
      <c r="C466">
        <v>21.680889532831461</v>
      </c>
      <c r="D466">
        <v>652.76100000000702</v>
      </c>
      <c r="E466">
        <v>-2236.492120674799</v>
      </c>
      <c r="F466">
        <v>652.76100000000702</v>
      </c>
      <c r="G466">
        <v>4.1547693252009594</v>
      </c>
      <c r="J466" t="str">
        <f>IF(H466="","",$P$6-'Script Table'!$E$15-'Script Table'!$E$19+H466)</f>
        <v/>
      </c>
      <c r="K466" s="132">
        <f t="shared" si="22"/>
        <v>652.76100000000702</v>
      </c>
      <c r="L466" s="132">
        <f t="shared" si="23"/>
        <v>466</v>
      </c>
      <c r="M466" s="132">
        <v>652.66100000000699</v>
      </c>
      <c r="N466" s="143">
        <v>148.60964276579853</v>
      </c>
    </row>
    <row r="467" spans="2:14" x14ac:dyDescent="0.2">
      <c r="B467" s="130">
        <v>652.96100000000706</v>
      </c>
      <c r="C467">
        <v>21.572519041139806</v>
      </c>
      <c r="D467">
        <v>652.96100000000706</v>
      </c>
      <c r="E467">
        <v>-2236.6602179416009</v>
      </c>
      <c r="F467">
        <v>652.96100000000706</v>
      </c>
      <c r="G467">
        <v>3.9866720583991082</v>
      </c>
      <c r="J467" t="str">
        <f>IF(H467="","",$P$6-'Script Table'!$E$15-'Script Table'!$E$19+H467)</f>
        <v/>
      </c>
      <c r="K467" s="132">
        <f t="shared" si="22"/>
        <v>652.96100000000706</v>
      </c>
      <c r="L467" s="132">
        <f t="shared" si="23"/>
        <v>467</v>
      </c>
      <c r="M467" s="132">
        <v>652.86100000000704</v>
      </c>
      <c r="N467" s="143">
        <v>147.19056160436887</v>
      </c>
    </row>
    <row r="468" spans="2:14" x14ac:dyDescent="0.2">
      <c r="B468" s="130">
        <v>653.16100000000711</v>
      </c>
      <c r="C468">
        <v>21.459895801071859</v>
      </c>
      <c r="D468">
        <v>653.16100000000711</v>
      </c>
      <c r="E468">
        <v>-2236.8254959148226</v>
      </c>
      <c r="F468">
        <v>653.16100000000711</v>
      </c>
      <c r="G468">
        <v>3.8213940851774169</v>
      </c>
      <c r="J468" t="str">
        <f>IF(H468="","",$P$6-'Script Table'!$E$15-'Script Table'!$E$19+H468)</f>
        <v/>
      </c>
      <c r="K468" s="132">
        <f t="shared" si="22"/>
        <v>653.16100000000711</v>
      </c>
      <c r="L468" s="132">
        <f t="shared" si="23"/>
        <v>468</v>
      </c>
      <c r="M468" s="132">
        <v>653.06100000000708</v>
      </c>
      <c r="N468" s="143">
        <v>145.7288128100673</v>
      </c>
    </row>
    <row r="469" spans="2:14" x14ac:dyDescent="0.2">
      <c r="B469" s="130">
        <v>653.36100000000715</v>
      </c>
      <c r="C469">
        <v>21.342973472885841</v>
      </c>
      <c r="D469">
        <v>653.36100000000715</v>
      </c>
      <c r="E469">
        <v>-2236.9877608843608</v>
      </c>
      <c r="F469">
        <v>653.36100000000715</v>
      </c>
      <c r="G469">
        <v>3.659129115639189</v>
      </c>
      <c r="J469" t="str">
        <f>IF(H469="","",$P$6-'Script Table'!$E$15-'Script Table'!$E$19+H469)</f>
        <v/>
      </c>
      <c r="K469" s="132">
        <f t="shared" si="22"/>
        <v>653.36100000000715</v>
      </c>
      <c r="L469" s="132">
        <f t="shared" si="23"/>
        <v>469</v>
      </c>
      <c r="M469" s="132">
        <v>653.26100000000713</v>
      </c>
      <c r="N469" s="143">
        <v>144.22482869009201</v>
      </c>
    </row>
    <row r="470" spans="2:14" x14ac:dyDescent="0.2">
      <c r="B470" s="130">
        <v>653.5610000000072</v>
      </c>
      <c r="C470">
        <v>21.221717183797729</v>
      </c>
      <c r="D470">
        <v>653.5610000000072</v>
      </c>
      <c r="E470">
        <v>-2237.1468131167821</v>
      </c>
      <c r="F470">
        <v>653.5610000000072</v>
      </c>
      <c r="G470">
        <v>3.5000768832178437</v>
      </c>
      <c r="J470" t="str">
        <f>IF(H470="","",$P$6-'Script Table'!$E$15-'Script Table'!$E$19+H470)</f>
        <v/>
      </c>
      <c r="K470" s="132">
        <f t="shared" si="22"/>
        <v>653.5610000000072</v>
      </c>
      <c r="L470" s="132">
        <f t="shared" si="23"/>
        <v>470</v>
      </c>
      <c r="M470" s="132">
        <v>653.46100000000718</v>
      </c>
      <c r="N470" s="143">
        <v>142.67927215139645</v>
      </c>
    </row>
    <row r="471" spans="2:14" x14ac:dyDescent="0.2">
      <c r="B471" s="130">
        <v>653.76100000000724</v>
      </c>
      <c r="C471">
        <v>21.096104176550082</v>
      </c>
      <c r="D471">
        <v>653.76100000000724</v>
      </c>
      <c r="E471">
        <v>-2237.3024473755545</v>
      </c>
      <c r="F471">
        <v>653.76100000000724</v>
      </c>
      <c r="G471">
        <v>3.3444426244454917</v>
      </c>
      <c r="J471" t="str">
        <f>IF(H471="","",$P$6-'Script Table'!$E$15-'Script Table'!$E$19+H471)</f>
        <v/>
      </c>
      <c r="K471" s="132">
        <f t="shared" si="22"/>
        <v>653.76100000000724</v>
      </c>
      <c r="L471" s="132">
        <f t="shared" si="23"/>
        <v>471</v>
      </c>
      <c r="M471" s="132">
        <v>653.66100000000722</v>
      </c>
      <c r="N471" s="143">
        <v>141.09286752334106</v>
      </c>
    </row>
    <row r="472" spans="2:14" x14ac:dyDescent="0.2">
      <c r="B472" s="130">
        <v>653.96100000000729</v>
      </c>
      <c r="C472">
        <v>20.966124698268555</v>
      </c>
      <c r="D472">
        <v>653.96100000000729</v>
      </c>
      <c r="E472">
        <v>-2237.4544537436891</v>
      </c>
      <c r="F472">
        <v>653.96100000000729</v>
      </c>
      <c r="G472">
        <v>3.1924362563108843</v>
      </c>
      <c r="J472" t="str">
        <f>IF(H472="","",$P$6-'Script Table'!$E$15-'Script Table'!$E$19+H472)</f>
        <v/>
      </c>
      <c r="K472" s="132">
        <f t="shared" si="22"/>
        <v>653.96100000000729</v>
      </c>
      <c r="L472" s="132">
        <f t="shared" si="23"/>
        <v>472</v>
      </c>
      <c r="M472" s="132">
        <v>653.86100000000727</v>
      </c>
      <c r="N472" s="143">
        <v>139.46650182177382</v>
      </c>
    </row>
    <row r="473" spans="2:14" x14ac:dyDescent="0.2">
      <c r="B473" s="130">
        <v>654.16100000000733</v>
      </c>
      <c r="C473">
        <v>20.831782834151802</v>
      </c>
      <c r="D473">
        <v>654.16100000000733</v>
      </c>
      <c r="E473">
        <v>-2237.6026185703604</v>
      </c>
      <c r="F473">
        <v>654.16100000000733</v>
      </c>
      <c r="G473">
        <v>3.0442714296395934</v>
      </c>
      <c r="J473" t="str">
        <f>IF(H473="","",$P$6-'Script Table'!$E$15-'Script Table'!$E$19+H473)</f>
        <v/>
      </c>
      <c r="K473" s="132">
        <f t="shared" si="22"/>
        <v>654.16100000000733</v>
      </c>
      <c r="L473" s="132">
        <f t="shared" si="23"/>
        <v>473</v>
      </c>
      <c r="M473" s="132">
        <v>654.06100000000731</v>
      </c>
      <c r="N473" s="143">
        <v>137.80123021129288</v>
      </c>
    </row>
    <row r="474" spans="2:14" x14ac:dyDescent="0.2">
      <c r="B474" s="130">
        <v>654.36100000000738</v>
      </c>
      <c r="C474">
        <v>20.693097268713146</v>
      </c>
      <c r="D474">
        <v>654.36100000000738</v>
      </c>
      <c r="E474">
        <v>-2237.7467255408337</v>
      </c>
      <c r="F474">
        <v>654.36100000000738</v>
      </c>
      <c r="G474">
        <v>2.9001644591662625</v>
      </c>
      <c r="J474" t="str">
        <f>IF(H474="","",$P$6-'Script Table'!$E$15-'Script Table'!$E$19+H474)</f>
        <v/>
      </c>
      <c r="K474" s="132">
        <f t="shared" si="22"/>
        <v>654.36100000000738</v>
      </c>
      <c r="L474" s="132">
        <f t="shared" si="23"/>
        <v>474</v>
      </c>
      <c r="M474" s="132">
        <v>654.26100000000736</v>
      </c>
      <c r="N474" s="143">
        <v>136.09828069132158</v>
      </c>
    </row>
    <row r="475" spans="2:14" x14ac:dyDescent="0.2">
      <c r="B475" s="130">
        <v>654.56100000000743</v>
      </c>
      <c r="C475">
        <v>20.550102018837524</v>
      </c>
      <c r="D475">
        <v>654.56100000000743</v>
      </c>
      <c r="E475">
        <v>-2237.8865569301392</v>
      </c>
      <c r="F475">
        <v>654.56100000000743</v>
      </c>
      <c r="G475">
        <v>2.7603330698607351</v>
      </c>
      <c r="J475" t="str">
        <f>IF(H475="","",$P$6-'Script Table'!$E$15-'Script Table'!$E$19+H475)</f>
        <v/>
      </c>
      <c r="K475" s="132">
        <f t="shared" si="22"/>
        <v>654.56100000000743</v>
      </c>
      <c r="L475" s="132">
        <f t="shared" si="23"/>
        <v>475</v>
      </c>
      <c r="M475" s="132">
        <v>654.4610000000074</v>
      </c>
      <c r="N475" s="143">
        <v>134.3590833694339</v>
      </c>
    </row>
    <row r="476" spans="2:14" x14ac:dyDescent="0.2">
      <c r="B476" s="130">
        <v>654.76100000000747</v>
      </c>
      <c r="C476">
        <v>20.402846976622182</v>
      </c>
      <c r="D476">
        <v>654.76100000000747</v>
      </c>
      <c r="E476">
        <v>-2238.0218949025461</v>
      </c>
      <c r="F476">
        <v>654.76100000000747</v>
      </c>
      <c r="G476">
        <v>2.6249950974538478</v>
      </c>
      <c r="J476" t="str">
        <f>IF(H476="","",$P$6-'Script Table'!$E$15-'Script Table'!$E$19+H476)</f>
        <v/>
      </c>
      <c r="K476" s="132">
        <f t="shared" si="22"/>
        <v>654.76100000000747</v>
      </c>
      <c r="L476" s="132">
        <f t="shared" si="23"/>
        <v>476</v>
      </c>
      <c r="M476" s="132">
        <v>654.66100000000745</v>
      </c>
      <c r="N476" s="143">
        <v>132.58524291088432</v>
      </c>
    </row>
    <row r="477" spans="2:14" x14ac:dyDescent="0.2">
      <c r="B477" s="130">
        <v>654.96100000000752</v>
      </c>
      <c r="C477">
        <v>20.251398285961475</v>
      </c>
      <c r="D477">
        <v>654.96100000000752</v>
      </c>
      <c r="E477">
        <v>-2238.1525228673322</v>
      </c>
      <c r="F477">
        <v>654.96100000000752</v>
      </c>
      <c r="G477">
        <v>2.4943671326677759</v>
      </c>
      <c r="J477" t="str">
        <f>IF(H477="","",$P$6-'Script Table'!$E$15-'Script Table'!$E$19+H477)</f>
        <v/>
      </c>
      <c r="K477" s="132">
        <f t="shared" si="22"/>
        <v>654.96100000000752</v>
      </c>
      <c r="L477" s="132">
        <f t="shared" si="23"/>
        <v>477</v>
      </c>
      <c r="M477" s="132">
        <v>654.86100000000749</v>
      </c>
      <c r="N477" s="143">
        <v>130.77852236016992</v>
      </c>
    </row>
    <row r="478" spans="2:14" x14ac:dyDescent="0.2">
      <c r="B478" s="130">
        <v>655.16100000000756</v>
      </c>
      <c r="C478">
        <v>20.095838634148297</v>
      </c>
      <c r="D478">
        <v>655.16100000000756</v>
      </c>
      <c r="E478">
        <v>-2238.2782269816939</v>
      </c>
      <c r="F478">
        <v>655.16100000000756</v>
      </c>
      <c r="G478">
        <v>2.3686630183060515</v>
      </c>
      <c r="J478" t="str">
        <f>IF(H478="","",$P$6-'Script Table'!$E$15-'Script Table'!$E$19+H478)</f>
        <v/>
      </c>
      <c r="K478" s="132">
        <f t="shared" si="22"/>
        <v>655.16100000000756</v>
      </c>
      <c r="L478" s="132">
        <f t="shared" si="23"/>
        <v>478</v>
      </c>
      <c r="M478" s="132">
        <v>655.06100000000754</v>
      </c>
      <c r="N478" s="143">
        <v>128.94086637756629</v>
      </c>
    </row>
    <row r="479" spans="2:14" x14ac:dyDescent="0.2">
      <c r="B479" s="130">
        <v>655.36100000000761</v>
      </c>
      <c r="C479">
        <v>19.936267383891899</v>
      </c>
      <c r="D479">
        <v>655.36100000000761</v>
      </c>
      <c r="E479">
        <v>-2238.398797733284</v>
      </c>
      <c r="F479">
        <v>655.36100000000761</v>
      </c>
      <c r="G479">
        <v>2.2480922667159575</v>
      </c>
      <c r="J479" t="str">
        <f>IF(H479="","",$P$6-'Script Table'!$E$15-'Script Table'!$E$19+H479)</f>
        <v/>
      </c>
      <c r="K479" s="132">
        <f t="shared" si="22"/>
        <v>655.36100000000761</v>
      </c>
      <c r="L479" s="132">
        <f t="shared" si="23"/>
        <v>479</v>
      </c>
      <c r="M479" s="132">
        <v>655.26100000000758</v>
      </c>
      <c r="N479" s="143">
        <v>127.07440061999293</v>
      </c>
    </row>
    <row r="480" spans="2:14" x14ac:dyDescent="0.2">
      <c r="B480" s="130">
        <v>655.56100000000765</v>
      </c>
      <c r="C480">
        <v>19.772800531407835</v>
      </c>
      <c r="D480">
        <v>655.56100000000765</v>
      </c>
      <c r="E480">
        <v>-2238.5140315851049</v>
      </c>
      <c r="F480">
        <v>655.56100000000765</v>
      </c>
      <c r="G480">
        <v>2.132858414895054</v>
      </c>
      <c r="J480" t="str">
        <f>IF(H480="","",$P$6-'Script Table'!$E$15-'Script Table'!$E$19+H480)</f>
        <v/>
      </c>
      <c r="K480" s="132">
        <f t="shared" si="22"/>
        <v>655.56100000000765</v>
      </c>
      <c r="L480" s="132">
        <f t="shared" si="23"/>
        <v>480</v>
      </c>
      <c r="M480" s="132">
        <v>655.46100000000763</v>
      </c>
      <c r="N480" s="143">
        <v>125.18142984771761</v>
      </c>
    </row>
    <row r="481" spans="2:14" x14ac:dyDescent="0.2">
      <c r="B481" s="130">
        <v>655.7610000000077</v>
      </c>
      <c r="C481">
        <v>19.605570478491554</v>
      </c>
      <c r="D481">
        <v>655.7610000000077</v>
      </c>
      <c r="E481">
        <v>-2238.6237326628147</v>
      </c>
      <c r="F481">
        <v>655.7610000000077</v>
      </c>
      <c r="G481">
        <v>2.0231573371852392</v>
      </c>
      <c r="J481" t="str">
        <f>IF(H481="","",$P$6-'Script Table'!$E$15-'Script Table'!$E$19+H481)</f>
        <v/>
      </c>
      <c r="K481" s="132">
        <f t="shared" si="22"/>
        <v>655.7610000000077</v>
      </c>
      <c r="L481" s="132">
        <f t="shared" si="23"/>
        <v>481</v>
      </c>
      <c r="M481" s="132">
        <v>655.66100000000768</v>
      </c>
      <c r="N481" s="143">
        <v>123.2644347113344</v>
      </c>
    </row>
    <row r="482" spans="2:14" x14ac:dyDescent="0.2">
      <c r="B482" s="130">
        <v>655.96100000000774</v>
      </c>
      <c r="C482">
        <v>19.434725609266462</v>
      </c>
      <c r="D482">
        <v>655.96100000000774</v>
      </c>
      <c r="E482">
        <v>-2238.7277144621994</v>
      </c>
      <c r="F482">
        <v>655.96100000000774</v>
      </c>
      <c r="G482">
        <v>1.9191755378005837</v>
      </c>
      <c r="J482" t="str">
        <f>IF(H482="","",$P$6-'Script Table'!$E$15-'Script Table'!$E$19+H482)</f>
        <v/>
      </c>
      <c r="K482" s="132">
        <f t="shared" si="22"/>
        <v>655.96100000000774</v>
      </c>
      <c r="L482" s="132">
        <f t="shared" si="23"/>
        <v>482</v>
      </c>
      <c r="M482" s="132">
        <v>655.86100000000772</v>
      </c>
      <c r="N482" s="143">
        <v>121.32606720827725</v>
      </c>
    </row>
    <row r="483" spans="2:14" x14ac:dyDescent="0.2">
      <c r="B483" s="130">
        <v>656.16100000000779</v>
      </c>
      <c r="C483">
        <v>19.260429655394145</v>
      </c>
      <c r="D483">
        <v>656.16100000000779</v>
      </c>
      <c r="E483">
        <v>-2238.8258015345159</v>
      </c>
      <c r="F483">
        <v>656.16100000000779</v>
      </c>
      <c r="G483">
        <v>1.8210884654840811</v>
      </c>
      <c r="J483" t="str">
        <f>IF(H483="","",$P$6-'Script Table'!$E$15-'Script Table'!$E$19+H483)</f>
        <v/>
      </c>
      <c r="K483" s="132">
        <f t="shared" si="22"/>
        <v>656.16100000000779</v>
      </c>
      <c r="L483" s="132">
        <f t="shared" si="23"/>
        <v>483</v>
      </c>
      <c r="M483" s="132">
        <v>656.06100000000777</v>
      </c>
      <c r="N483" s="143">
        <v>119.3691388601785</v>
      </c>
    </row>
    <row r="484" spans="2:14" x14ac:dyDescent="0.2">
      <c r="B484" s="130">
        <v>656.36100000000783</v>
      </c>
      <c r="C484">
        <v>19.082860814643936</v>
      </c>
      <c r="D484">
        <v>656.36100000000783</v>
      </c>
      <c r="E484">
        <v>-2238.9178310516327</v>
      </c>
      <c r="F484">
        <v>656.36100000000783</v>
      </c>
      <c r="G484">
        <v>1.7290589483673102</v>
      </c>
      <c r="J484" t="str">
        <f>IF(H484="","",$P$6-'Script Table'!$E$15-'Script Table'!$E$19+H484)</f>
        <v/>
      </c>
      <c r="K484" s="132">
        <f t="shared" si="22"/>
        <v>656.36100000000783</v>
      </c>
      <c r="L484" s="132">
        <f t="shared" si="23"/>
        <v>484</v>
      </c>
      <c r="M484" s="132">
        <v>656.26100000000781</v>
      </c>
      <c r="N484" s="143">
        <v>117.39658485756948</v>
      </c>
    </row>
    <row r="485" spans="2:14" x14ac:dyDescent="0.2">
      <c r="B485" s="130">
        <v>656.56100000000788</v>
      </c>
      <c r="C485">
        <v>18.902210812722036</v>
      </c>
      <c r="D485">
        <v>656.56100000000788</v>
      </c>
      <c r="E485">
        <v>-2239.0036545721514</v>
      </c>
      <c r="F485">
        <v>656.56100000000788</v>
      </c>
      <c r="G485">
        <v>1.6432354278485946</v>
      </c>
      <c r="J485" t="str">
        <f>IF(H485="","",$P$6-'Script Table'!$E$15-'Script Table'!$E$19+H485)</f>
        <v/>
      </c>
      <c r="K485" s="132">
        <f t="shared" si="22"/>
        <v>656.56100000000788</v>
      </c>
      <c r="L485" s="132">
        <f t="shared" si="23"/>
        <v>485</v>
      </c>
      <c r="M485" s="132">
        <v>656.46100000000786</v>
      </c>
      <c r="N485" s="143">
        <v>115.41154003424398</v>
      </c>
    </row>
    <row r="486" spans="2:14" x14ac:dyDescent="0.2">
      <c r="B486" s="130">
        <v>656.76100000000793</v>
      </c>
      <c r="C486">
        <v>18.718683673616006</v>
      </c>
      <c r="D486">
        <v>656.76100000000793</v>
      </c>
      <c r="E486">
        <v>-2239.0831395804271</v>
      </c>
      <c r="F486">
        <v>656.76100000000793</v>
      </c>
      <c r="G486">
        <v>1.563750419572898</v>
      </c>
      <c r="J486" t="str">
        <f>IF(H486="","",$P$6-'Script Table'!$E$15-'Script Table'!$E$19+H486)</f>
        <v/>
      </c>
      <c r="K486" s="132">
        <f t="shared" si="22"/>
        <v>656.76100000000793</v>
      </c>
      <c r="L486" s="132">
        <f t="shared" si="23"/>
        <v>486</v>
      </c>
      <c r="M486" s="132">
        <v>656.6610000000079</v>
      </c>
      <c r="N486" s="143">
        <v>113.41727977397274</v>
      </c>
    </row>
    <row r="487" spans="2:14" x14ac:dyDescent="0.2">
      <c r="B487" s="130">
        <v>656.96100000000797</v>
      </c>
      <c r="C487">
        <v>18.532494303238732</v>
      </c>
      <c r="D487">
        <v>656.96100000000797</v>
      </c>
      <c r="E487">
        <v>-2239.1561709165853</v>
      </c>
      <c r="F487">
        <v>656.96100000000797</v>
      </c>
      <c r="G487">
        <v>1.4907190834146604</v>
      </c>
      <c r="J487" t="str">
        <f>IF(H487="","",$P$6-'Script Table'!$E$15-'Script Table'!$E$19+H487)</f>
        <v/>
      </c>
      <c r="K487" s="132">
        <f t="shared" si="22"/>
        <v>656.96100000000797</v>
      </c>
      <c r="L487" s="132">
        <f t="shared" si="23"/>
        <v>487</v>
      </c>
      <c r="M487" s="132">
        <v>656.86100000000795</v>
      </c>
      <c r="N487" s="143">
        <v>111.41720921331566</v>
      </c>
    </row>
    <row r="488" spans="2:14" x14ac:dyDescent="0.2">
      <c r="B488" s="130">
        <v>657.16100000000802</v>
      </c>
      <c r="C488">
        <v>18.343866900835707</v>
      </c>
      <c r="D488">
        <v>657.16100000000802</v>
      </c>
      <c r="E488">
        <v>-2239.2226520727972</v>
      </c>
      <c r="F488">
        <v>657.16100000000802</v>
      </c>
      <c r="G488">
        <v>1.4242379272027392</v>
      </c>
      <c r="J488" t="str">
        <f>IF(H488="","",$P$6-'Script Table'!$E$15-'Script Table'!$E$19+H488)</f>
        <v/>
      </c>
      <c r="K488" s="132">
        <f t="shared" si="22"/>
        <v>657.16100000000802</v>
      </c>
      <c r="L488" s="132">
        <f t="shared" si="23"/>
        <v>488</v>
      </c>
      <c r="M488" s="132">
        <v>657.06100000000799</v>
      </c>
      <c r="N488" s="143">
        <v>109.41485145369407</v>
      </c>
    </row>
    <row r="489" spans="2:14" x14ac:dyDescent="0.2">
      <c r="B489" s="130">
        <v>657.36100000000806</v>
      </c>
      <c r="C489">
        <v>18.153033216695142</v>
      </c>
      <c r="D489">
        <v>657.36100000000806</v>
      </c>
      <c r="E489">
        <v>-2239.2825063331811</v>
      </c>
      <c r="F489">
        <v>657.36100000000806</v>
      </c>
      <c r="G489">
        <v>1.3643836668188669</v>
      </c>
      <c r="J489" t="str">
        <f>IF(H489="","",$P$6-'Script Table'!$E$15-'Script Table'!$E$19+H489)</f>
        <v/>
      </c>
      <c r="K489" s="132">
        <f t="shared" si="22"/>
        <v>657.36100000000806</v>
      </c>
      <c r="L489" s="132">
        <f t="shared" si="23"/>
        <v>489</v>
      </c>
      <c r="M489" s="132">
        <v>657.26100000000804</v>
      </c>
      <c r="N489" s="143">
        <v>107.41383491999665</v>
      </c>
    </row>
    <row r="490" spans="2:14" x14ac:dyDescent="0.2">
      <c r="B490" s="130">
        <v>657.56100000000811</v>
      </c>
      <c r="C490">
        <v>17.960230678426271</v>
      </c>
      <c r="D490">
        <v>657.56100000000811</v>
      </c>
      <c r="E490">
        <v>-2239.3356777375579</v>
      </c>
      <c r="F490">
        <v>657.56100000000811</v>
      </c>
      <c r="G490">
        <v>1.3112122624420408</v>
      </c>
      <c r="J490" t="str">
        <f>IF(H490="","",$P$6-'Script Table'!$E$15-'Script Table'!$E$19+H490)</f>
        <v/>
      </c>
      <c r="K490" s="132">
        <f t="shared" si="22"/>
        <v>657.56100000000811</v>
      </c>
      <c r="L490" s="132">
        <f t="shared" si="23"/>
        <v>490</v>
      </c>
      <c r="M490" s="132">
        <v>657.46100000000808</v>
      </c>
      <c r="N490" s="143">
        <v>105.41788003030433</v>
      </c>
    </row>
    <row r="491" spans="2:14" x14ac:dyDescent="0.2">
      <c r="B491" s="130">
        <v>657.76100000000815</v>
      </c>
      <c r="C491">
        <v>17.765700411308966</v>
      </c>
      <c r="D491">
        <v>657.76100000000815</v>
      </c>
      <c r="E491">
        <v>-2239.3821318527675</v>
      </c>
      <c r="F491">
        <v>657.76100000000815</v>
      </c>
      <c r="G491">
        <v>1.2647581472324418</v>
      </c>
      <c r="J491" t="str">
        <f>IF(H491="","",$P$6-'Script Table'!$E$15-'Script Table'!$E$19+H491)</f>
        <v/>
      </c>
      <c r="K491" s="132">
        <f t="shared" si="22"/>
        <v>657.76100000000815</v>
      </c>
      <c r="L491" s="132">
        <f t="shared" si="23"/>
        <v>491</v>
      </c>
      <c r="M491" s="132">
        <v>657.66100000000813</v>
      </c>
      <c r="N491" s="143">
        <v>103.43078534922763</v>
      </c>
    </row>
    <row r="492" spans="2:14" x14ac:dyDescent="0.2">
      <c r="B492" s="130">
        <v>657.9610000000082</v>
      </c>
      <c r="C492">
        <v>17.569685180842701</v>
      </c>
      <c r="D492">
        <v>657.9610000000082</v>
      </c>
      <c r="E492">
        <v>-2239.4218563393197</v>
      </c>
      <c r="F492">
        <v>657.9610000000082</v>
      </c>
      <c r="G492">
        <v>1.2250336606803103</v>
      </c>
      <c r="J492" t="str">
        <f>IF(H492="","",$P$6-'Script Table'!$E$15-'Script Table'!$E$19+H492)</f>
        <v/>
      </c>
      <c r="K492" s="132">
        <f t="shared" si="22"/>
        <v>657.9610000000082</v>
      </c>
      <c r="L492" s="132">
        <f t="shared" si="23"/>
        <v>492</v>
      </c>
      <c r="M492" s="132">
        <v>657.86100000000818</v>
      </c>
      <c r="N492" s="143">
        <v>101.45641342005324</v>
      </c>
    </row>
    <row r="493" spans="2:14" x14ac:dyDescent="0.2">
      <c r="B493" s="130">
        <v>658.16100000000824</v>
      </c>
      <c r="C493">
        <v>17.372427287533988</v>
      </c>
      <c r="D493">
        <v>658.16100000000824</v>
      </c>
      <c r="E493">
        <v>-2239.4548613056422</v>
      </c>
      <c r="F493">
        <v>658.16100000000824</v>
      </c>
      <c r="G493">
        <v>1.1920286943577594</v>
      </c>
      <c r="J493" t="str">
        <f>IF(H493="","",$P$6-'Script Table'!$E$15-'Script Table'!$E$19+H493)</f>
        <v/>
      </c>
      <c r="K493" s="132">
        <f t="shared" si="22"/>
        <v>658.16100000000824</v>
      </c>
      <c r="L493" s="132">
        <f t="shared" si="23"/>
        <v>493</v>
      </c>
      <c r="M493" s="132">
        <v>658.06100000000822</v>
      </c>
      <c r="N493" s="143">
        <v>99.498676477713545</v>
      </c>
    </row>
    <row r="494" spans="2:14" x14ac:dyDescent="0.2">
      <c r="B494" s="130">
        <v>658.36100000000829</v>
      </c>
      <c r="C494">
        <v>17.174166420801491</v>
      </c>
      <c r="D494">
        <v>658.36100000000829</v>
      </c>
      <c r="E494">
        <v>-2239.4811792640085</v>
      </c>
      <c r="F494">
        <v>658.36100000000829</v>
      </c>
      <c r="G494">
        <v>1.1657107359915244</v>
      </c>
      <c r="J494" t="str">
        <f>IF(H494="","",$P$6-'Script Table'!$E$15-'Script Table'!$E$19+H494)</f>
        <v/>
      </c>
      <c r="K494" s="132">
        <f t="shared" si="22"/>
        <v>658.36100000000829</v>
      </c>
      <c r="L494" s="132">
        <f t="shared" si="23"/>
        <v>494</v>
      </c>
      <c r="M494" s="132">
        <v>658.26100000000827</v>
      </c>
      <c r="N494" s="143">
        <v>97.561469378191376</v>
      </c>
    </row>
    <row r="495" spans="2:14" x14ac:dyDescent="0.2">
      <c r="B495" s="130">
        <v>658.56100000000833</v>
      </c>
      <c r="C495">
        <v>16.97513758775133</v>
      </c>
      <c r="D495">
        <v>658.56100000000833</v>
      </c>
      <c r="E495">
        <v>-2239.5008651668045</v>
      </c>
      <c r="F495">
        <v>658.56100000000833</v>
      </c>
      <c r="G495">
        <v>1.1460248331954972</v>
      </c>
      <c r="J495" t="str">
        <f>IF(H495="","",$P$6-'Script Table'!$E$15-'Script Table'!$E$19+H495)</f>
        <v/>
      </c>
      <c r="K495" s="132">
        <f t="shared" si="22"/>
        <v>658.56100000000833</v>
      </c>
      <c r="L495" s="132">
        <f t="shared" si="23"/>
        <v>495</v>
      </c>
      <c r="M495" s="132">
        <v>658.46100000000831</v>
      </c>
      <c r="N495" s="143">
        <v>95.648741287030958</v>
      </c>
    </row>
    <row r="496" spans="2:14" x14ac:dyDescent="0.2">
      <c r="B496" s="130">
        <v>658.76100000000838</v>
      </c>
      <c r="C496">
        <v>16.775569062723367</v>
      </c>
      <c r="D496">
        <v>658.76100000000838</v>
      </c>
      <c r="E496">
        <v>-2239.5139961547984</v>
      </c>
      <c r="F496">
        <v>658.76100000000838</v>
      </c>
      <c r="G496">
        <v>1.1328938452015791</v>
      </c>
      <c r="J496" t="str">
        <f>IF(H496="","",$P$6-'Script Table'!$E$15-'Script Table'!$E$19+H496)</f>
        <v/>
      </c>
      <c r="K496" s="132">
        <f t="shared" si="22"/>
        <v>658.76100000000838</v>
      </c>
      <c r="L496" s="132">
        <f t="shared" si="23"/>
        <v>496</v>
      </c>
      <c r="M496" s="132">
        <v>658.66100000000836</v>
      </c>
      <c r="N496" s="143">
        <v>93.764457872768631</v>
      </c>
    </row>
    <row r="497" spans="2:14" x14ac:dyDescent="0.2">
      <c r="B497" s="130">
        <v>658.96100000000843</v>
      </c>
      <c r="C497">
        <v>16.575680406028493</v>
      </c>
      <c r="D497">
        <v>658.96100000000843</v>
      </c>
      <c r="E497">
        <v>-2239.5206710822131</v>
      </c>
      <c r="F497">
        <v>658.96100000000843</v>
      </c>
      <c r="G497">
        <v>1.1262189177869004</v>
      </c>
      <c r="J497" t="str">
        <f>IF(H497="","",$P$6-'Script Table'!$E$15-'Script Table'!$E$19+H497)</f>
        <v/>
      </c>
      <c r="K497" s="132">
        <f t="shared" si="22"/>
        <v>658.96100000000843</v>
      </c>
      <c r="L497" s="132">
        <f t="shared" si="23"/>
        <v>497</v>
      </c>
      <c r="M497" s="132">
        <v>658.8610000000084</v>
      </c>
      <c r="N497" s="143">
        <v>91.912580308104424</v>
      </c>
    </row>
    <row r="498" spans="2:14" x14ac:dyDescent="0.2">
      <c r="B498" s="130">
        <v>659.16100000000847</v>
      </c>
      <c r="C498">
        <v>16.375680585089025</v>
      </c>
      <c r="D498">
        <v>659.16100000000847</v>
      </c>
      <c r="E498">
        <v>-2239.52100986287</v>
      </c>
      <c r="F498">
        <v>659.16100000000847</v>
      </c>
      <c r="G498">
        <v>1.1258801371300251</v>
      </c>
      <c r="J498" t="str">
        <f>IF(H498="","",$P$6-'Script Table'!$E$15-'Script Table'!$E$19+H498)</f>
        <v/>
      </c>
      <c r="K498" s="132">
        <f t="shared" si="22"/>
        <v>659.16100000000847</v>
      </c>
      <c r="L498" s="132">
        <f t="shared" si="23"/>
        <v>498</v>
      </c>
      <c r="M498" s="132">
        <v>659.06100000000845</v>
      </c>
      <c r="N498" s="143">
        <v>90.097053503164901</v>
      </c>
    </row>
    <row r="499" spans="2:14" x14ac:dyDescent="0.2">
      <c r="B499" s="130">
        <v>659.36100000000852</v>
      </c>
      <c r="C499">
        <v>16.175766222716788</v>
      </c>
      <c r="D499">
        <v>659.36100000000852</v>
      </c>
      <c r="E499">
        <v>-2239.5151526569798</v>
      </c>
      <c r="F499">
        <v>659.36100000000852</v>
      </c>
      <c r="G499">
        <v>1.1317373430201769</v>
      </c>
      <c r="J499" t="str">
        <f>IF(H499="","",$P$6-'Script Table'!$E$15-'Script Table'!$E$19+H499)</f>
        <v/>
      </c>
      <c r="K499" s="132">
        <f t="shared" si="22"/>
        <v>659.36100000000852</v>
      </c>
      <c r="L499" s="132">
        <f t="shared" si="23"/>
        <v>499</v>
      </c>
      <c r="M499" s="132">
        <v>659.26100000000849</v>
      </c>
      <c r="N499" s="143">
        <v>88.321795404937404</v>
      </c>
    </row>
    <row r="500" spans="2:14" x14ac:dyDescent="0.2">
      <c r="B500" s="130">
        <v>659.56100000000856</v>
      </c>
      <c r="C500">
        <v>15.976119994049638</v>
      </c>
      <c r="D500">
        <v>659.56100000000856</v>
      </c>
      <c r="E500">
        <v>-2239.5032589214129</v>
      </c>
      <c r="F500">
        <v>659.56100000000856</v>
      </c>
      <c r="G500">
        <v>1.1436310785870774</v>
      </c>
      <c r="J500" t="str">
        <f>IF(H500="","",$P$6-'Script Table'!$E$15-'Script Table'!$E$19+H500)</f>
        <v/>
      </c>
      <c r="K500" s="132">
        <f t="shared" si="22"/>
        <v>659.56100000000856</v>
      </c>
      <c r="L500" s="132">
        <f t="shared" si="23"/>
        <v>500</v>
      </c>
      <c r="M500" s="132">
        <v>659.46100000000854</v>
      </c>
      <c r="N500" s="143">
        <v>86.590687518158646</v>
      </c>
    </row>
    <row r="501" spans="2:14" x14ac:dyDescent="0.2">
      <c r="B501" s="130">
        <v>659.76100000000861</v>
      </c>
      <c r="C501">
        <v>15.776909174890067</v>
      </c>
      <c r="D501">
        <v>659.76100000000861</v>
      </c>
      <c r="E501">
        <v>-2239.4855065192723</v>
      </c>
      <c r="F501">
        <v>659.76100000000861</v>
      </c>
      <c r="G501">
        <v>1.1613834807276362</v>
      </c>
      <c r="J501" t="str">
        <f>IF(H501="","",$P$6-'Script Table'!$E$15-'Script Table'!$E$19+H501)</f>
        <v/>
      </c>
      <c r="K501" s="132">
        <f t="shared" si="22"/>
        <v>659.76100000000861</v>
      </c>
      <c r="L501" s="132">
        <f t="shared" si="23"/>
        <v>501</v>
      </c>
      <c r="M501" s="132">
        <v>659.66100000000858</v>
      </c>
      <c r="N501" s="143">
        <v>84.907615790285391</v>
      </c>
    </row>
    <row r="502" spans="2:14" x14ac:dyDescent="0.2">
      <c r="B502" s="130">
        <v>659.96100000000865</v>
      </c>
      <c r="C502">
        <v>15.578284378475477</v>
      </c>
      <c r="D502">
        <v>659.96100000000865</v>
      </c>
      <c r="E502">
        <v>-2239.4620904720036</v>
      </c>
      <c r="F502">
        <v>659.96100000000865</v>
      </c>
      <c r="G502">
        <v>1.184799527996347</v>
      </c>
      <c r="J502" t="str">
        <f>IF(H502="","",$P$6-'Script Table'!$E$15-'Script Table'!$E$19+H502)</f>
        <v/>
      </c>
      <c r="K502" s="132">
        <f t="shared" si="22"/>
        <v>659.96100000000865</v>
      </c>
      <c r="L502" s="132">
        <f t="shared" si="23"/>
        <v>502</v>
      </c>
      <c r="M502" s="132">
        <v>659.86100000000863</v>
      </c>
      <c r="N502" s="143">
        <v>83.276385730904835</v>
      </c>
    </row>
    <row r="503" spans="2:14" x14ac:dyDescent="0.2">
      <c r="B503" s="130">
        <v>660.1610000000087</v>
      </c>
      <c r="C503">
        <v>15.380378491537602</v>
      </c>
      <c r="D503">
        <v>660.1610000000087</v>
      </c>
      <c r="E503">
        <v>-2239.4332217069232</v>
      </c>
      <c r="F503">
        <v>660.1610000000087</v>
      </c>
      <c r="G503">
        <v>1.2136682930768075</v>
      </c>
      <c r="J503" t="str">
        <f>IF(H503="","",$P$6-'Script Table'!$E$15-'Script Table'!$E$19+H503)</f>
        <v/>
      </c>
      <c r="K503" s="132">
        <f t="shared" si="22"/>
        <v>660.1610000000087</v>
      </c>
      <c r="L503" s="132">
        <f t="shared" si="23"/>
        <v>503</v>
      </c>
      <c r="M503" s="132">
        <v>660.06100000000868</v>
      </c>
      <c r="N503" s="143">
        <v>81.700731794226172</v>
      </c>
    </row>
    <row r="504" spans="2:14" x14ac:dyDescent="0.2">
      <c r="B504" s="130">
        <v>660.36100000000874</v>
      </c>
      <c r="C504">
        <v>15.183305806431092</v>
      </c>
      <c r="D504">
        <v>660.36100000000874</v>
      </c>
      <c r="E504">
        <v>-2239.399125830033</v>
      </c>
      <c r="F504">
        <v>660.36100000000874</v>
      </c>
      <c r="G504">
        <v>1.247764169967013</v>
      </c>
      <c r="J504" t="str">
        <f>IF(H504="","",$P$6-'Script Table'!$E$15-'Script Table'!$E$19+H504)</f>
        <v/>
      </c>
      <c r="K504" s="132">
        <f t="shared" si="22"/>
        <v>660.36100000000874</v>
      </c>
      <c r="L504" s="132">
        <f t="shared" si="23"/>
        <v>504</v>
      </c>
      <c r="M504" s="132">
        <v>660.26100000000872</v>
      </c>
      <c r="N504" s="143">
        <v>80.184328674653244</v>
      </c>
    </row>
    <row r="505" spans="2:14" x14ac:dyDescent="0.2">
      <c r="B505" s="130">
        <v>660.56100000000879</v>
      </c>
      <c r="C505">
        <v>14.98716116520135</v>
      </c>
      <c r="D505">
        <v>660.56100000000879</v>
      </c>
      <c r="E505">
        <v>-2239.3600422785844</v>
      </c>
      <c r="F505">
        <v>660.56100000000879</v>
      </c>
      <c r="G505">
        <v>1.2868477214155973</v>
      </c>
      <c r="J505" t="str">
        <f>IF(H505="","",$P$6-'Script Table'!$E$15-'Script Table'!$E$19+H505)</f>
        <v/>
      </c>
      <c r="K505" s="132">
        <f t="shared" si="22"/>
        <v>660.56100000000879</v>
      </c>
      <c r="L505" s="132">
        <f t="shared" si="23"/>
        <v>505</v>
      </c>
      <c r="M505" s="132">
        <v>660.46100000000877</v>
      </c>
      <c r="N505" s="143">
        <v>78.730906025310546</v>
      </c>
    </row>
    <row r="506" spans="2:14" x14ac:dyDescent="0.2">
      <c r="B506" s="130">
        <v>660.76100000000883</v>
      </c>
      <c r="C506">
        <v>14.79200524277708</v>
      </c>
      <c r="D506">
        <v>660.76100000000883</v>
      </c>
      <c r="E506">
        <v>-2239.3162879147594</v>
      </c>
      <c r="F506">
        <v>660.76100000000883</v>
      </c>
      <c r="G506">
        <v>1.2858919008440353</v>
      </c>
      <c r="J506" t="str">
        <f>IF(H506="","",$P$6-'Script Table'!$E$15-'Script Table'!$E$19+H506)</f>
        <v/>
      </c>
      <c r="K506" s="132">
        <f t="shared" si="22"/>
        <v>660.76100000000883</v>
      </c>
      <c r="L506" s="132">
        <f t="shared" si="23"/>
        <v>506</v>
      </c>
      <c r="M506" s="132">
        <v>660.66100000000881</v>
      </c>
      <c r="N506" s="143">
        <v>77.363138436391736</v>
      </c>
    </row>
    <row r="507" spans="2:14" x14ac:dyDescent="0.2">
      <c r="B507" s="130">
        <v>660.96100000000888</v>
      </c>
      <c r="C507">
        <v>14.597874219282737</v>
      </c>
      <c r="D507">
        <v>660.96100000000888</v>
      </c>
      <c r="E507">
        <v>-2239.268189488389</v>
      </c>
      <c r="F507">
        <v>660.96100000000888</v>
      </c>
      <c r="G507">
        <v>1.2563379178168361</v>
      </c>
      <c r="J507" t="str">
        <f>IF(H507="","",$P$6-'Script Table'!$E$15-'Script Table'!$E$19+H507)</f>
        <v/>
      </c>
      <c r="K507" s="132">
        <f t="shared" si="22"/>
        <v>660.96100000000888</v>
      </c>
      <c r="L507" s="132">
        <f t="shared" si="23"/>
        <v>507</v>
      </c>
      <c r="M507" s="132">
        <v>660.86100000000886</v>
      </c>
      <c r="N507" s="143">
        <v>76.084467330126941</v>
      </c>
    </row>
    <row r="508" spans="2:14" x14ac:dyDescent="0.2">
      <c r="B508" s="130">
        <v>661.16100000000893</v>
      </c>
      <c r="C508">
        <v>14.404780271450351</v>
      </c>
      <c r="D508">
        <v>661.16100000000893</v>
      </c>
      <c r="E508">
        <v>-2239.2160831089263</v>
      </c>
      <c r="F508">
        <v>661.16100000000893</v>
      </c>
      <c r="G508">
        <v>1.2312067181464954</v>
      </c>
      <c r="J508" t="str">
        <f>IF(H508="","",$P$6-'Script Table'!$E$15-'Script Table'!$E$19+H508)</f>
        <v/>
      </c>
      <c r="K508" s="132">
        <f t="shared" si="22"/>
        <v>661.16100000000893</v>
      </c>
      <c r="L508" s="132">
        <f t="shared" si="23"/>
        <v>508</v>
      </c>
      <c r="M508" s="132">
        <v>661.0610000000089</v>
      </c>
      <c r="N508" s="143">
        <v>74.898441772568788</v>
      </c>
    </row>
    <row r="509" spans="2:14" x14ac:dyDescent="0.2">
      <c r="B509" s="130">
        <v>661.36100000000897</v>
      </c>
      <c r="C509">
        <v>14.212712482354801</v>
      </c>
      <c r="D509">
        <v>661.36100000000897</v>
      </c>
      <c r="E509">
        <v>-2239.16031263083</v>
      </c>
      <c r="F509">
        <v>661.36100000000897</v>
      </c>
      <c r="G509">
        <v>1.2101500806043077</v>
      </c>
      <c r="J509" t="str">
        <f>IF(H509="","",$P$6-'Script Table'!$E$15-'Script Table'!$E$19+H509)</f>
        <v/>
      </c>
      <c r="K509" s="132">
        <f t="shared" si="22"/>
        <v>661.36100000000897</v>
      </c>
      <c r="L509" s="132">
        <f t="shared" si="23"/>
        <v>509</v>
      </c>
      <c r="M509" s="132">
        <v>661.26100000000895</v>
      </c>
      <c r="N509" s="143">
        <v>73.808355676180327</v>
      </c>
    </row>
    <row r="510" spans="2:14" x14ac:dyDescent="0.2">
      <c r="B510" s="130">
        <v>661.56239285715185</v>
      </c>
      <c r="C510">
        <v>14.020310801167051</v>
      </c>
      <c r="D510">
        <v>661.56239285715185</v>
      </c>
      <c r="E510">
        <v>-2239.1008053707446</v>
      </c>
      <c r="F510">
        <v>661.56239285715185</v>
      </c>
      <c r="G510">
        <v>1.1926966682153761</v>
      </c>
      <c r="J510" t="str">
        <f>IF(H510="","",$P$6-'Script Table'!$E$15-'Script Table'!$E$19+H510)</f>
        <v/>
      </c>
      <c r="K510" s="132">
        <f t="shared" si="22"/>
        <v>661.56239285715185</v>
      </c>
      <c r="L510" s="132">
        <f t="shared" si="23"/>
        <v>510</v>
      </c>
      <c r="M510" s="132">
        <v>661.46169642858035</v>
      </c>
      <c r="N510" s="143">
        <v>72.813862928938619</v>
      </c>
    </row>
    <row r="511" spans="2:14" x14ac:dyDescent="0.2">
      <c r="B511" s="130">
        <v>661.76378571429473</v>
      </c>
      <c r="C511">
        <v>13.828856314593279</v>
      </c>
      <c r="D511">
        <v>661.76378571429473</v>
      </c>
      <c r="E511">
        <v>-2239.0383172164293</v>
      </c>
      <c r="F511">
        <v>661.76378571429473</v>
      </c>
      <c r="G511">
        <v>1.1786030279008628</v>
      </c>
      <c r="J511" t="str">
        <f>IF(H511="","",$P$6-'Script Table'!$E$15-'Script Table'!$E$19+H511)</f>
        <v/>
      </c>
      <c r="K511" s="132">
        <f t="shared" si="22"/>
        <v>661.76378571429473</v>
      </c>
      <c r="L511" s="132">
        <f t="shared" si="23"/>
        <v>511</v>
      </c>
      <c r="M511" s="132">
        <v>661.66308928572334</v>
      </c>
      <c r="N511" s="143">
        <v>71.924017877979381</v>
      </c>
    </row>
    <row r="512" spans="2:14" x14ac:dyDescent="0.2">
      <c r="B512" s="130">
        <v>661.9651785714376</v>
      </c>
      <c r="C512">
        <v>13.638258643910959</v>
      </c>
      <c r="D512">
        <v>661.9651785714376</v>
      </c>
      <c r="E512">
        <v>-2238.9732619472675</v>
      </c>
      <c r="F512">
        <v>661.9651785714376</v>
      </c>
      <c r="G512">
        <v>1.1674192287896403</v>
      </c>
      <c r="J512" t="str">
        <f>IF(H512="","",$P$6-'Script Table'!$E$15-'Script Table'!$E$19+H512)</f>
        <v/>
      </c>
      <c r="K512" s="132">
        <f t="shared" si="22"/>
        <v>661.9651785714376</v>
      </c>
      <c r="L512" s="132">
        <f t="shared" si="23"/>
        <v>512</v>
      </c>
      <c r="M512" s="132">
        <v>661.86448214286611</v>
      </c>
      <c r="N512" s="143">
        <v>71.154073432540471</v>
      </c>
    </row>
    <row r="513" spans="2:14" x14ac:dyDescent="0.2">
      <c r="B513" s="130">
        <v>662.16657142858048</v>
      </c>
      <c r="C513">
        <v>13.448396456073777</v>
      </c>
      <c r="D513">
        <v>662.16657142858048</v>
      </c>
      <c r="E513">
        <v>-2238.9060899291244</v>
      </c>
      <c r="F513">
        <v>662.16657142858048</v>
      </c>
      <c r="G513">
        <v>1.1586463717981133</v>
      </c>
      <c r="J513" t="str">
        <f>IF(H513="","",$P$6-'Script Table'!$E$15-'Script Table'!$E$19+H513)</f>
        <v/>
      </c>
      <c r="K513" s="132">
        <f t="shared" si="22"/>
        <v>662.16657142858048</v>
      </c>
      <c r="L513" s="132">
        <f t="shared" si="23"/>
        <v>513</v>
      </c>
      <c r="M513" s="132">
        <v>662.0658750000091</v>
      </c>
      <c r="N513" s="143">
        <v>70.516548883581379</v>
      </c>
    </row>
    <row r="514" spans="2:14" x14ac:dyDescent="0.2">
      <c r="B514" s="130">
        <v>662.36796428572336</v>
      </c>
      <c r="C514">
        <v>13.259118620194018</v>
      </c>
      <c r="D514">
        <v>662.36796428572336</v>
      </c>
      <c r="E514">
        <v>-2238.8372880387742</v>
      </c>
      <c r="F514">
        <v>662.36796428572336</v>
      </c>
      <c r="G514">
        <v>1.151737127796423</v>
      </c>
      <c r="J514" t="str">
        <f>IF(H514="","",$P$6-'Script Table'!$E$15-'Script Table'!$E$19+H514)</f>
        <v/>
      </c>
      <c r="K514" s="132">
        <f t="shared" si="22"/>
        <v>662.36796428572336</v>
      </c>
      <c r="L514" s="132">
        <f t="shared" si="23"/>
        <v>514</v>
      </c>
      <c r="M514" s="132">
        <v>662.26726785715186</v>
      </c>
      <c r="N514" s="143">
        <v>70.023955593881325</v>
      </c>
    </row>
    <row r="515" spans="2:14" x14ac:dyDescent="0.2">
      <c r="B515" s="130">
        <v>662.56935714286624</v>
      </c>
      <c r="C515">
        <v>13.07024837138361</v>
      </c>
      <c r="D515">
        <v>662.56935714286624</v>
      </c>
      <c r="E515">
        <v>-2238.767381882893</v>
      </c>
      <c r="F515">
        <v>662.56935714286624</v>
      </c>
      <c r="G515">
        <v>1.1460951841531823</v>
      </c>
      <c r="J515" t="str">
        <f>IF(H515="","",$P$6-'Script Table'!$E$15-'Script Table'!$E$19+H515)</f>
        <v/>
      </c>
      <c r="K515" s="132">
        <f t="shared" si="22"/>
        <v>662.56935714286624</v>
      </c>
      <c r="L515" s="132">
        <f t="shared" si="23"/>
        <v>515</v>
      </c>
      <c r="M515" s="132">
        <v>662.46866071429486</v>
      </c>
      <c r="N515" s="143">
        <v>69.689078894040591</v>
      </c>
    </row>
    <row r="516" spans="2:14" x14ac:dyDescent="0.2">
      <c r="B516" s="130">
        <v>662.77075000000912</v>
      </c>
      <c r="C516">
        <v>12.881872833398868</v>
      </c>
      <c r="D516">
        <v>662.77075000000912</v>
      </c>
      <c r="E516">
        <v>-2238.6961530336016</v>
      </c>
      <c r="F516">
        <v>662.77075000000912</v>
      </c>
      <c r="G516">
        <v>1.1616879002567657</v>
      </c>
      <c r="J516" t="str">
        <f>IF(H516="","",$P$6-'Script Table'!$E$15-'Script Table'!$E$19+H516)</f>
        <v/>
      </c>
      <c r="K516" s="132">
        <f t="shared" ref="K516:K579" si="24">F516</f>
        <v>662.77075000000912</v>
      </c>
      <c r="L516" s="132">
        <f t="shared" si="23"/>
        <v>516</v>
      </c>
      <c r="M516" s="132">
        <v>662.67005357143762</v>
      </c>
      <c r="N516" s="143">
        <v>69.287314783234223</v>
      </c>
    </row>
    <row r="517" spans="2:14" x14ac:dyDescent="0.2">
      <c r="B517" s="130">
        <v>662.97214285715199</v>
      </c>
      <c r="C517">
        <v>12.69406978910491</v>
      </c>
      <c r="D517">
        <v>662.97214285715199</v>
      </c>
      <c r="E517">
        <v>-2238.6234277887111</v>
      </c>
      <c r="F517">
        <v>662.97214285715199</v>
      </c>
      <c r="G517">
        <v>1.2234622112882789</v>
      </c>
      <c r="J517" t="str">
        <f>IF(H517="","",$P$6-'Script Table'!$E$15-'Script Table'!$E$19+H517)</f>
        <v/>
      </c>
      <c r="K517" s="132">
        <f t="shared" si="24"/>
        <v>662.97214285715199</v>
      </c>
      <c r="L517" s="132">
        <f t="shared" si="23"/>
        <v>517</v>
      </c>
      <c r="M517" s="132">
        <v>662.87144642858061</v>
      </c>
      <c r="N517" s="143">
        <v>68.831499169376542</v>
      </c>
    </row>
    <row r="518" spans="2:14" x14ac:dyDescent="0.2">
      <c r="B518" s="130">
        <v>663.17353571429487</v>
      </c>
      <c r="C518">
        <v>12.506904419986864</v>
      </c>
      <c r="D518">
        <v>663.17353571429487</v>
      </c>
      <c r="E518">
        <v>-2238.5490764347765</v>
      </c>
      <c r="F518">
        <v>663.17353571429487</v>
      </c>
      <c r="G518">
        <v>1.2978135652228957</v>
      </c>
      <c r="J518" t="str">
        <f>IF(H518="","",$P$6-'Script Table'!$E$15-'Script Table'!$E$19+H518)</f>
        <v/>
      </c>
      <c r="K518" s="132">
        <f t="shared" si="24"/>
        <v>663.17353571429487</v>
      </c>
      <c r="L518" s="132">
        <f t="shared" ref="L518:L581" si="25">L517+1</f>
        <v>518</v>
      </c>
      <c r="M518" s="132">
        <v>663.07283928572338</v>
      </c>
      <c r="N518" s="143">
        <v>68.334573214983408</v>
      </c>
    </row>
    <row r="519" spans="2:14" x14ac:dyDescent="0.2">
      <c r="B519" s="130">
        <v>663.37492857143775</v>
      </c>
      <c r="C519">
        <v>12.32042837233371</v>
      </c>
      <c r="D519">
        <v>663.37492857143775</v>
      </c>
      <c r="E519">
        <v>-2238.473012383492</v>
      </c>
      <c r="F519">
        <v>663.37492857143775</v>
      </c>
      <c r="G519">
        <v>1.3738776165077979</v>
      </c>
      <c r="J519" t="str">
        <f>IF(H519="","",$P$6-'Script Table'!$E$15-'Script Table'!$E$19+H519)</f>
        <v/>
      </c>
      <c r="K519" s="132">
        <f t="shared" si="24"/>
        <v>663.37492857143775</v>
      </c>
      <c r="L519" s="132">
        <f t="shared" si="25"/>
        <v>519</v>
      </c>
      <c r="M519" s="132">
        <v>663.27423214286637</v>
      </c>
      <c r="N519" s="143">
        <v>67.809328371998674</v>
      </c>
    </row>
    <row r="520" spans="2:14" x14ac:dyDescent="0.2">
      <c r="B520" s="130">
        <v>663.57632142858063</v>
      </c>
      <c r="C520">
        <v>12.134678588518591</v>
      </c>
      <c r="D520">
        <v>663.57632142858063</v>
      </c>
      <c r="E520">
        <v>-2238.3951912182001</v>
      </c>
      <c r="F520">
        <v>663.57632142858063</v>
      </c>
      <c r="G520">
        <v>1.4516987817996778</v>
      </c>
      <c r="J520" t="str">
        <f>IF(H520="","",$P$6-'Script Table'!$E$15-'Script Table'!$E$19+H520)</f>
        <v/>
      </c>
      <c r="K520" s="132">
        <f t="shared" si="24"/>
        <v>663.57632142858063</v>
      </c>
      <c r="L520" s="132">
        <f t="shared" si="25"/>
        <v>520</v>
      </c>
      <c r="M520" s="132">
        <v>663.47562500000913</v>
      </c>
      <c r="N520" s="143">
        <v>67.268413607404369</v>
      </c>
    </row>
    <row r="521" spans="2:14" x14ac:dyDescent="0.2">
      <c r="B521" s="130">
        <v>663.7777142857235</v>
      </c>
      <c r="C521">
        <v>11.949675944238857</v>
      </c>
      <c r="D521">
        <v>663.7777142857235</v>
      </c>
      <c r="E521">
        <v>-2238.3156098130557</v>
      </c>
      <c r="F521">
        <v>663.7777142857235</v>
      </c>
      <c r="G521">
        <v>1.5312801869440591</v>
      </c>
      <c r="J521" t="str">
        <f>IF(H521="","",$P$6-'Script Table'!$E$15-'Script Table'!$E$19+H521)</f>
        <v/>
      </c>
      <c r="K521" s="132">
        <f t="shared" si="24"/>
        <v>663.7777142857235</v>
      </c>
      <c r="L521" s="132">
        <f t="shared" si="25"/>
        <v>521</v>
      </c>
      <c r="M521" s="132">
        <v>663.67701785715212</v>
      </c>
      <c r="N521" s="143">
        <v>66.724384353086336</v>
      </c>
    </row>
    <row r="522" spans="2:14" x14ac:dyDescent="0.2">
      <c r="B522" s="130">
        <v>663.97910714286638</v>
      </c>
      <c r="C522">
        <v>11.765423855088844</v>
      </c>
      <c r="D522">
        <v>663.97910714286638</v>
      </c>
      <c r="E522">
        <v>-2238.2343053772402</v>
      </c>
      <c r="F522">
        <v>663.97910714286638</v>
      </c>
      <c r="G522">
        <v>1.6125846227596412</v>
      </c>
      <c r="J522" t="str">
        <f>IF(H522="","",$P$6-'Script Table'!$E$15-'Script Table'!$E$19+H522)</f>
        <v/>
      </c>
      <c r="K522" s="132">
        <f t="shared" si="24"/>
        <v>663.97910714286638</v>
      </c>
      <c r="L522" s="132">
        <f t="shared" si="25"/>
        <v>522</v>
      </c>
      <c r="M522" s="132">
        <v>663.87841071429489</v>
      </c>
      <c r="N522" s="143">
        <v>66.189696750359431</v>
      </c>
    </row>
    <row r="523" spans="2:14" x14ac:dyDescent="0.2">
      <c r="B523" s="130">
        <v>664.18050000000926</v>
      </c>
      <c r="C523">
        <v>11.581906936731089</v>
      </c>
      <c r="D523">
        <v>664.18050000000926</v>
      </c>
      <c r="E523">
        <v>-2238.151354475674</v>
      </c>
      <c r="F523">
        <v>664.18050000000926</v>
      </c>
      <c r="G523">
        <v>1.6955355243258055</v>
      </c>
      <c r="J523" t="str">
        <f>IF(H523="","",$P$6-'Script Table'!$E$15-'Script Table'!$E$19+H523)</f>
        <v/>
      </c>
      <c r="K523" s="132">
        <f t="shared" si="24"/>
        <v>664.18050000000926</v>
      </c>
      <c r="L523" s="132">
        <f t="shared" si="25"/>
        <v>523</v>
      </c>
      <c r="M523" s="132">
        <v>664.07980357143788</v>
      </c>
      <c r="N523" s="143">
        <v>65.676706388989189</v>
      </c>
    </row>
    <row r="524" spans="2:14" x14ac:dyDescent="0.2">
      <c r="B524" s="130">
        <v>664.38189285715214</v>
      </c>
      <c r="C524">
        <v>11.399089796420437</v>
      </c>
      <c r="D524">
        <v>664.38189285715214</v>
      </c>
      <c r="E524">
        <v>-2238.0668720833437</v>
      </c>
      <c r="F524">
        <v>664.38189285715214</v>
      </c>
      <c r="G524">
        <v>1.7800179166561065</v>
      </c>
      <c r="J524" t="str">
        <f>IF(H524="","",$P$6-'Script Table'!$E$15-'Script Table'!$E$19+H524)</f>
        <v/>
      </c>
      <c r="K524" s="132">
        <f t="shared" si="24"/>
        <v>664.38189285715214</v>
      </c>
      <c r="L524" s="132">
        <f t="shared" si="25"/>
        <v>524</v>
      </c>
      <c r="M524" s="132">
        <v>664.28119642858064</v>
      </c>
      <c r="N524" s="143">
        <v>65.197671999084776</v>
      </c>
    </row>
    <row r="525" spans="2:14" x14ac:dyDescent="0.2">
      <c r="B525" s="130">
        <v>664.58328571429502</v>
      </c>
      <c r="C525">
        <v>11.216915813474644</v>
      </c>
      <c r="D525">
        <v>664.58328571429502</v>
      </c>
      <c r="E525">
        <v>-2237.9810111888896</v>
      </c>
      <c r="F525">
        <v>664.58328571429502</v>
      </c>
      <c r="G525">
        <v>1.8658788111101785</v>
      </c>
      <c r="J525" t="str">
        <f>IF(H525="","",$P$6-'Script Table'!$E$15-'Script Table'!$E$19+H525)</f>
        <v/>
      </c>
      <c r="K525" s="132">
        <f t="shared" si="24"/>
        <v>664.58328571429502</v>
      </c>
      <c r="L525" s="132">
        <f t="shared" si="25"/>
        <v>525</v>
      </c>
      <c r="M525" s="132">
        <v>664.48258928572363</v>
      </c>
      <c r="N525" s="143">
        <v>64.764907196997157</v>
      </c>
    </row>
    <row r="526" spans="2:14" x14ac:dyDescent="0.2">
      <c r="B526" s="130">
        <v>664.78467857143789</v>
      </c>
      <c r="C526">
        <v>11.035306500438951</v>
      </c>
      <c r="D526">
        <v>664.78467857143789</v>
      </c>
      <c r="E526">
        <v>-2237.8939618704308</v>
      </c>
      <c r="F526">
        <v>664.78467857143789</v>
      </c>
      <c r="G526">
        <v>1.9529281295690453</v>
      </c>
      <c r="J526" t="str">
        <f>IF(H526="","",$P$6-'Script Table'!$E$15-'Script Table'!$E$19+H526)</f>
        <v/>
      </c>
      <c r="K526" s="132">
        <f t="shared" si="24"/>
        <v>664.78467857143789</v>
      </c>
      <c r="L526" s="132">
        <f t="shared" si="25"/>
        <v>526</v>
      </c>
      <c r="M526" s="132">
        <v>664.6839821428664</v>
      </c>
      <c r="N526" s="143">
        <v>64.390580116215588</v>
      </c>
    </row>
    <row r="527" spans="2:14" x14ac:dyDescent="0.2">
      <c r="B527" s="130">
        <v>664.98607142858077</v>
      </c>
      <c r="C527">
        <v>10.854161475115539</v>
      </c>
      <c r="D527">
        <v>664.98607142858077</v>
      </c>
      <c r="E527">
        <v>-2237.8059500526665</v>
      </c>
      <c r="F527">
        <v>664.98607142858077</v>
      </c>
      <c r="G527">
        <v>2.0409399473332996</v>
      </c>
      <c r="J527" t="str">
        <f>IF(H527="","",$P$6-'Script Table'!$E$15-'Script Table'!$E$19+H527)</f>
        <v/>
      </c>
      <c r="K527" s="132">
        <f t="shared" si="24"/>
        <v>664.98607142858077</v>
      </c>
      <c r="L527" s="132">
        <f t="shared" si="25"/>
        <v>527</v>
      </c>
      <c r="M527" s="132">
        <v>664.88537500000939</v>
      </c>
      <c r="N527" s="143">
        <v>64.086559198333461</v>
      </c>
    </row>
    <row r="528" spans="2:14" x14ac:dyDescent="0.2">
      <c r="B528" s="130">
        <v>665.18746428572365</v>
      </c>
      <c r="C528">
        <v>10.673358311691569</v>
      </c>
      <c r="D528">
        <v>665.18746428572365</v>
      </c>
      <c r="E528">
        <v>-2237.7172376514959</v>
      </c>
      <c r="F528">
        <v>665.18746428572365</v>
      </c>
      <c r="G528">
        <v>2.1296523485038961</v>
      </c>
      <c r="J528" t="str">
        <f>IF(H528="","",$P$6-'Script Table'!$E$15-'Script Table'!$E$19+H528)</f>
        <v/>
      </c>
      <c r="K528" s="132">
        <f t="shared" si="24"/>
        <v>665.18746428572365</v>
      </c>
      <c r="L528" s="132">
        <f t="shared" si="25"/>
        <v>528</v>
      </c>
      <c r="M528" s="132">
        <v>665.08676785715215</v>
      </c>
      <c r="N528" s="143">
        <v>63.864782601417097</v>
      </c>
    </row>
    <row r="529" spans="2:14" x14ac:dyDescent="0.2">
      <c r="B529" s="130">
        <v>665.38885714286653</v>
      </c>
      <c r="C529">
        <v>10.492752827430936</v>
      </c>
      <c r="D529">
        <v>665.38885714286653</v>
      </c>
      <c r="E529">
        <v>-2237.6281230854088</v>
      </c>
      <c r="F529">
        <v>665.38885714286653</v>
      </c>
      <c r="G529">
        <v>2.2187669145910149</v>
      </c>
      <c r="J529" t="str">
        <f>IF(H529="","",$P$6-'Script Table'!$E$15-'Script Table'!$E$19+H529)</f>
        <v/>
      </c>
      <c r="K529" s="132">
        <f t="shared" si="24"/>
        <v>665.38885714286653</v>
      </c>
      <c r="L529" s="132">
        <f t="shared" si="25"/>
        <v>529</v>
      </c>
      <c r="M529" s="132">
        <v>665.28816071429515</v>
      </c>
      <c r="N529" s="143">
        <v>63.737293839889709</v>
      </c>
    </row>
    <row r="530" spans="2:14" x14ac:dyDescent="0.2">
      <c r="B530" s="130">
        <v>665.59025000000941</v>
      </c>
      <c r="C530">
        <v>10.312231822880097</v>
      </c>
      <c r="D530">
        <v>665.59025000000941</v>
      </c>
      <c r="E530">
        <v>-2237.538845455002</v>
      </c>
      <c r="F530">
        <v>665.59025000000941</v>
      </c>
      <c r="G530">
        <v>2.308044544997756</v>
      </c>
      <c r="J530" t="str">
        <f>IF(H530="","",$P$6-'Script Table'!$E$15-'Script Table'!$E$19+H530)</f>
        <v/>
      </c>
      <c r="K530" s="132">
        <f t="shared" si="24"/>
        <v>665.59025000000941</v>
      </c>
      <c r="L530" s="132">
        <f t="shared" si="25"/>
        <v>530</v>
      </c>
      <c r="M530" s="132">
        <v>665.48955357143791</v>
      </c>
      <c r="N530" s="143">
        <v>63.685055845791666</v>
      </c>
    </row>
    <row r="531" spans="2:14" x14ac:dyDescent="0.2">
      <c r="B531" s="130">
        <v>665.79164285715228</v>
      </c>
      <c r="C531">
        <v>10.131960560998424</v>
      </c>
      <c r="D531">
        <v>665.79164285715228</v>
      </c>
      <c r="E531">
        <v>-2237.4490642383735</v>
      </c>
      <c r="F531">
        <v>665.79164285715228</v>
      </c>
      <c r="G531">
        <v>2.3978257616263363</v>
      </c>
      <c r="J531" t="str">
        <f>IF(H531="","",$P$6-'Script Table'!$E$15-'Script Table'!$E$19+H531)</f>
        <v/>
      </c>
      <c r="K531" s="132">
        <f t="shared" si="24"/>
        <v>665.79164285715228</v>
      </c>
      <c r="L531" s="132">
        <f t="shared" si="25"/>
        <v>531</v>
      </c>
      <c r="M531" s="132">
        <v>665.6909464285809</v>
      </c>
      <c r="N531" s="143">
        <v>63.52513473007933</v>
      </c>
    </row>
    <row r="532" spans="2:14" x14ac:dyDescent="0.2">
      <c r="B532" s="130">
        <v>665.99303571429516</v>
      </c>
      <c r="C532">
        <v>9.9521406087681754</v>
      </c>
      <c r="D532">
        <v>665.99303571429516</v>
      </c>
      <c r="E532">
        <v>-2237.358382136023</v>
      </c>
      <c r="F532">
        <v>665.99303571429516</v>
      </c>
      <c r="G532">
        <v>2.4885078639767926</v>
      </c>
      <c r="J532" t="str">
        <f>IF(H532="","",$P$6-'Script Table'!$E$15-'Script Table'!$E$19+H532)</f>
        <v/>
      </c>
      <c r="K532" s="132">
        <f t="shared" si="24"/>
        <v>665.99303571429516</v>
      </c>
      <c r="L532" s="132">
        <f t="shared" si="25"/>
        <v>532</v>
      </c>
      <c r="M532" s="132">
        <v>665.89233928572366</v>
      </c>
      <c r="N532" s="143">
        <v>63.238469856957025</v>
      </c>
    </row>
    <row r="533" spans="2:14" x14ac:dyDescent="0.2">
      <c r="B533" s="130">
        <v>666.19442857143804</v>
      </c>
      <c r="C533">
        <v>9.7729595555562554</v>
      </c>
      <c r="D533">
        <v>666.19442857143804</v>
      </c>
      <c r="E533">
        <v>-2237.2664437200965</v>
      </c>
      <c r="F533">
        <v>666.19442857143804</v>
      </c>
      <c r="G533">
        <v>2.580446279903299</v>
      </c>
      <c r="J533" t="str">
        <f>IF(H533="","",$P$6-'Script Table'!$E$15-'Script Table'!$E$19+H533)</f>
        <v/>
      </c>
      <c r="K533" s="132">
        <f t="shared" si="24"/>
        <v>666.19442857143804</v>
      </c>
      <c r="L533" s="132">
        <f t="shared" si="25"/>
        <v>533</v>
      </c>
      <c r="M533" s="132">
        <v>666.09373214286666</v>
      </c>
      <c r="N533" s="143">
        <v>62.837484391127106</v>
      </c>
    </row>
    <row r="534" spans="2:14" x14ac:dyDescent="0.2">
      <c r="B534" s="130">
        <v>666.39582142858092</v>
      </c>
      <c r="C534">
        <v>9.5945923673152347</v>
      </c>
      <c r="D534">
        <v>666.39582142858092</v>
      </c>
      <c r="E534">
        <v>-2237.1729357968716</v>
      </c>
      <c r="F534">
        <v>666.39582142858092</v>
      </c>
      <c r="G534">
        <v>2.6739542031282326</v>
      </c>
      <c r="J534" t="str">
        <f>IF(H534="","",$P$6-'Script Table'!$E$15-'Script Table'!$E$19+H534)</f>
        <v/>
      </c>
      <c r="K534" s="132">
        <f t="shared" si="24"/>
        <v>666.39582142858092</v>
      </c>
      <c r="L534" s="132">
        <f t="shared" si="25"/>
        <v>534</v>
      </c>
      <c r="M534" s="132">
        <v>666.29512500000942</v>
      </c>
      <c r="N534" s="143">
        <v>62.334495399827723</v>
      </c>
    </row>
    <row r="535" spans="2:14" x14ac:dyDescent="0.2">
      <c r="B535" s="130">
        <v>666.59721428572379</v>
      </c>
      <c r="C535">
        <v>9.4172011549563095</v>
      </c>
      <c r="D535">
        <v>666.59721428572379</v>
      </c>
      <c r="E535">
        <v>-2237.0775890201726</v>
      </c>
      <c r="F535">
        <v>666.59721428572379</v>
      </c>
      <c r="G535">
        <v>2.7693009798272215</v>
      </c>
      <c r="J535" t="str">
        <f>IF(H535="","",$P$6-'Script Table'!$E$15-'Script Table'!$E$19+H535)</f>
        <v/>
      </c>
      <c r="K535" s="132">
        <f t="shared" si="24"/>
        <v>666.59721428572379</v>
      </c>
      <c r="L535" s="132">
        <f t="shared" si="25"/>
        <v>535</v>
      </c>
      <c r="M535" s="132">
        <v>666.49651785715241</v>
      </c>
      <c r="N535" s="143">
        <v>61.742220964985492</v>
      </c>
    </row>
    <row r="536" spans="2:14" x14ac:dyDescent="0.2">
      <c r="B536" s="130">
        <v>666.79860714286667</v>
      </c>
      <c r="C536">
        <v>9.2409351795547359</v>
      </c>
      <c r="D536">
        <v>666.79860714286667</v>
      </c>
      <c r="E536">
        <v>-2236.9801774069183</v>
      </c>
      <c r="F536">
        <v>666.79860714286667</v>
      </c>
      <c r="G536">
        <v>2.8667125930815018</v>
      </c>
      <c r="J536" t="str">
        <f>IF(H536="","",$P$6-'Script Table'!$E$15-'Script Table'!$E$19+H536)</f>
        <v/>
      </c>
      <c r="K536" s="132">
        <f t="shared" si="24"/>
        <v>666.79860714286667</v>
      </c>
      <c r="L536" s="132">
        <f t="shared" si="25"/>
        <v>536</v>
      </c>
      <c r="M536" s="132">
        <v>666.69791071429518</v>
      </c>
      <c r="N536" s="143">
        <v>61.073208387680168</v>
      </c>
    </row>
    <row r="537" spans="2:14" x14ac:dyDescent="0.2">
      <c r="B537" s="130">
        <v>667.00000000000955</v>
      </c>
      <c r="C537">
        <v>9.0659303708425618</v>
      </c>
      <c r="D537">
        <v>667.00000000000955</v>
      </c>
      <c r="E537">
        <v>-2236.8805174728832</v>
      </c>
      <c r="F537">
        <v>667.00000000000955</v>
      </c>
      <c r="G537">
        <v>2.8519825271168884</v>
      </c>
      <c r="J537" t="str">
        <f>IF(H537="","",$P$6-'Script Table'!$E$15-'Script Table'!$E$19+H537)</f>
        <v/>
      </c>
      <c r="K537" s="132">
        <f t="shared" si="24"/>
        <v>667.00000000000955</v>
      </c>
      <c r="L537" s="132">
        <f t="shared" si="25"/>
        <v>537</v>
      </c>
      <c r="M537" s="132">
        <v>666.89930357143817</v>
      </c>
      <c r="N537" s="143">
        <v>60.339798533121751</v>
      </c>
    </row>
    <row r="538" spans="2:14" x14ac:dyDescent="0.2">
      <c r="B538" s="130">
        <v>668.37400000000957</v>
      </c>
      <c r="C538">
        <v>7.8767554059111315</v>
      </c>
      <c r="D538">
        <v>668.37400000000957</v>
      </c>
      <c r="E538">
        <v>-2236.1922301721547</v>
      </c>
      <c r="F538">
        <v>668.37400000000957</v>
      </c>
      <c r="G538">
        <v>3.5402698278453499</v>
      </c>
      <c r="J538" t="str">
        <f>IF(H538="","",$P$6-'Script Table'!$E$15-'Script Table'!$E$19+H538)</f>
        <v/>
      </c>
      <c r="K538" s="132">
        <f t="shared" si="24"/>
        <v>668.37400000000957</v>
      </c>
      <c r="L538" s="132">
        <f t="shared" si="25"/>
        <v>538</v>
      </c>
      <c r="M538" s="132">
        <v>667.68700000000956</v>
      </c>
      <c r="N538" s="143">
        <v>59.938000247062249</v>
      </c>
    </row>
    <row r="539" spans="2:14" x14ac:dyDescent="0.2">
      <c r="B539" s="130"/>
      <c r="J539" t="str">
        <f>IF(H539="","",$P$6-'Script Table'!$E$15-'Script Table'!$E$19+H539)</f>
        <v/>
      </c>
      <c r="K539" s="132">
        <f t="shared" si="24"/>
        <v>0</v>
      </c>
      <c r="L539" s="132">
        <f t="shared" si="25"/>
        <v>539</v>
      </c>
      <c r="M539" s="132">
        <v>668.37400000000957</v>
      </c>
      <c r="N539" s="143">
        <v>59.930761069462683</v>
      </c>
    </row>
    <row r="540" spans="2:14" x14ac:dyDescent="0.2">
      <c r="B540" s="130"/>
      <c r="J540" t="str">
        <f>IF(H540="","",$P$6-'Script Table'!$E$15-'Script Table'!$E$19+H540)</f>
        <v/>
      </c>
      <c r="K540" s="132">
        <f t="shared" si="24"/>
        <v>0</v>
      </c>
      <c r="L540" s="132">
        <f t="shared" si="25"/>
        <v>540</v>
      </c>
      <c r="N540" s="143"/>
    </row>
    <row r="541" spans="2:14" x14ac:dyDescent="0.2">
      <c r="B541" s="130"/>
      <c r="J541" t="str">
        <f>IF(H541="","",$P$6-'Script Table'!$E$15-'Script Table'!$E$19+H541)</f>
        <v/>
      </c>
      <c r="K541" s="132">
        <f t="shared" si="24"/>
        <v>0</v>
      </c>
      <c r="L541" s="132">
        <f t="shared" si="25"/>
        <v>541</v>
      </c>
      <c r="N541" s="143"/>
    </row>
    <row r="542" spans="2:14" x14ac:dyDescent="0.2">
      <c r="B542" s="130"/>
      <c r="J542" t="str">
        <f>IF(H542="","",$P$6-'Script Table'!$E$15-'Script Table'!$E$19+H542)</f>
        <v/>
      </c>
      <c r="K542" s="132">
        <f t="shared" si="24"/>
        <v>0</v>
      </c>
      <c r="L542" s="132">
        <f t="shared" si="25"/>
        <v>542</v>
      </c>
      <c r="N542" s="143"/>
    </row>
    <row r="543" spans="2:14" x14ac:dyDescent="0.2">
      <c r="B543" s="130"/>
      <c r="J543" t="str">
        <f>IF(H543="","",$P$6-'Script Table'!$E$15-'Script Table'!$E$19+H543)</f>
        <v/>
      </c>
      <c r="K543" s="132">
        <f t="shared" si="24"/>
        <v>0</v>
      </c>
      <c r="L543" s="132">
        <f t="shared" si="25"/>
        <v>543</v>
      </c>
      <c r="N543" s="143"/>
    </row>
    <row r="544" spans="2:14" x14ac:dyDescent="0.2">
      <c r="B544" s="130"/>
      <c r="J544" t="str">
        <f>IF(H544="","",$P$6-'Script Table'!$E$15-'Script Table'!$E$19+H544)</f>
        <v/>
      </c>
      <c r="K544" s="132">
        <f t="shared" si="24"/>
        <v>0</v>
      </c>
      <c r="L544" s="132">
        <f t="shared" si="25"/>
        <v>544</v>
      </c>
      <c r="N544" s="143"/>
    </row>
    <row r="545" spans="2:14" x14ac:dyDescent="0.2">
      <c r="B545" s="130"/>
      <c r="J545" t="str">
        <f>IF(H545="","",$P$6-'Script Table'!$E$15-'Script Table'!$E$19+H545)</f>
        <v/>
      </c>
      <c r="K545" s="132">
        <f t="shared" si="24"/>
        <v>0</v>
      </c>
      <c r="L545" s="132">
        <f t="shared" si="25"/>
        <v>545</v>
      </c>
      <c r="N545" s="143"/>
    </row>
    <row r="546" spans="2:14" x14ac:dyDescent="0.2">
      <c r="B546" s="130"/>
      <c r="J546" t="str">
        <f>IF(H546="","",$P$6-'Script Table'!$E$15-'Script Table'!$E$19+H546)</f>
        <v/>
      </c>
      <c r="K546" s="132">
        <f t="shared" si="24"/>
        <v>0</v>
      </c>
      <c r="L546" s="132">
        <f t="shared" si="25"/>
        <v>546</v>
      </c>
      <c r="N546" s="143"/>
    </row>
    <row r="547" spans="2:14" x14ac:dyDescent="0.2">
      <c r="B547" s="130"/>
      <c r="J547" t="str">
        <f>IF(H547="","",$P$6-'Script Table'!$E$15-'Script Table'!$E$19+H547)</f>
        <v/>
      </c>
      <c r="K547" s="132">
        <f t="shared" si="24"/>
        <v>0</v>
      </c>
      <c r="L547" s="132">
        <f t="shared" si="25"/>
        <v>547</v>
      </c>
      <c r="N547" s="143"/>
    </row>
    <row r="548" spans="2:14" x14ac:dyDescent="0.2">
      <c r="B548" s="130"/>
      <c r="J548" t="str">
        <f>IF(H548="","",$P$6-'Script Table'!$E$15-'Script Table'!$E$19+H548)</f>
        <v/>
      </c>
      <c r="K548" s="132">
        <f t="shared" si="24"/>
        <v>0</v>
      </c>
      <c r="L548" s="132">
        <f t="shared" si="25"/>
        <v>548</v>
      </c>
      <c r="N548" s="143"/>
    </row>
    <row r="549" spans="2:14" x14ac:dyDescent="0.2">
      <c r="B549" s="130"/>
      <c r="J549" t="str">
        <f>IF(H549="","",$P$6-'Script Table'!$E$15-'Script Table'!$E$19+H549)</f>
        <v/>
      </c>
      <c r="K549" s="132">
        <f t="shared" si="24"/>
        <v>0</v>
      </c>
      <c r="L549" s="132">
        <f t="shared" si="25"/>
        <v>549</v>
      </c>
      <c r="N549" s="143"/>
    </row>
    <row r="550" spans="2:14" x14ac:dyDescent="0.2">
      <c r="B550" s="130"/>
      <c r="J550" t="str">
        <f>IF(H550="","",$P$6-'Script Table'!$E$15-'Script Table'!$E$19+H550)</f>
        <v/>
      </c>
      <c r="K550" s="132">
        <f t="shared" si="24"/>
        <v>0</v>
      </c>
      <c r="L550" s="132">
        <f t="shared" si="25"/>
        <v>550</v>
      </c>
      <c r="N550" s="143"/>
    </row>
    <row r="551" spans="2:14" x14ac:dyDescent="0.2">
      <c r="B551" s="130"/>
      <c r="J551" t="str">
        <f>IF(H551="","",$P$6-'Script Table'!$E$15-'Script Table'!$E$19+H551)</f>
        <v/>
      </c>
      <c r="K551" s="132">
        <f t="shared" si="24"/>
        <v>0</v>
      </c>
      <c r="L551" s="132">
        <f t="shared" si="25"/>
        <v>551</v>
      </c>
      <c r="N551" s="143"/>
    </row>
    <row r="552" spans="2:14" x14ac:dyDescent="0.2">
      <c r="B552" s="130"/>
      <c r="J552" t="str">
        <f>IF(H552="","",$P$6-'Script Table'!$E$15-'Script Table'!$E$19+H552)</f>
        <v/>
      </c>
      <c r="K552" s="132">
        <f t="shared" si="24"/>
        <v>0</v>
      </c>
      <c r="L552" s="132">
        <f t="shared" si="25"/>
        <v>552</v>
      </c>
      <c r="N552" s="143"/>
    </row>
    <row r="553" spans="2:14" x14ac:dyDescent="0.2">
      <c r="B553" s="130"/>
      <c r="J553" t="str">
        <f>IF(H553="","",$P$6-'Script Table'!$E$15-'Script Table'!$E$19+H553)</f>
        <v/>
      </c>
      <c r="K553" s="132">
        <f t="shared" si="24"/>
        <v>0</v>
      </c>
      <c r="L553" s="132">
        <f t="shared" si="25"/>
        <v>553</v>
      </c>
      <c r="N553" s="143"/>
    </row>
    <row r="554" spans="2:14" x14ac:dyDescent="0.2">
      <c r="B554" s="130"/>
      <c r="J554" t="str">
        <f>IF(H554="","",$P$6-'Script Table'!$E$15-'Script Table'!$E$19+H554)</f>
        <v/>
      </c>
      <c r="K554" s="132">
        <f t="shared" si="24"/>
        <v>0</v>
      </c>
      <c r="L554" s="132">
        <f t="shared" si="25"/>
        <v>554</v>
      </c>
      <c r="N554" s="143"/>
    </row>
    <row r="555" spans="2:14" x14ac:dyDescent="0.2">
      <c r="B555" s="130"/>
      <c r="J555" t="str">
        <f>IF(H555="","",$P$6-'Script Table'!$E$15-'Script Table'!$E$19+H555)</f>
        <v/>
      </c>
      <c r="K555" s="132">
        <f t="shared" si="24"/>
        <v>0</v>
      </c>
      <c r="L555" s="132">
        <f t="shared" si="25"/>
        <v>555</v>
      </c>
      <c r="N555" s="143"/>
    </row>
    <row r="556" spans="2:14" x14ac:dyDescent="0.2">
      <c r="B556" s="130"/>
      <c r="J556" t="str">
        <f>IF(H556="","",$P$6-'Script Table'!$E$15-'Script Table'!$E$19+H556)</f>
        <v/>
      </c>
      <c r="K556" s="132">
        <f t="shared" si="24"/>
        <v>0</v>
      </c>
      <c r="L556" s="132">
        <f t="shared" si="25"/>
        <v>556</v>
      </c>
      <c r="N556" s="143"/>
    </row>
    <row r="557" spans="2:14" x14ac:dyDescent="0.2">
      <c r="B557" s="130"/>
      <c r="J557" t="str">
        <f>IF(H557="","",$P$6-'Script Table'!$E$15-'Script Table'!$E$19+H557)</f>
        <v/>
      </c>
      <c r="K557" s="132">
        <f t="shared" si="24"/>
        <v>0</v>
      </c>
      <c r="L557" s="132">
        <f t="shared" si="25"/>
        <v>557</v>
      </c>
      <c r="N557" s="143"/>
    </row>
    <row r="558" spans="2:14" x14ac:dyDescent="0.2">
      <c r="B558" s="130"/>
      <c r="J558" t="str">
        <f>IF(H558="","",$P$6-'Script Table'!$E$15-'Script Table'!$E$19+H558)</f>
        <v/>
      </c>
      <c r="K558" s="132">
        <f t="shared" si="24"/>
        <v>0</v>
      </c>
      <c r="L558" s="132">
        <f t="shared" si="25"/>
        <v>558</v>
      </c>
      <c r="N558" s="143"/>
    </row>
    <row r="559" spans="2:14" x14ac:dyDescent="0.2">
      <c r="B559" s="130"/>
      <c r="J559" t="str">
        <f>IF(H559="","",$P$6-'Script Table'!$E$15-'Script Table'!$E$19+H559)</f>
        <v/>
      </c>
      <c r="K559" s="132">
        <f t="shared" si="24"/>
        <v>0</v>
      </c>
      <c r="L559" s="132">
        <f t="shared" si="25"/>
        <v>559</v>
      </c>
      <c r="N559" s="143"/>
    </row>
    <row r="560" spans="2:14" x14ac:dyDescent="0.2">
      <c r="B560" s="130"/>
      <c r="J560" t="str">
        <f>IF(H560="","",$P$6-'Script Table'!$E$15-'Script Table'!$E$19+H560)</f>
        <v/>
      </c>
      <c r="K560" s="132">
        <f t="shared" si="24"/>
        <v>0</v>
      </c>
      <c r="L560" s="132">
        <f t="shared" si="25"/>
        <v>560</v>
      </c>
      <c r="N560" s="143"/>
    </row>
    <row r="561" spans="2:14" x14ac:dyDescent="0.2">
      <c r="B561" s="130"/>
      <c r="J561" t="str">
        <f>IF(H561="","",$P$6-'Script Table'!$E$15-'Script Table'!$E$19+H561)</f>
        <v/>
      </c>
      <c r="K561" s="132">
        <f t="shared" si="24"/>
        <v>0</v>
      </c>
      <c r="L561" s="132">
        <f t="shared" si="25"/>
        <v>561</v>
      </c>
      <c r="N561" s="143"/>
    </row>
    <row r="562" spans="2:14" x14ac:dyDescent="0.2">
      <c r="B562" s="130"/>
      <c r="J562" t="str">
        <f>IF(H562="","",$P$6-'Script Table'!$E$15-'Script Table'!$E$19+H562)</f>
        <v/>
      </c>
      <c r="K562" s="132">
        <f t="shared" si="24"/>
        <v>0</v>
      </c>
      <c r="L562" s="132">
        <f t="shared" si="25"/>
        <v>562</v>
      </c>
      <c r="N562" s="143"/>
    </row>
    <row r="563" spans="2:14" x14ac:dyDescent="0.2">
      <c r="B563" s="130"/>
      <c r="J563" t="str">
        <f>IF(H563="","",$P$6-'Script Table'!$E$15-'Script Table'!$E$19+H563)</f>
        <v/>
      </c>
      <c r="K563" s="132">
        <f t="shared" si="24"/>
        <v>0</v>
      </c>
      <c r="L563" s="132">
        <f t="shared" si="25"/>
        <v>563</v>
      </c>
      <c r="N563" s="143"/>
    </row>
    <row r="564" spans="2:14" x14ac:dyDescent="0.2">
      <c r="B564" s="130"/>
      <c r="J564" t="str">
        <f>IF(H564="","",$P$6-'Script Table'!$E$15-'Script Table'!$E$19+H564)</f>
        <v/>
      </c>
      <c r="K564" s="132">
        <f t="shared" si="24"/>
        <v>0</v>
      </c>
      <c r="L564" s="132">
        <f t="shared" si="25"/>
        <v>564</v>
      </c>
      <c r="N564" s="143"/>
    </row>
    <row r="565" spans="2:14" x14ac:dyDescent="0.2">
      <c r="B565" s="130"/>
      <c r="J565" t="str">
        <f>IF(H565="","",$P$6-'Script Table'!$E$15-'Script Table'!$E$19+H565)</f>
        <v/>
      </c>
      <c r="K565" s="132">
        <f t="shared" si="24"/>
        <v>0</v>
      </c>
      <c r="L565" s="132">
        <f t="shared" si="25"/>
        <v>565</v>
      </c>
      <c r="N565" s="143"/>
    </row>
    <row r="566" spans="2:14" x14ac:dyDescent="0.2">
      <c r="B566" s="130"/>
      <c r="J566" t="str">
        <f>IF(H566="","",$P$6-'Script Table'!$E$15-'Script Table'!$E$19+H566)</f>
        <v/>
      </c>
      <c r="K566" s="132">
        <f t="shared" si="24"/>
        <v>0</v>
      </c>
      <c r="L566" s="132">
        <f t="shared" si="25"/>
        <v>566</v>
      </c>
      <c r="N566" s="143"/>
    </row>
    <row r="567" spans="2:14" x14ac:dyDescent="0.2">
      <c r="B567" s="130"/>
      <c r="J567" t="str">
        <f>IF(H567="","",$P$6-'Script Table'!$E$15-'Script Table'!$E$19+H567)</f>
        <v/>
      </c>
      <c r="K567" s="132">
        <f t="shared" si="24"/>
        <v>0</v>
      </c>
      <c r="L567" s="132">
        <f t="shared" si="25"/>
        <v>567</v>
      </c>
      <c r="N567" s="143"/>
    </row>
    <row r="568" spans="2:14" x14ac:dyDescent="0.2">
      <c r="B568" s="130"/>
      <c r="J568" t="str">
        <f>IF(H568="","",$P$6-'Script Table'!$E$15-'Script Table'!$E$19+H568)</f>
        <v/>
      </c>
      <c r="K568" s="132">
        <f t="shared" si="24"/>
        <v>0</v>
      </c>
      <c r="L568" s="132">
        <f t="shared" si="25"/>
        <v>568</v>
      </c>
      <c r="N568" s="143"/>
    </row>
    <row r="569" spans="2:14" x14ac:dyDescent="0.2">
      <c r="B569" s="130"/>
      <c r="J569" t="str">
        <f>IF(H569="","",$P$6-'Script Table'!$E$15-'Script Table'!$E$19+H569)</f>
        <v/>
      </c>
      <c r="K569" s="132">
        <f t="shared" si="24"/>
        <v>0</v>
      </c>
      <c r="L569" s="132">
        <f t="shared" si="25"/>
        <v>569</v>
      </c>
      <c r="N569" s="143"/>
    </row>
    <row r="570" spans="2:14" x14ac:dyDescent="0.2">
      <c r="B570" s="130"/>
      <c r="J570" t="str">
        <f>IF(H570="","",$P$6-'Script Table'!$E$15-'Script Table'!$E$19+H570)</f>
        <v/>
      </c>
      <c r="K570" s="132">
        <f t="shared" si="24"/>
        <v>0</v>
      </c>
      <c r="L570" s="132">
        <f t="shared" si="25"/>
        <v>570</v>
      </c>
      <c r="N570" s="143"/>
    </row>
    <row r="571" spans="2:14" x14ac:dyDescent="0.2">
      <c r="B571" s="130"/>
      <c r="J571" t="str">
        <f>IF(H571="","",$P$6-'Script Table'!$E$15-'Script Table'!$E$19+H571)</f>
        <v/>
      </c>
      <c r="K571" s="132">
        <f t="shared" si="24"/>
        <v>0</v>
      </c>
      <c r="L571" s="132">
        <f t="shared" si="25"/>
        <v>571</v>
      </c>
      <c r="N571" s="143"/>
    </row>
    <row r="572" spans="2:14" x14ac:dyDescent="0.2">
      <c r="B572" s="130"/>
      <c r="J572" t="str">
        <f>IF(H572="","",$P$6-'Script Table'!$E$15-'Script Table'!$E$19+H572)</f>
        <v/>
      </c>
      <c r="K572" s="132">
        <f t="shared" si="24"/>
        <v>0</v>
      </c>
      <c r="L572" s="132">
        <f t="shared" si="25"/>
        <v>572</v>
      </c>
      <c r="N572" s="143"/>
    </row>
    <row r="573" spans="2:14" x14ac:dyDescent="0.2">
      <c r="B573" s="130"/>
      <c r="J573" t="str">
        <f>IF(H573="","",$P$6-'Script Table'!$E$15-'Script Table'!$E$19+H573)</f>
        <v/>
      </c>
      <c r="K573" s="132">
        <f t="shared" si="24"/>
        <v>0</v>
      </c>
      <c r="L573" s="132">
        <f t="shared" si="25"/>
        <v>573</v>
      </c>
      <c r="N573" s="143"/>
    </row>
    <row r="574" spans="2:14" x14ac:dyDescent="0.2">
      <c r="B574" s="130"/>
      <c r="J574" t="str">
        <f>IF(H574="","",$P$6-'Script Table'!$E$15-'Script Table'!$E$19+H574)</f>
        <v/>
      </c>
      <c r="K574" s="132">
        <f t="shared" si="24"/>
        <v>0</v>
      </c>
      <c r="L574" s="132">
        <f t="shared" si="25"/>
        <v>574</v>
      </c>
      <c r="N574" s="143"/>
    </row>
    <row r="575" spans="2:14" x14ac:dyDescent="0.2">
      <c r="B575" s="130"/>
      <c r="J575" t="str">
        <f>IF(H575="","",$P$6-'Script Table'!$E$15-'Script Table'!$E$19+H575)</f>
        <v/>
      </c>
      <c r="K575" s="132">
        <f t="shared" si="24"/>
        <v>0</v>
      </c>
      <c r="L575" s="132">
        <f t="shared" si="25"/>
        <v>575</v>
      </c>
      <c r="N575" s="143"/>
    </row>
    <row r="576" spans="2:14" x14ac:dyDescent="0.2">
      <c r="B576" s="130"/>
      <c r="J576" t="str">
        <f>IF(H576="","",$P$6-'Script Table'!$E$15-'Script Table'!$E$19+H576)</f>
        <v/>
      </c>
      <c r="K576" s="132">
        <f t="shared" si="24"/>
        <v>0</v>
      </c>
      <c r="L576" s="132">
        <f t="shared" si="25"/>
        <v>576</v>
      </c>
      <c r="N576" s="143"/>
    </row>
    <row r="577" spans="2:14" x14ac:dyDescent="0.2">
      <c r="B577" s="130"/>
      <c r="J577" t="str">
        <f>IF(H577="","",$P$6-'Script Table'!$E$15-'Script Table'!$E$19+H577)</f>
        <v/>
      </c>
      <c r="K577" s="132">
        <f t="shared" si="24"/>
        <v>0</v>
      </c>
      <c r="L577" s="132">
        <f t="shared" si="25"/>
        <v>577</v>
      </c>
      <c r="N577" s="143"/>
    </row>
    <row r="578" spans="2:14" x14ac:dyDescent="0.2">
      <c r="B578" s="130"/>
      <c r="J578" t="str">
        <f>IF(H578="","",$P$6-'Script Table'!$E$15-'Script Table'!$E$19+H578)</f>
        <v/>
      </c>
      <c r="K578" s="132">
        <f t="shared" si="24"/>
        <v>0</v>
      </c>
      <c r="L578" s="132">
        <f t="shared" si="25"/>
        <v>578</v>
      </c>
      <c r="N578" s="143"/>
    </row>
    <row r="579" spans="2:14" x14ac:dyDescent="0.2">
      <c r="B579" s="130"/>
      <c r="J579" t="str">
        <f>IF(H579="","",$P$6-'Script Table'!$E$15-'Script Table'!$E$19+H579)</f>
        <v/>
      </c>
      <c r="K579" s="132">
        <f t="shared" si="24"/>
        <v>0</v>
      </c>
      <c r="L579" s="132">
        <f t="shared" si="25"/>
        <v>579</v>
      </c>
      <c r="N579" s="143"/>
    </row>
    <row r="580" spans="2:14" x14ac:dyDescent="0.2">
      <c r="B580" s="130"/>
      <c r="J580" t="str">
        <f>IF(H580="","",$P$6-'Script Table'!$E$15-'Script Table'!$E$19+H580)</f>
        <v/>
      </c>
      <c r="K580" s="132">
        <f t="shared" ref="K580:K643" si="26">F580</f>
        <v>0</v>
      </c>
      <c r="L580" s="132">
        <f t="shared" si="25"/>
        <v>580</v>
      </c>
      <c r="N580" s="143"/>
    </row>
    <row r="581" spans="2:14" x14ac:dyDescent="0.2">
      <c r="B581" s="130"/>
      <c r="J581" t="str">
        <f>IF(H581="","",$P$6-'Script Table'!$E$15-'Script Table'!$E$19+H581)</f>
        <v/>
      </c>
      <c r="K581" s="132">
        <f t="shared" si="26"/>
        <v>0</v>
      </c>
      <c r="L581" s="132">
        <f t="shared" si="25"/>
        <v>581</v>
      </c>
      <c r="N581" s="143"/>
    </row>
    <row r="582" spans="2:14" x14ac:dyDescent="0.2">
      <c r="B582" s="130"/>
      <c r="J582" t="str">
        <f>IF(H582="","",$P$6-'Script Table'!$E$15-'Script Table'!$E$19+H582)</f>
        <v/>
      </c>
      <c r="K582" s="132">
        <f t="shared" si="26"/>
        <v>0</v>
      </c>
      <c r="L582" s="132">
        <f t="shared" ref="L582:L645" si="27">L581+1</f>
        <v>582</v>
      </c>
      <c r="N582" s="143"/>
    </row>
    <row r="583" spans="2:14" x14ac:dyDescent="0.2">
      <c r="B583" s="130"/>
      <c r="J583" t="str">
        <f>IF(H583="","",$P$6-'Script Table'!$E$15-'Script Table'!$E$19+H583)</f>
        <v/>
      </c>
      <c r="K583" s="132">
        <f t="shared" si="26"/>
        <v>0</v>
      </c>
      <c r="L583" s="132">
        <f t="shared" si="27"/>
        <v>583</v>
      </c>
      <c r="N583" s="143"/>
    </row>
    <row r="584" spans="2:14" x14ac:dyDescent="0.2">
      <c r="B584" s="130"/>
      <c r="J584" t="str">
        <f>IF(H584="","",$P$6-'Script Table'!$E$15-'Script Table'!$E$19+H584)</f>
        <v/>
      </c>
      <c r="K584" s="132">
        <f t="shared" si="26"/>
        <v>0</v>
      </c>
      <c r="L584" s="132">
        <f t="shared" si="27"/>
        <v>584</v>
      </c>
      <c r="N584" s="143"/>
    </row>
    <row r="585" spans="2:14" x14ac:dyDescent="0.2">
      <c r="B585" s="130"/>
      <c r="J585" t="str">
        <f>IF(H585="","",$P$6-'Script Table'!$E$15-'Script Table'!$E$19+H585)</f>
        <v/>
      </c>
      <c r="K585" s="132">
        <f t="shared" si="26"/>
        <v>0</v>
      </c>
      <c r="L585" s="132">
        <f t="shared" si="27"/>
        <v>585</v>
      </c>
      <c r="N585" s="143"/>
    </row>
    <row r="586" spans="2:14" x14ac:dyDescent="0.2">
      <c r="B586" s="130"/>
      <c r="J586" t="str">
        <f>IF(H586="","",$P$6-'Script Table'!$E$15-'Script Table'!$E$19+H586)</f>
        <v/>
      </c>
      <c r="K586" s="132">
        <f t="shared" si="26"/>
        <v>0</v>
      </c>
      <c r="L586" s="132">
        <f t="shared" si="27"/>
        <v>586</v>
      </c>
      <c r="N586" s="143"/>
    </row>
    <row r="587" spans="2:14" x14ac:dyDescent="0.2">
      <c r="B587" s="130"/>
      <c r="J587" t="str">
        <f>IF(H587="","",$P$6-'Script Table'!$E$15-'Script Table'!$E$19+H587)</f>
        <v/>
      </c>
      <c r="K587" s="132">
        <f t="shared" si="26"/>
        <v>0</v>
      </c>
      <c r="L587" s="132">
        <f t="shared" si="27"/>
        <v>587</v>
      </c>
      <c r="N587" s="143"/>
    </row>
    <row r="588" spans="2:14" x14ac:dyDescent="0.2">
      <c r="B588" s="130"/>
      <c r="J588" t="str">
        <f>IF(H588="","",$P$6-'Script Table'!$E$15-'Script Table'!$E$19+H588)</f>
        <v/>
      </c>
      <c r="K588" s="132">
        <f t="shared" si="26"/>
        <v>0</v>
      </c>
      <c r="L588" s="132">
        <f t="shared" si="27"/>
        <v>588</v>
      </c>
      <c r="N588" s="143"/>
    </row>
    <row r="589" spans="2:14" x14ac:dyDescent="0.2">
      <c r="B589" s="130"/>
      <c r="J589" t="str">
        <f>IF(H589="","",$P$6-'Script Table'!$E$15-'Script Table'!$E$19+H589)</f>
        <v/>
      </c>
      <c r="K589" s="132">
        <f t="shared" si="26"/>
        <v>0</v>
      </c>
      <c r="L589" s="132">
        <f t="shared" si="27"/>
        <v>589</v>
      </c>
      <c r="N589" s="143"/>
    </row>
    <row r="590" spans="2:14" x14ac:dyDescent="0.2">
      <c r="B590" s="130"/>
      <c r="J590" t="str">
        <f>IF(H590="","",$P$6-'Script Table'!$E$15-'Script Table'!$E$19+H590)</f>
        <v/>
      </c>
      <c r="K590" s="132">
        <f t="shared" si="26"/>
        <v>0</v>
      </c>
      <c r="L590" s="132">
        <f t="shared" si="27"/>
        <v>590</v>
      </c>
      <c r="N590" s="143"/>
    </row>
    <row r="591" spans="2:14" x14ac:dyDescent="0.2">
      <c r="B591" s="130"/>
      <c r="J591" t="str">
        <f>IF(H591="","",$P$6-'Script Table'!$E$15-'Script Table'!$E$19+H591)</f>
        <v/>
      </c>
      <c r="K591" s="132">
        <f t="shared" si="26"/>
        <v>0</v>
      </c>
      <c r="L591" s="132">
        <f t="shared" si="27"/>
        <v>591</v>
      </c>
      <c r="N591" s="143"/>
    </row>
    <row r="592" spans="2:14" x14ac:dyDescent="0.2">
      <c r="B592" s="130"/>
      <c r="J592" t="str">
        <f>IF(H592="","",$P$6-'Script Table'!$E$15-'Script Table'!$E$19+H592)</f>
        <v/>
      </c>
      <c r="K592" s="132">
        <f t="shared" si="26"/>
        <v>0</v>
      </c>
      <c r="L592" s="132">
        <f t="shared" si="27"/>
        <v>592</v>
      </c>
      <c r="N592" s="143"/>
    </row>
    <row r="593" spans="2:14" x14ac:dyDescent="0.2">
      <c r="B593" s="130"/>
      <c r="J593" t="str">
        <f>IF(H593="","",$P$6-'Script Table'!$E$15-'Script Table'!$E$19+H593)</f>
        <v/>
      </c>
      <c r="K593" s="132">
        <f t="shared" si="26"/>
        <v>0</v>
      </c>
      <c r="L593" s="132">
        <f t="shared" si="27"/>
        <v>593</v>
      </c>
      <c r="N593" s="143"/>
    </row>
    <row r="594" spans="2:14" x14ac:dyDescent="0.2">
      <c r="B594" s="130"/>
      <c r="J594" t="str">
        <f>IF(H594="","",$P$6-'Script Table'!$E$15-'Script Table'!$E$19+H594)</f>
        <v/>
      </c>
      <c r="K594" s="132">
        <f t="shared" si="26"/>
        <v>0</v>
      </c>
      <c r="L594" s="132">
        <f t="shared" si="27"/>
        <v>594</v>
      </c>
      <c r="N594" s="143"/>
    </row>
    <row r="595" spans="2:14" x14ac:dyDescent="0.2">
      <c r="B595" s="130"/>
      <c r="J595" t="str">
        <f>IF(H595="","",$P$6-'Script Table'!$E$15-'Script Table'!$E$19+H595)</f>
        <v/>
      </c>
      <c r="K595" s="132">
        <f t="shared" si="26"/>
        <v>0</v>
      </c>
      <c r="L595" s="132">
        <f t="shared" si="27"/>
        <v>595</v>
      </c>
      <c r="N595" s="143"/>
    </row>
    <row r="596" spans="2:14" x14ac:dyDescent="0.2">
      <c r="B596" s="130"/>
      <c r="J596" t="str">
        <f>IF(H596="","",$P$6-'Script Table'!$E$15-'Script Table'!$E$19+H596)</f>
        <v/>
      </c>
      <c r="K596" s="132">
        <f t="shared" si="26"/>
        <v>0</v>
      </c>
      <c r="L596" s="132">
        <f t="shared" si="27"/>
        <v>596</v>
      </c>
      <c r="N596" s="143"/>
    </row>
    <row r="597" spans="2:14" x14ac:dyDescent="0.2">
      <c r="B597" s="130"/>
      <c r="J597" t="str">
        <f>IF(H597="","",$P$6-'Script Table'!$E$15-'Script Table'!$E$19+H597)</f>
        <v/>
      </c>
      <c r="K597" s="132">
        <f t="shared" si="26"/>
        <v>0</v>
      </c>
      <c r="L597" s="132">
        <f t="shared" si="27"/>
        <v>597</v>
      </c>
      <c r="N597" s="143"/>
    </row>
    <row r="598" spans="2:14" x14ac:dyDescent="0.2">
      <c r="B598" s="130"/>
      <c r="J598" t="str">
        <f>IF(H598="","",$P$6-'Script Table'!$E$15-'Script Table'!$E$19+H598)</f>
        <v/>
      </c>
      <c r="K598" s="132">
        <f t="shared" si="26"/>
        <v>0</v>
      </c>
      <c r="L598" s="132">
        <f t="shared" si="27"/>
        <v>598</v>
      </c>
      <c r="N598" s="143"/>
    </row>
    <row r="599" spans="2:14" x14ac:dyDescent="0.2">
      <c r="B599" s="130"/>
      <c r="J599" t="str">
        <f>IF(H599="","",$P$6-'Script Table'!$E$15-'Script Table'!$E$19+H599)</f>
        <v/>
      </c>
      <c r="K599" s="132">
        <f t="shared" si="26"/>
        <v>0</v>
      </c>
      <c r="L599" s="132">
        <f t="shared" si="27"/>
        <v>599</v>
      </c>
      <c r="N599" s="143"/>
    </row>
    <row r="600" spans="2:14" x14ac:dyDescent="0.2">
      <c r="B600" s="130"/>
      <c r="J600" t="str">
        <f>IF(H600="","",$P$6-'Script Table'!$E$15-'Script Table'!$E$19+H600)</f>
        <v/>
      </c>
      <c r="K600" s="132">
        <f t="shared" si="26"/>
        <v>0</v>
      </c>
      <c r="L600" s="132">
        <f t="shared" si="27"/>
        <v>600</v>
      </c>
      <c r="N600" s="143"/>
    </row>
    <row r="601" spans="2:14" x14ac:dyDescent="0.2">
      <c r="B601" s="130"/>
      <c r="J601" t="str">
        <f>IF(H601="","",$P$6-'Script Table'!$E$15-'Script Table'!$E$19+H601)</f>
        <v/>
      </c>
      <c r="K601" s="132">
        <f t="shared" si="26"/>
        <v>0</v>
      </c>
      <c r="L601" s="132">
        <f t="shared" si="27"/>
        <v>601</v>
      </c>
      <c r="N601" s="143"/>
    </row>
    <row r="602" spans="2:14" x14ac:dyDescent="0.2">
      <c r="B602" s="130"/>
      <c r="J602" t="str">
        <f>IF(H602="","",$P$6-'Script Table'!$E$15-'Script Table'!$E$19+H602)</f>
        <v/>
      </c>
      <c r="K602" s="132">
        <f t="shared" si="26"/>
        <v>0</v>
      </c>
      <c r="L602" s="132">
        <f t="shared" si="27"/>
        <v>602</v>
      </c>
      <c r="N602" s="143"/>
    </row>
    <row r="603" spans="2:14" x14ac:dyDescent="0.2">
      <c r="B603" s="130"/>
      <c r="J603" t="str">
        <f>IF(H603="","",$P$6-'Script Table'!$E$15-'Script Table'!$E$19+H603)</f>
        <v/>
      </c>
      <c r="K603" s="132">
        <f t="shared" si="26"/>
        <v>0</v>
      </c>
      <c r="L603" s="132">
        <f t="shared" si="27"/>
        <v>603</v>
      </c>
      <c r="N603" s="143"/>
    </row>
    <row r="604" spans="2:14" x14ac:dyDescent="0.2">
      <c r="B604" s="130"/>
      <c r="J604" t="str">
        <f>IF(H604="","",$P$6-'Script Table'!$E$15-'Script Table'!$E$19+H604)</f>
        <v/>
      </c>
      <c r="K604" s="132">
        <f t="shared" si="26"/>
        <v>0</v>
      </c>
      <c r="L604" s="132">
        <f t="shared" si="27"/>
        <v>604</v>
      </c>
      <c r="N604" s="143"/>
    </row>
    <row r="605" spans="2:14" x14ac:dyDescent="0.2">
      <c r="B605" s="130"/>
      <c r="J605" t="str">
        <f>IF(H605="","",$P$6-'Script Table'!$E$15-'Script Table'!$E$19+H605)</f>
        <v/>
      </c>
      <c r="K605" s="132">
        <f t="shared" si="26"/>
        <v>0</v>
      </c>
      <c r="L605" s="132">
        <f t="shared" si="27"/>
        <v>605</v>
      </c>
      <c r="N605" s="143"/>
    </row>
    <row r="606" spans="2:14" x14ac:dyDescent="0.2">
      <c r="B606" s="130"/>
      <c r="J606" t="str">
        <f>IF(H606="","",$P$6-'Script Table'!$E$15-'Script Table'!$E$19+H606)</f>
        <v/>
      </c>
      <c r="K606" s="132">
        <f t="shared" si="26"/>
        <v>0</v>
      </c>
      <c r="L606" s="132">
        <f t="shared" si="27"/>
        <v>606</v>
      </c>
      <c r="N606" s="143"/>
    </row>
    <row r="607" spans="2:14" x14ac:dyDescent="0.2">
      <c r="B607" s="130"/>
      <c r="J607" t="str">
        <f>IF(H607="","",$P$6-'Script Table'!$E$15-'Script Table'!$E$19+H607)</f>
        <v/>
      </c>
      <c r="K607" s="132">
        <f t="shared" si="26"/>
        <v>0</v>
      </c>
      <c r="L607" s="132">
        <f t="shared" si="27"/>
        <v>607</v>
      </c>
      <c r="N607" s="143"/>
    </row>
    <row r="608" spans="2:14" x14ac:dyDescent="0.2">
      <c r="B608" s="130"/>
      <c r="J608" t="str">
        <f>IF(H608="","",$P$6-'Script Table'!$E$15-'Script Table'!$E$19+H608)</f>
        <v/>
      </c>
      <c r="K608" s="132">
        <f t="shared" si="26"/>
        <v>0</v>
      </c>
      <c r="L608" s="132">
        <f t="shared" si="27"/>
        <v>608</v>
      </c>
      <c r="N608" s="143"/>
    </row>
    <row r="609" spans="2:14" x14ac:dyDescent="0.2">
      <c r="B609" s="130"/>
      <c r="J609" t="str">
        <f>IF(H609="","",$P$6-'Script Table'!$E$15-'Script Table'!$E$19+H609)</f>
        <v/>
      </c>
      <c r="K609" s="132">
        <f t="shared" si="26"/>
        <v>0</v>
      </c>
      <c r="L609" s="132">
        <f t="shared" si="27"/>
        <v>609</v>
      </c>
      <c r="N609" s="143"/>
    </row>
    <row r="610" spans="2:14" x14ac:dyDescent="0.2">
      <c r="B610" s="130"/>
      <c r="J610" t="str">
        <f>IF(H610="","",$P$6-'Script Table'!$E$15-'Script Table'!$E$19+H610)</f>
        <v/>
      </c>
      <c r="K610" s="132">
        <f t="shared" si="26"/>
        <v>0</v>
      </c>
      <c r="L610" s="132">
        <f t="shared" si="27"/>
        <v>610</v>
      </c>
      <c r="N610" s="143"/>
    </row>
    <row r="611" spans="2:14" x14ac:dyDescent="0.2">
      <c r="B611" s="130"/>
      <c r="J611" t="str">
        <f>IF(H611="","",$P$6-'Script Table'!$E$15-'Script Table'!$E$19+H611)</f>
        <v/>
      </c>
      <c r="K611" s="132">
        <f t="shared" si="26"/>
        <v>0</v>
      </c>
      <c r="L611" s="132">
        <f t="shared" si="27"/>
        <v>611</v>
      </c>
      <c r="N611" s="143"/>
    </row>
    <row r="612" spans="2:14" x14ac:dyDescent="0.2">
      <c r="B612" s="130"/>
      <c r="J612" t="str">
        <f>IF(H612="","",$P$6-'Script Table'!$E$15-'Script Table'!$E$19+H612)</f>
        <v/>
      </c>
      <c r="K612" s="132">
        <f t="shared" si="26"/>
        <v>0</v>
      </c>
      <c r="L612" s="132">
        <f t="shared" si="27"/>
        <v>612</v>
      </c>
      <c r="N612" s="143"/>
    </row>
    <row r="613" spans="2:14" x14ac:dyDescent="0.2">
      <c r="B613" s="130"/>
      <c r="J613" t="str">
        <f>IF(H613="","",$P$6-'Script Table'!$E$15-'Script Table'!$E$19+H613)</f>
        <v/>
      </c>
      <c r="K613" s="132">
        <f t="shared" si="26"/>
        <v>0</v>
      </c>
      <c r="L613" s="132">
        <f t="shared" si="27"/>
        <v>613</v>
      </c>
      <c r="N613" s="143"/>
    </row>
    <row r="614" spans="2:14" x14ac:dyDescent="0.2">
      <c r="B614" s="130"/>
      <c r="J614" t="str">
        <f>IF(H614="","",$P$6-'Script Table'!$E$15-'Script Table'!$E$19+H614)</f>
        <v/>
      </c>
      <c r="K614" s="132">
        <f t="shared" si="26"/>
        <v>0</v>
      </c>
      <c r="L614" s="132">
        <f t="shared" si="27"/>
        <v>614</v>
      </c>
      <c r="N614" s="143"/>
    </row>
    <row r="615" spans="2:14" x14ac:dyDescent="0.2">
      <c r="B615" s="130"/>
      <c r="J615" t="str">
        <f>IF(H615="","",$P$6-'Script Table'!$E$15-'Script Table'!$E$19+H615)</f>
        <v/>
      </c>
      <c r="K615" s="132">
        <f t="shared" si="26"/>
        <v>0</v>
      </c>
      <c r="L615" s="132">
        <f t="shared" si="27"/>
        <v>615</v>
      </c>
      <c r="N615" s="143"/>
    </row>
    <row r="616" spans="2:14" x14ac:dyDescent="0.2">
      <c r="B616" s="130"/>
      <c r="J616" t="str">
        <f>IF(H616="","",$P$6-'Script Table'!$E$15-'Script Table'!$E$19+H616)</f>
        <v/>
      </c>
      <c r="K616" s="132">
        <f t="shared" si="26"/>
        <v>0</v>
      </c>
      <c r="L616" s="132">
        <f t="shared" si="27"/>
        <v>616</v>
      </c>
      <c r="N616" s="143"/>
    </row>
    <row r="617" spans="2:14" x14ac:dyDescent="0.2">
      <c r="B617" s="130"/>
      <c r="J617" t="str">
        <f>IF(H617="","",$P$6-'Script Table'!$E$15-'Script Table'!$E$19+H617)</f>
        <v/>
      </c>
      <c r="K617" s="132">
        <f t="shared" si="26"/>
        <v>0</v>
      </c>
      <c r="L617" s="132">
        <f t="shared" si="27"/>
        <v>617</v>
      </c>
      <c r="N617" s="143"/>
    </row>
    <row r="618" spans="2:14" x14ac:dyDescent="0.2">
      <c r="B618" s="130"/>
      <c r="J618" t="str">
        <f>IF(H618="","",$P$6-'Script Table'!$E$15-'Script Table'!$E$19+H618)</f>
        <v/>
      </c>
      <c r="K618" s="132">
        <f t="shared" si="26"/>
        <v>0</v>
      </c>
      <c r="L618" s="132">
        <f t="shared" si="27"/>
        <v>618</v>
      </c>
      <c r="N618" s="143"/>
    </row>
    <row r="619" spans="2:14" x14ac:dyDescent="0.2">
      <c r="B619" s="130"/>
      <c r="J619" t="str">
        <f>IF(H619="","",$P$6-'Script Table'!$E$15-'Script Table'!$E$19+H619)</f>
        <v/>
      </c>
      <c r="K619" s="132">
        <f t="shared" si="26"/>
        <v>0</v>
      </c>
      <c r="L619" s="132">
        <f t="shared" si="27"/>
        <v>619</v>
      </c>
      <c r="N619" s="143"/>
    </row>
    <row r="620" spans="2:14" x14ac:dyDescent="0.2">
      <c r="B620" s="130"/>
      <c r="J620" t="str">
        <f>IF(H620="","",$P$6-'Script Table'!$E$15-'Script Table'!$E$19+H620)</f>
        <v/>
      </c>
      <c r="K620" s="132">
        <f t="shared" si="26"/>
        <v>0</v>
      </c>
      <c r="L620" s="132">
        <f t="shared" si="27"/>
        <v>620</v>
      </c>
      <c r="N620" s="143"/>
    </row>
    <row r="621" spans="2:14" x14ac:dyDescent="0.2">
      <c r="B621" s="130"/>
      <c r="J621" t="str">
        <f>IF(H621="","",$P$6-'Script Table'!$E$15-'Script Table'!$E$19+H621)</f>
        <v/>
      </c>
      <c r="K621" s="132">
        <f t="shared" si="26"/>
        <v>0</v>
      </c>
      <c r="L621" s="132">
        <f t="shared" si="27"/>
        <v>621</v>
      </c>
      <c r="N621" s="143"/>
    </row>
    <row r="622" spans="2:14" x14ac:dyDescent="0.2">
      <c r="B622" s="130"/>
      <c r="J622" t="str">
        <f>IF(H622="","",$P$6-'Script Table'!$E$15-'Script Table'!$E$19+H622)</f>
        <v/>
      </c>
      <c r="K622" s="132">
        <f t="shared" si="26"/>
        <v>0</v>
      </c>
      <c r="L622" s="132">
        <f t="shared" si="27"/>
        <v>622</v>
      </c>
      <c r="N622" s="143"/>
    </row>
    <row r="623" spans="2:14" x14ac:dyDescent="0.2">
      <c r="B623" s="130"/>
      <c r="J623" t="str">
        <f>IF(H623="","",$P$6-'Script Table'!$E$15-'Script Table'!$E$19+H623)</f>
        <v/>
      </c>
      <c r="K623" s="132">
        <f t="shared" si="26"/>
        <v>0</v>
      </c>
      <c r="L623" s="132">
        <f t="shared" si="27"/>
        <v>623</v>
      </c>
      <c r="N623" s="143"/>
    </row>
    <row r="624" spans="2:14" x14ac:dyDescent="0.2">
      <c r="B624" s="130"/>
      <c r="J624" t="str">
        <f>IF(H624="","",$P$6-'Script Table'!$E$15-'Script Table'!$E$19+H624)</f>
        <v/>
      </c>
      <c r="K624" s="132">
        <f t="shared" si="26"/>
        <v>0</v>
      </c>
      <c r="L624" s="132">
        <f t="shared" si="27"/>
        <v>624</v>
      </c>
      <c r="N624" s="143"/>
    </row>
    <row r="625" spans="2:14" x14ac:dyDescent="0.2">
      <c r="B625" s="130"/>
      <c r="J625" t="str">
        <f>IF(H625="","",$P$6-'Script Table'!$E$15-'Script Table'!$E$19+H625)</f>
        <v/>
      </c>
      <c r="K625" s="132">
        <f t="shared" si="26"/>
        <v>0</v>
      </c>
      <c r="L625" s="132">
        <f t="shared" si="27"/>
        <v>625</v>
      </c>
      <c r="N625" s="143"/>
    </row>
    <row r="626" spans="2:14" x14ac:dyDescent="0.2">
      <c r="B626" s="130"/>
      <c r="J626" t="str">
        <f>IF(H626="","",$P$6-'Script Table'!$E$15-'Script Table'!$E$19+H626)</f>
        <v/>
      </c>
      <c r="K626" s="132">
        <f t="shared" si="26"/>
        <v>0</v>
      </c>
      <c r="L626" s="132">
        <f t="shared" si="27"/>
        <v>626</v>
      </c>
      <c r="N626" s="143"/>
    </row>
    <row r="627" spans="2:14" x14ac:dyDescent="0.2">
      <c r="B627" s="130"/>
      <c r="J627" t="str">
        <f>IF(H627="","",$P$6-'Script Table'!$E$15-'Script Table'!$E$19+H627)</f>
        <v/>
      </c>
      <c r="K627" s="132">
        <f t="shared" si="26"/>
        <v>0</v>
      </c>
      <c r="L627" s="132">
        <f t="shared" si="27"/>
        <v>627</v>
      </c>
      <c r="N627" s="143"/>
    </row>
    <row r="628" spans="2:14" x14ac:dyDescent="0.2">
      <c r="B628" s="130"/>
      <c r="J628" t="str">
        <f>IF(H628="","",$P$6-'Script Table'!$E$15-'Script Table'!$E$19+H628)</f>
        <v/>
      </c>
      <c r="K628" s="132">
        <f t="shared" si="26"/>
        <v>0</v>
      </c>
      <c r="L628" s="132">
        <f t="shared" si="27"/>
        <v>628</v>
      </c>
      <c r="N628" s="143"/>
    </row>
    <row r="629" spans="2:14" x14ac:dyDescent="0.2">
      <c r="B629" s="130"/>
      <c r="J629" t="str">
        <f>IF(H629="","",$P$6-'Script Table'!$E$15-'Script Table'!$E$19+H629)</f>
        <v/>
      </c>
      <c r="K629" s="132">
        <f t="shared" si="26"/>
        <v>0</v>
      </c>
      <c r="L629" s="132">
        <f t="shared" si="27"/>
        <v>629</v>
      </c>
      <c r="N629" s="143"/>
    </row>
    <row r="630" spans="2:14" x14ac:dyDescent="0.2">
      <c r="B630" s="130"/>
      <c r="J630" t="str">
        <f>IF(H630="","",$P$6-'Script Table'!$E$15-'Script Table'!$E$19+H630)</f>
        <v/>
      </c>
      <c r="K630" s="132">
        <f t="shared" si="26"/>
        <v>0</v>
      </c>
      <c r="L630" s="132">
        <f t="shared" si="27"/>
        <v>630</v>
      </c>
      <c r="N630" s="143"/>
    </row>
    <row r="631" spans="2:14" x14ac:dyDescent="0.2">
      <c r="B631" s="130"/>
      <c r="J631" t="str">
        <f>IF(H631="","",$P$6-'Script Table'!$E$15-'Script Table'!$E$19+H631)</f>
        <v/>
      </c>
      <c r="K631" s="132">
        <f t="shared" si="26"/>
        <v>0</v>
      </c>
      <c r="L631" s="132">
        <f t="shared" si="27"/>
        <v>631</v>
      </c>
      <c r="N631" s="143"/>
    </row>
    <row r="632" spans="2:14" x14ac:dyDescent="0.2">
      <c r="B632" s="130"/>
      <c r="J632" t="str">
        <f>IF(H632="","",$P$6-'Script Table'!$E$15-'Script Table'!$E$19+H632)</f>
        <v/>
      </c>
      <c r="K632" s="132">
        <f t="shared" si="26"/>
        <v>0</v>
      </c>
      <c r="L632" s="132">
        <f t="shared" si="27"/>
        <v>632</v>
      </c>
      <c r="N632" s="143"/>
    </row>
    <row r="633" spans="2:14" x14ac:dyDescent="0.2">
      <c r="B633" s="130"/>
      <c r="J633" t="str">
        <f>IF(H633="","",$P$6-'Script Table'!$E$15-'Script Table'!$E$19+H633)</f>
        <v/>
      </c>
      <c r="K633" s="132">
        <f t="shared" si="26"/>
        <v>0</v>
      </c>
      <c r="L633" s="132">
        <f t="shared" si="27"/>
        <v>633</v>
      </c>
      <c r="N633" s="143"/>
    </row>
    <row r="634" spans="2:14" x14ac:dyDescent="0.2">
      <c r="B634" s="130"/>
      <c r="J634" t="str">
        <f>IF(H634="","",$P$6-'Script Table'!$E$15-'Script Table'!$E$19+H634)</f>
        <v/>
      </c>
      <c r="K634" s="132">
        <f t="shared" si="26"/>
        <v>0</v>
      </c>
      <c r="L634" s="132">
        <f t="shared" si="27"/>
        <v>634</v>
      </c>
      <c r="N634" s="143"/>
    </row>
    <row r="635" spans="2:14" x14ac:dyDescent="0.2">
      <c r="B635" s="130"/>
      <c r="J635" t="str">
        <f>IF(H635="","",$P$6-'Script Table'!$E$15-'Script Table'!$E$19+H635)</f>
        <v/>
      </c>
      <c r="K635" s="132">
        <f t="shared" si="26"/>
        <v>0</v>
      </c>
      <c r="L635" s="132">
        <f t="shared" si="27"/>
        <v>635</v>
      </c>
      <c r="N635" s="143"/>
    </row>
    <row r="636" spans="2:14" x14ac:dyDescent="0.2">
      <c r="B636" s="130"/>
      <c r="J636" t="str">
        <f>IF(H636="","",$P$6-'Script Table'!$E$15-'Script Table'!$E$19+H636)</f>
        <v/>
      </c>
      <c r="K636" s="132">
        <f t="shared" si="26"/>
        <v>0</v>
      </c>
      <c r="L636" s="132">
        <f t="shared" si="27"/>
        <v>636</v>
      </c>
      <c r="N636" s="143"/>
    </row>
    <row r="637" spans="2:14" x14ac:dyDescent="0.2">
      <c r="B637" s="130"/>
      <c r="J637" t="str">
        <f>IF(H637="","",$P$6-'Script Table'!$E$15-'Script Table'!$E$19+H637)</f>
        <v/>
      </c>
      <c r="K637" s="132">
        <f t="shared" si="26"/>
        <v>0</v>
      </c>
      <c r="L637" s="132">
        <f t="shared" si="27"/>
        <v>637</v>
      </c>
      <c r="N637" s="143"/>
    </row>
    <row r="638" spans="2:14" x14ac:dyDescent="0.2">
      <c r="B638" s="130"/>
      <c r="J638" t="str">
        <f>IF(H638="","",$P$6-'Script Table'!$E$15-'Script Table'!$E$19+H638)</f>
        <v/>
      </c>
      <c r="K638" s="132">
        <f t="shared" si="26"/>
        <v>0</v>
      </c>
      <c r="L638" s="132">
        <f t="shared" si="27"/>
        <v>638</v>
      </c>
      <c r="N638" s="143"/>
    </row>
    <row r="639" spans="2:14" x14ac:dyDescent="0.2">
      <c r="B639" s="130"/>
      <c r="J639" t="str">
        <f>IF(H639="","",$P$6-'Script Table'!$E$15-'Script Table'!$E$19+H639)</f>
        <v/>
      </c>
      <c r="K639" s="132">
        <f t="shared" si="26"/>
        <v>0</v>
      </c>
      <c r="L639" s="132">
        <f t="shared" si="27"/>
        <v>639</v>
      </c>
      <c r="N639" s="143"/>
    </row>
    <row r="640" spans="2:14" x14ac:dyDescent="0.2">
      <c r="B640" s="130"/>
      <c r="J640" t="str">
        <f>IF(H640="","",$P$6-'Script Table'!$E$15-'Script Table'!$E$19+H640)</f>
        <v/>
      </c>
      <c r="K640" s="132">
        <f t="shared" si="26"/>
        <v>0</v>
      </c>
      <c r="L640" s="132">
        <f t="shared" si="27"/>
        <v>640</v>
      </c>
      <c r="N640" s="143"/>
    </row>
    <row r="641" spans="2:14" x14ac:dyDescent="0.2">
      <c r="B641" s="130"/>
      <c r="J641" t="str">
        <f>IF(H641="","",$P$6-'Script Table'!$E$15-'Script Table'!$E$19+H641)</f>
        <v/>
      </c>
      <c r="K641" s="132">
        <f t="shared" si="26"/>
        <v>0</v>
      </c>
      <c r="L641" s="132">
        <f t="shared" si="27"/>
        <v>641</v>
      </c>
      <c r="N641" s="143"/>
    </row>
    <row r="642" spans="2:14" x14ac:dyDescent="0.2">
      <c r="B642" s="130"/>
      <c r="J642" t="str">
        <f>IF(H642="","",$P$6-'Script Table'!$E$15-'Script Table'!$E$19+H642)</f>
        <v/>
      </c>
      <c r="K642" s="132">
        <f t="shared" si="26"/>
        <v>0</v>
      </c>
      <c r="L642" s="132">
        <f t="shared" si="27"/>
        <v>642</v>
      </c>
      <c r="N642" s="143"/>
    </row>
    <row r="643" spans="2:14" x14ac:dyDescent="0.2">
      <c r="B643" s="130"/>
      <c r="J643" t="str">
        <f>IF(H643="","",$P$6-'Script Table'!$E$15-'Script Table'!$E$19+H643)</f>
        <v/>
      </c>
      <c r="K643" s="132">
        <f t="shared" si="26"/>
        <v>0</v>
      </c>
      <c r="L643" s="132">
        <f t="shared" si="27"/>
        <v>643</v>
      </c>
      <c r="N643" s="143"/>
    </row>
    <row r="644" spans="2:14" x14ac:dyDescent="0.2">
      <c r="B644" s="130"/>
      <c r="J644" t="str">
        <f>IF(H644="","",$P$6-'Script Table'!$E$15-'Script Table'!$E$19+H644)</f>
        <v/>
      </c>
      <c r="K644" s="132">
        <f t="shared" ref="K644:K707" si="28">F644</f>
        <v>0</v>
      </c>
      <c r="L644" s="132">
        <f t="shared" si="27"/>
        <v>644</v>
      </c>
      <c r="N644" s="143"/>
    </row>
    <row r="645" spans="2:14" x14ac:dyDescent="0.2">
      <c r="B645" s="130"/>
      <c r="J645" t="str">
        <f>IF(H645="","",$P$6-'Script Table'!$E$15-'Script Table'!$E$19+H645)</f>
        <v/>
      </c>
      <c r="K645" s="132">
        <f t="shared" si="28"/>
        <v>0</v>
      </c>
      <c r="L645" s="132">
        <f t="shared" si="27"/>
        <v>645</v>
      </c>
      <c r="N645" s="143"/>
    </row>
    <row r="646" spans="2:14" x14ac:dyDescent="0.2">
      <c r="B646" s="130"/>
      <c r="J646" t="str">
        <f>IF(H646="","",$P$6-'Script Table'!$E$15-'Script Table'!$E$19+H646)</f>
        <v/>
      </c>
      <c r="K646" s="132">
        <f t="shared" si="28"/>
        <v>0</v>
      </c>
      <c r="L646" s="132">
        <f t="shared" ref="L646:L709" si="29">L645+1</f>
        <v>646</v>
      </c>
      <c r="N646" s="143"/>
    </row>
    <row r="647" spans="2:14" x14ac:dyDescent="0.2">
      <c r="B647" s="130"/>
      <c r="J647" t="str">
        <f>IF(H647="","",$P$6-'Script Table'!$E$15-'Script Table'!$E$19+H647)</f>
        <v/>
      </c>
      <c r="K647" s="132">
        <f t="shared" si="28"/>
        <v>0</v>
      </c>
      <c r="L647" s="132">
        <f t="shared" si="29"/>
        <v>647</v>
      </c>
      <c r="N647" s="143"/>
    </row>
    <row r="648" spans="2:14" x14ac:dyDescent="0.2">
      <c r="B648" s="130"/>
      <c r="J648" t="str">
        <f>IF(H648="","",$P$6-'Script Table'!$E$15-'Script Table'!$E$19+H648)</f>
        <v/>
      </c>
      <c r="K648" s="132">
        <f t="shared" si="28"/>
        <v>0</v>
      </c>
      <c r="L648" s="132">
        <f t="shared" si="29"/>
        <v>648</v>
      </c>
      <c r="N648" s="143"/>
    </row>
    <row r="649" spans="2:14" x14ac:dyDescent="0.2">
      <c r="B649" s="130"/>
      <c r="J649" t="str">
        <f>IF(H649="","",$P$6-'Script Table'!$E$15-'Script Table'!$E$19+H649)</f>
        <v/>
      </c>
      <c r="K649" s="132">
        <f t="shared" si="28"/>
        <v>0</v>
      </c>
      <c r="L649" s="132">
        <f t="shared" si="29"/>
        <v>649</v>
      </c>
      <c r="N649" s="143"/>
    </row>
    <row r="650" spans="2:14" x14ac:dyDescent="0.2">
      <c r="B650" s="130"/>
      <c r="J650" t="str">
        <f>IF(H650="","",$P$6-'Script Table'!$E$15-'Script Table'!$E$19+H650)</f>
        <v/>
      </c>
      <c r="K650" s="132">
        <f t="shared" si="28"/>
        <v>0</v>
      </c>
      <c r="L650" s="132">
        <f t="shared" si="29"/>
        <v>650</v>
      </c>
      <c r="N650" s="143"/>
    </row>
    <row r="651" spans="2:14" x14ac:dyDescent="0.2">
      <c r="B651" s="130"/>
      <c r="J651" t="str">
        <f>IF(H651="","",$P$6-'Script Table'!$E$15-'Script Table'!$E$19+H651)</f>
        <v/>
      </c>
      <c r="K651" s="132">
        <f t="shared" si="28"/>
        <v>0</v>
      </c>
      <c r="L651" s="132">
        <f t="shared" si="29"/>
        <v>651</v>
      </c>
      <c r="N651" s="143"/>
    </row>
    <row r="652" spans="2:14" x14ac:dyDescent="0.2">
      <c r="B652" s="130"/>
      <c r="J652" t="str">
        <f>IF(H652="","",$P$6-'Script Table'!$E$15-'Script Table'!$E$19+H652)</f>
        <v/>
      </c>
      <c r="K652" s="132">
        <f t="shared" si="28"/>
        <v>0</v>
      </c>
      <c r="L652" s="132">
        <f t="shared" si="29"/>
        <v>652</v>
      </c>
      <c r="N652" s="143"/>
    </row>
    <row r="653" spans="2:14" x14ac:dyDescent="0.2">
      <c r="B653" s="130"/>
      <c r="J653" t="str">
        <f>IF(H653="","",$P$6-'Script Table'!$E$15-'Script Table'!$E$19+H653)</f>
        <v/>
      </c>
      <c r="K653" s="132">
        <f t="shared" si="28"/>
        <v>0</v>
      </c>
      <c r="L653" s="132">
        <f t="shared" si="29"/>
        <v>653</v>
      </c>
      <c r="N653" s="143"/>
    </row>
    <row r="654" spans="2:14" x14ac:dyDescent="0.2">
      <c r="B654" s="130"/>
      <c r="J654" t="str">
        <f>IF(H654="","",$P$6-'Script Table'!$E$15-'Script Table'!$E$19+H654)</f>
        <v/>
      </c>
      <c r="K654" s="132">
        <f t="shared" si="28"/>
        <v>0</v>
      </c>
      <c r="L654" s="132">
        <f t="shared" si="29"/>
        <v>654</v>
      </c>
      <c r="N654" s="143"/>
    </row>
    <row r="655" spans="2:14" x14ac:dyDescent="0.2">
      <c r="B655" s="130"/>
      <c r="J655" t="str">
        <f>IF(H655="","",$P$6-'Script Table'!$E$15-'Script Table'!$E$19+H655)</f>
        <v/>
      </c>
      <c r="K655" s="132">
        <f t="shared" si="28"/>
        <v>0</v>
      </c>
      <c r="L655" s="132">
        <f t="shared" si="29"/>
        <v>655</v>
      </c>
      <c r="N655" s="143"/>
    </row>
    <row r="656" spans="2:14" x14ac:dyDescent="0.2">
      <c r="B656" s="130"/>
      <c r="J656" t="str">
        <f>IF(H656="","",$P$6-'Script Table'!$E$15-'Script Table'!$E$19+H656)</f>
        <v/>
      </c>
      <c r="K656" s="132">
        <f t="shared" si="28"/>
        <v>0</v>
      </c>
      <c r="L656" s="132">
        <f t="shared" si="29"/>
        <v>656</v>
      </c>
      <c r="N656" s="143"/>
    </row>
    <row r="657" spans="2:14" x14ac:dyDescent="0.2">
      <c r="B657" s="130"/>
      <c r="J657" t="str">
        <f>IF(H657="","",$P$6-'Script Table'!$E$15-'Script Table'!$E$19+H657)</f>
        <v/>
      </c>
      <c r="K657" s="132">
        <f t="shared" si="28"/>
        <v>0</v>
      </c>
      <c r="L657" s="132">
        <f t="shared" si="29"/>
        <v>657</v>
      </c>
      <c r="N657" s="143"/>
    </row>
    <row r="658" spans="2:14" x14ac:dyDescent="0.2">
      <c r="B658" s="130"/>
      <c r="J658" t="str">
        <f>IF(H658="","",$P$6-'Script Table'!$E$15-'Script Table'!$E$19+H658)</f>
        <v/>
      </c>
      <c r="K658" s="132">
        <f t="shared" si="28"/>
        <v>0</v>
      </c>
      <c r="L658" s="132">
        <f t="shared" si="29"/>
        <v>658</v>
      </c>
      <c r="N658" s="143"/>
    </row>
    <row r="659" spans="2:14" x14ac:dyDescent="0.2">
      <c r="B659" s="130"/>
      <c r="J659" t="str">
        <f>IF(H659="","",$P$6-'Script Table'!$E$15-'Script Table'!$E$19+H659)</f>
        <v/>
      </c>
      <c r="K659" s="132">
        <f t="shared" si="28"/>
        <v>0</v>
      </c>
      <c r="L659" s="132">
        <f t="shared" si="29"/>
        <v>659</v>
      </c>
      <c r="N659" s="143"/>
    </row>
    <row r="660" spans="2:14" x14ac:dyDescent="0.2">
      <c r="B660" s="130"/>
      <c r="J660" t="str">
        <f>IF(H660="","",$P$6-'Script Table'!$E$15-'Script Table'!$E$19+H660)</f>
        <v/>
      </c>
      <c r="K660" s="132">
        <f t="shared" si="28"/>
        <v>0</v>
      </c>
      <c r="L660" s="132">
        <f t="shared" si="29"/>
        <v>660</v>
      </c>
      <c r="N660" s="143"/>
    </row>
    <row r="661" spans="2:14" x14ac:dyDescent="0.2">
      <c r="B661" s="130"/>
      <c r="J661" t="str">
        <f>IF(H661="","",$P$6-'Script Table'!$E$15-'Script Table'!$E$19+H661)</f>
        <v/>
      </c>
      <c r="K661" s="132">
        <f t="shared" si="28"/>
        <v>0</v>
      </c>
      <c r="L661" s="132">
        <f t="shared" si="29"/>
        <v>661</v>
      </c>
      <c r="N661" s="143"/>
    </row>
    <row r="662" spans="2:14" x14ac:dyDescent="0.2">
      <c r="B662" s="130"/>
      <c r="J662" t="str">
        <f>IF(H662="","",$P$6-'Script Table'!$E$15-'Script Table'!$E$19+H662)</f>
        <v/>
      </c>
      <c r="K662" s="132">
        <f t="shared" si="28"/>
        <v>0</v>
      </c>
      <c r="L662" s="132">
        <f t="shared" si="29"/>
        <v>662</v>
      </c>
      <c r="N662" s="143"/>
    </row>
    <row r="663" spans="2:14" x14ac:dyDescent="0.2">
      <c r="B663" s="130"/>
      <c r="J663" t="str">
        <f>IF(H663="","",$P$6-'Script Table'!$E$15-'Script Table'!$E$19+H663)</f>
        <v/>
      </c>
      <c r="K663" s="132">
        <f t="shared" si="28"/>
        <v>0</v>
      </c>
      <c r="L663" s="132">
        <f t="shared" si="29"/>
        <v>663</v>
      </c>
      <c r="N663" s="143"/>
    </row>
    <row r="664" spans="2:14" x14ac:dyDescent="0.2">
      <c r="B664" s="130"/>
      <c r="J664" t="str">
        <f>IF(H664="","",$P$6-'Script Table'!$E$15-'Script Table'!$E$19+H664)</f>
        <v/>
      </c>
      <c r="K664" s="132">
        <f t="shared" si="28"/>
        <v>0</v>
      </c>
      <c r="L664" s="132">
        <f t="shared" si="29"/>
        <v>664</v>
      </c>
      <c r="N664" s="143"/>
    </row>
    <row r="665" spans="2:14" x14ac:dyDescent="0.2">
      <c r="B665" s="130"/>
      <c r="J665" t="str">
        <f>IF(H665="","",$P$6-'Script Table'!$E$15-'Script Table'!$E$19+H665)</f>
        <v/>
      </c>
      <c r="K665" s="132">
        <f t="shared" si="28"/>
        <v>0</v>
      </c>
      <c r="L665" s="132">
        <f t="shared" si="29"/>
        <v>665</v>
      </c>
      <c r="N665" s="143"/>
    </row>
    <row r="666" spans="2:14" x14ac:dyDescent="0.2">
      <c r="B666" s="130"/>
      <c r="J666" t="str">
        <f>IF(H666="","",$P$6-'Script Table'!$E$15-'Script Table'!$E$19+H666)</f>
        <v/>
      </c>
      <c r="K666" s="132">
        <f t="shared" si="28"/>
        <v>0</v>
      </c>
      <c r="L666" s="132">
        <f t="shared" si="29"/>
        <v>666</v>
      </c>
      <c r="N666" s="143"/>
    </row>
    <row r="667" spans="2:14" x14ac:dyDescent="0.2">
      <c r="B667" s="130"/>
      <c r="J667" t="str">
        <f>IF(H667="","",$P$6-'Script Table'!$E$15-'Script Table'!$E$19+H667)</f>
        <v/>
      </c>
      <c r="K667" s="132">
        <f t="shared" si="28"/>
        <v>0</v>
      </c>
      <c r="L667" s="132">
        <f t="shared" si="29"/>
        <v>667</v>
      </c>
      <c r="N667" s="143"/>
    </row>
    <row r="668" spans="2:14" x14ac:dyDescent="0.2">
      <c r="B668" s="130"/>
      <c r="J668" t="str">
        <f>IF(H668="","",$P$6-'Script Table'!$E$15-'Script Table'!$E$19+H668)</f>
        <v/>
      </c>
      <c r="K668" s="132">
        <f t="shared" si="28"/>
        <v>0</v>
      </c>
      <c r="L668" s="132">
        <f t="shared" si="29"/>
        <v>668</v>
      </c>
      <c r="N668" s="143"/>
    </row>
    <row r="669" spans="2:14" x14ac:dyDescent="0.2">
      <c r="B669" s="130"/>
      <c r="J669" t="str">
        <f>IF(H669="","",$P$6-'Script Table'!$E$15-'Script Table'!$E$19+H669)</f>
        <v/>
      </c>
      <c r="K669" s="132">
        <f t="shared" si="28"/>
        <v>0</v>
      </c>
      <c r="L669" s="132">
        <f t="shared" si="29"/>
        <v>669</v>
      </c>
      <c r="N669" s="143"/>
    </row>
    <row r="670" spans="2:14" x14ac:dyDescent="0.2">
      <c r="B670" s="130"/>
      <c r="J670" t="str">
        <f>IF(H670="","",$P$6-'Script Table'!$E$15-'Script Table'!$E$19+H670)</f>
        <v/>
      </c>
      <c r="K670" s="132">
        <f t="shared" si="28"/>
        <v>0</v>
      </c>
      <c r="L670" s="132">
        <f t="shared" si="29"/>
        <v>670</v>
      </c>
      <c r="N670" s="143"/>
    </row>
    <row r="671" spans="2:14" x14ac:dyDescent="0.2">
      <c r="B671" s="130"/>
      <c r="J671" t="str">
        <f>IF(H671="","",$P$6-'Script Table'!$E$15-'Script Table'!$E$19+H671)</f>
        <v/>
      </c>
      <c r="K671" s="132">
        <f t="shared" si="28"/>
        <v>0</v>
      </c>
      <c r="L671" s="132">
        <f t="shared" si="29"/>
        <v>671</v>
      </c>
      <c r="N671" s="143"/>
    </row>
    <row r="672" spans="2:14" x14ac:dyDescent="0.2">
      <c r="B672" s="130"/>
      <c r="J672" t="str">
        <f>IF(H672="","",$P$6-'Script Table'!$E$15-'Script Table'!$E$19+H672)</f>
        <v/>
      </c>
      <c r="K672" s="132">
        <f t="shared" si="28"/>
        <v>0</v>
      </c>
      <c r="L672" s="132">
        <f t="shared" si="29"/>
        <v>672</v>
      </c>
      <c r="N672" s="143"/>
    </row>
    <row r="673" spans="2:14" x14ac:dyDescent="0.2">
      <c r="B673" s="130"/>
      <c r="J673" t="str">
        <f>IF(H673="","",$P$6-'Script Table'!$E$15-'Script Table'!$E$19+H673)</f>
        <v/>
      </c>
      <c r="K673" s="132">
        <f t="shared" si="28"/>
        <v>0</v>
      </c>
      <c r="L673" s="132">
        <f t="shared" si="29"/>
        <v>673</v>
      </c>
      <c r="N673" s="143"/>
    </row>
    <row r="674" spans="2:14" x14ac:dyDescent="0.2">
      <c r="B674" s="130"/>
      <c r="J674" t="str">
        <f>IF(H674="","",$P$6-'Script Table'!$E$15-'Script Table'!$E$19+H674)</f>
        <v/>
      </c>
      <c r="K674" s="132">
        <f t="shared" si="28"/>
        <v>0</v>
      </c>
      <c r="L674" s="132">
        <f t="shared" si="29"/>
        <v>674</v>
      </c>
      <c r="N674" s="143"/>
    </row>
    <row r="675" spans="2:14" x14ac:dyDescent="0.2">
      <c r="B675" s="130"/>
      <c r="J675" t="str">
        <f>IF(H675="","",$P$6-'Script Table'!$E$15-'Script Table'!$E$19+H675)</f>
        <v/>
      </c>
      <c r="K675" s="132">
        <f t="shared" si="28"/>
        <v>0</v>
      </c>
      <c r="L675" s="132">
        <f t="shared" si="29"/>
        <v>675</v>
      </c>
      <c r="N675" s="143"/>
    </row>
    <row r="676" spans="2:14" x14ac:dyDescent="0.2">
      <c r="B676" s="130"/>
      <c r="J676" t="str">
        <f>IF(H676="","",$P$6-'Script Table'!$E$15-'Script Table'!$E$19+H676)</f>
        <v/>
      </c>
      <c r="K676" s="132">
        <f t="shared" si="28"/>
        <v>0</v>
      </c>
      <c r="L676" s="132">
        <f t="shared" si="29"/>
        <v>676</v>
      </c>
      <c r="N676" s="143"/>
    </row>
    <row r="677" spans="2:14" x14ac:dyDescent="0.2">
      <c r="B677" s="130"/>
      <c r="J677" t="str">
        <f>IF(H677="","",$P$6-'Script Table'!$E$15-'Script Table'!$E$19+H677)</f>
        <v/>
      </c>
      <c r="K677" s="132">
        <f t="shared" si="28"/>
        <v>0</v>
      </c>
      <c r="L677" s="132">
        <f t="shared" si="29"/>
        <v>677</v>
      </c>
      <c r="N677" s="143"/>
    </row>
    <row r="678" spans="2:14" x14ac:dyDescent="0.2">
      <c r="B678" s="130"/>
      <c r="J678" t="str">
        <f>IF(H678="","",$P$6-'Script Table'!$E$15-'Script Table'!$E$19+H678)</f>
        <v/>
      </c>
      <c r="K678" s="132">
        <f t="shared" si="28"/>
        <v>0</v>
      </c>
      <c r="L678" s="132">
        <f t="shared" si="29"/>
        <v>678</v>
      </c>
      <c r="N678" s="143"/>
    </row>
    <row r="679" spans="2:14" x14ac:dyDescent="0.2">
      <c r="B679" s="130"/>
      <c r="J679" t="str">
        <f>IF(H679="","",$P$6-'Script Table'!$E$15-'Script Table'!$E$19+H679)</f>
        <v/>
      </c>
      <c r="K679" s="132">
        <f t="shared" si="28"/>
        <v>0</v>
      </c>
      <c r="L679" s="132">
        <f t="shared" si="29"/>
        <v>679</v>
      </c>
      <c r="N679" s="143"/>
    </row>
    <row r="680" spans="2:14" x14ac:dyDescent="0.2">
      <c r="B680" s="130"/>
      <c r="J680" t="str">
        <f>IF(H680="","",$P$6-'Script Table'!$E$15-'Script Table'!$E$19+H680)</f>
        <v/>
      </c>
      <c r="K680" s="132">
        <f t="shared" si="28"/>
        <v>0</v>
      </c>
      <c r="L680" s="132">
        <f t="shared" si="29"/>
        <v>680</v>
      </c>
      <c r="N680" s="143"/>
    </row>
    <row r="681" spans="2:14" x14ac:dyDescent="0.2">
      <c r="B681" s="130"/>
      <c r="J681" t="str">
        <f>IF(H681="","",$P$6-'Script Table'!$E$15-'Script Table'!$E$19+H681)</f>
        <v/>
      </c>
      <c r="K681" s="132">
        <f t="shared" si="28"/>
        <v>0</v>
      </c>
      <c r="L681" s="132">
        <f t="shared" si="29"/>
        <v>681</v>
      </c>
      <c r="N681" s="143"/>
    </row>
    <row r="682" spans="2:14" x14ac:dyDescent="0.2">
      <c r="B682" s="130"/>
      <c r="J682" t="str">
        <f>IF(H682="","",$P$6-'Script Table'!$E$15-'Script Table'!$E$19+H682)</f>
        <v/>
      </c>
      <c r="K682" s="132">
        <f t="shared" si="28"/>
        <v>0</v>
      </c>
      <c r="L682" s="132">
        <f t="shared" si="29"/>
        <v>682</v>
      </c>
      <c r="N682" s="143"/>
    </row>
    <row r="683" spans="2:14" x14ac:dyDescent="0.2">
      <c r="B683" s="130"/>
      <c r="J683" t="str">
        <f>IF(H683="","",$P$6-'Script Table'!$E$15-'Script Table'!$E$19+H683)</f>
        <v/>
      </c>
      <c r="K683" s="132">
        <f t="shared" si="28"/>
        <v>0</v>
      </c>
      <c r="L683" s="132">
        <f t="shared" si="29"/>
        <v>683</v>
      </c>
      <c r="N683" s="143"/>
    </row>
    <row r="684" spans="2:14" x14ac:dyDescent="0.2">
      <c r="B684" s="130"/>
      <c r="J684" t="str">
        <f>IF(H684="","",$P$6-'Script Table'!$E$15-'Script Table'!$E$19+H684)</f>
        <v/>
      </c>
      <c r="K684" s="132">
        <f t="shared" si="28"/>
        <v>0</v>
      </c>
      <c r="L684" s="132">
        <f t="shared" si="29"/>
        <v>684</v>
      </c>
      <c r="N684" s="143"/>
    </row>
    <row r="685" spans="2:14" x14ac:dyDescent="0.2">
      <c r="B685" s="130"/>
      <c r="J685" t="str">
        <f>IF(H685="","",$P$6-'Script Table'!$E$15-'Script Table'!$E$19+H685)</f>
        <v/>
      </c>
      <c r="K685" s="132">
        <f t="shared" si="28"/>
        <v>0</v>
      </c>
      <c r="L685" s="132">
        <f t="shared" si="29"/>
        <v>685</v>
      </c>
      <c r="N685" s="143"/>
    </row>
    <row r="686" spans="2:14" x14ac:dyDescent="0.2">
      <c r="B686" s="130"/>
      <c r="J686" t="str">
        <f>IF(H686="","",$P$6-'Script Table'!$E$15-'Script Table'!$E$19+H686)</f>
        <v/>
      </c>
      <c r="K686" s="132">
        <f t="shared" si="28"/>
        <v>0</v>
      </c>
      <c r="L686" s="132">
        <f t="shared" si="29"/>
        <v>686</v>
      </c>
      <c r="N686" s="143"/>
    </row>
    <row r="687" spans="2:14" x14ac:dyDescent="0.2">
      <c r="B687" s="130"/>
      <c r="J687" t="str">
        <f>IF(H687="","",$P$6-'Script Table'!$E$15-'Script Table'!$E$19+H687)</f>
        <v/>
      </c>
      <c r="K687" s="132">
        <f t="shared" si="28"/>
        <v>0</v>
      </c>
      <c r="L687" s="132">
        <f t="shared" si="29"/>
        <v>687</v>
      </c>
      <c r="N687" s="143"/>
    </row>
    <row r="688" spans="2:14" x14ac:dyDescent="0.2">
      <c r="B688" s="130"/>
      <c r="J688" t="str">
        <f>IF(H688="","",$P$6-'Script Table'!$E$15-'Script Table'!$E$19+H688)</f>
        <v/>
      </c>
      <c r="K688" s="132">
        <f t="shared" si="28"/>
        <v>0</v>
      </c>
      <c r="L688" s="132">
        <f t="shared" si="29"/>
        <v>688</v>
      </c>
      <c r="N688" s="143"/>
    </row>
    <row r="689" spans="2:14" x14ac:dyDescent="0.2">
      <c r="B689" s="130"/>
      <c r="J689" t="str">
        <f>IF(H689="","",$P$6-'Script Table'!$E$15-'Script Table'!$E$19+H689)</f>
        <v/>
      </c>
      <c r="K689" s="132">
        <f t="shared" si="28"/>
        <v>0</v>
      </c>
      <c r="L689" s="132">
        <f t="shared" si="29"/>
        <v>689</v>
      </c>
      <c r="N689" s="143"/>
    </row>
    <row r="690" spans="2:14" x14ac:dyDescent="0.2">
      <c r="B690" s="130"/>
      <c r="J690" t="str">
        <f>IF(H690="","",$P$6-'Script Table'!$E$15-'Script Table'!$E$19+H690)</f>
        <v/>
      </c>
      <c r="K690" s="132">
        <f t="shared" si="28"/>
        <v>0</v>
      </c>
      <c r="L690" s="132">
        <f t="shared" si="29"/>
        <v>690</v>
      </c>
      <c r="N690" s="143"/>
    </row>
    <row r="691" spans="2:14" x14ac:dyDescent="0.2">
      <c r="B691" s="130"/>
      <c r="J691" t="str">
        <f>IF(H691="","",$P$6-'Script Table'!$E$15-'Script Table'!$E$19+H691)</f>
        <v/>
      </c>
      <c r="K691" s="132">
        <f t="shared" si="28"/>
        <v>0</v>
      </c>
      <c r="L691" s="132">
        <f t="shared" si="29"/>
        <v>691</v>
      </c>
      <c r="N691" s="143"/>
    </row>
    <row r="692" spans="2:14" x14ac:dyDescent="0.2">
      <c r="B692" s="130"/>
      <c r="J692" t="str">
        <f>IF(H692="","",$P$6-'Script Table'!$E$15-'Script Table'!$E$19+H692)</f>
        <v/>
      </c>
      <c r="K692" s="132">
        <f t="shared" si="28"/>
        <v>0</v>
      </c>
      <c r="L692" s="132">
        <f t="shared" si="29"/>
        <v>692</v>
      </c>
      <c r="N692" s="143"/>
    </row>
    <row r="693" spans="2:14" x14ac:dyDescent="0.2">
      <c r="B693" s="130"/>
      <c r="J693" t="str">
        <f>IF(H693="","",$P$6-'Script Table'!$E$15-'Script Table'!$E$19+H693)</f>
        <v/>
      </c>
      <c r="K693" s="132">
        <f t="shared" si="28"/>
        <v>0</v>
      </c>
      <c r="L693" s="132">
        <f t="shared" si="29"/>
        <v>693</v>
      </c>
      <c r="N693" s="143"/>
    </row>
    <row r="694" spans="2:14" x14ac:dyDescent="0.2">
      <c r="B694" s="130"/>
      <c r="J694" t="str">
        <f>IF(H694="","",$P$6-'Script Table'!$E$15-'Script Table'!$E$19+H694)</f>
        <v/>
      </c>
      <c r="K694" s="132">
        <f t="shared" si="28"/>
        <v>0</v>
      </c>
      <c r="L694" s="132">
        <f t="shared" si="29"/>
        <v>694</v>
      </c>
      <c r="N694" s="143"/>
    </row>
    <row r="695" spans="2:14" x14ac:dyDescent="0.2">
      <c r="B695" s="130"/>
      <c r="J695" t="str">
        <f>IF(H695="","",$P$6-'Script Table'!$E$15-'Script Table'!$E$19+H695)</f>
        <v/>
      </c>
      <c r="K695" s="132">
        <f t="shared" si="28"/>
        <v>0</v>
      </c>
      <c r="L695" s="132">
        <f t="shared" si="29"/>
        <v>695</v>
      </c>
      <c r="N695" s="143"/>
    </row>
    <row r="696" spans="2:14" x14ac:dyDescent="0.2">
      <c r="B696" s="130"/>
      <c r="J696" t="str">
        <f>IF(H696="","",$P$6-'Script Table'!$E$15-'Script Table'!$E$19+H696)</f>
        <v/>
      </c>
      <c r="K696" s="132">
        <f t="shared" si="28"/>
        <v>0</v>
      </c>
      <c r="L696" s="132">
        <f t="shared" si="29"/>
        <v>696</v>
      </c>
      <c r="N696" s="143"/>
    </row>
    <row r="697" spans="2:14" x14ac:dyDescent="0.2">
      <c r="B697" s="130"/>
      <c r="J697" t="str">
        <f>IF(H697="","",$P$6-'Script Table'!$E$15-'Script Table'!$E$19+H697)</f>
        <v/>
      </c>
      <c r="K697" s="132">
        <f t="shared" si="28"/>
        <v>0</v>
      </c>
      <c r="L697" s="132">
        <f t="shared" si="29"/>
        <v>697</v>
      </c>
      <c r="N697" s="143"/>
    </row>
    <row r="698" spans="2:14" x14ac:dyDescent="0.2">
      <c r="B698" s="130"/>
      <c r="J698" t="str">
        <f>IF(H698="","",$P$6-'Script Table'!$E$15-'Script Table'!$E$19+H698)</f>
        <v/>
      </c>
      <c r="K698" s="132">
        <f t="shared" si="28"/>
        <v>0</v>
      </c>
      <c r="L698" s="132">
        <f t="shared" si="29"/>
        <v>698</v>
      </c>
      <c r="N698" s="143"/>
    </row>
    <row r="699" spans="2:14" x14ac:dyDescent="0.2">
      <c r="B699" s="130"/>
      <c r="J699" t="str">
        <f>IF(H699="","",$P$6-'Script Table'!$E$15-'Script Table'!$E$19+H699)</f>
        <v/>
      </c>
      <c r="K699" s="132">
        <f t="shared" si="28"/>
        <v>0</v>
      </c>
      <c r="L699" s="132">
        <f t="shared" si="29"/>
        <v>699</v>
      </c>
      <c r="N699" s="143"/>
    </row>
    <row r="700" spans="2:14" x14ac:dyDescent="0.2">
      <c r="B700" s="130"/>
      <c r="J700" t="str">
        <f>IF(H700="","",$P$6-'Script Table'!$E$15-'Script Table'!$E$19+H700)</f>
        <v/>
      </c>
      <c r="K700" s="132">
        <f t="shared" si="28"/>
        <v>0</v>
      </c>
      <c r="L700" s="132">
        <f t="shared" si="29"/>
        <v>700</v>
      </c>
      <c r="N700" s="143"/>
    </row>
    <row r="701" spans="2:14" x14ac:dyDescent="0.2">
      <c r="B701" s="130"/>
      <c r="J701" t="str">
        <f>IF(H701="","",$P$6-'Script Table'!$E$15-'Script Table'!$E$19+H701)</f>
        <v/>
      </c>
      <c r="K701" s="132">
        <f t="shared" si="28"/>
        <v>0</v>
      </c>
      <c r="L701" s="132">
        <f t="shared" si="29"/>
        <v>701</v>
      </c>
      <c r="N701" s="143"/>
    </row>
    <row r="702" spans="2:14" x14ac:dyDescent="0.2">
      <c r="B702" s="130"/>
      <c r="J702" t="str">
        <f>IF(H702="","",$P$6-'Script Table'!$E$15-'Script Table'!$E$19+H702)</f>
        <v/>
      </c>
      <c r="K702" s="132">
        <f t="shared" si="28"/>
        <v>0</v>
      </c>
      <c r="L702" s="132">
        <f t="shared" si="29"/>
        <v>702</v>
      </c>
      <c r="N702" s="143"/>
    </row>
    <row r="703" spans="2:14" x14ac:dyDescent="0.2">
      <c r="B703" s="130"/>
      <c r="J703" t="str">
        <f>IF(H703="","",$P$6-'Script Table'!$E$15-'Script Table'!$E$19+H703)</f>
        <v/>
      </c>
      <c r="K703" s="132">
        <f t="shared" si="28"/>
        <v>0</v>
      </c>
      <c r="L703" s="132">
        <f t="shared" si="29"/>
        <v>703</v>
      </c>
      <c r="N703" s="143"/>
    </row>
    <row r="704" spans="2:14" x14ac:dyDescent="0.2">
      <c r="B704" s="130"/>
      <c r="J704" t="str">
        <f>IF(H704="","",$P$6-'Script Table'!$E$15-'Script Table'!$E$19+H704)</f>
        <v/>
      </c>
      <c r="K704" s="132">
        <f t="shared" si="28"/>
        <v>0</v>
      </c>
      <c r="L704" s="132">
        <f t="shared" si="29"/>
        <v>704</v>
      </c>
      <c r="N704" s="143"/>
    </row>
    <row r="705" spans="2:14" x14ac:dyDescent="0.2">
      <c r="B705" s="130"/>
      <c r="J705" t="str">
        <f>IF(H705="","",$P$6-'Script Table'!$E$15-'Script Table'!$E$19+H705)</f>
        <v/>
      </c>
      <c r="K705" s="132">
        <f t="shared" si="28"/>
        <v>0</v>
      </c>
      <c r="L705" s="132">
        <f t="shared" si="29"/>
        <v>705</v>
      </c>
      <c r="N705" s="143"/>
    </row>
    <row r="706" spans="2:14" x14ac:dyDescent="0.2">
      <c r="B706" s="130"/>
      <c r="J706" t="str">
        <f>IF(H706="","",$P$6-'Script Table'!$E$15-'Script Table'!$E$19+H706)</f>
        <v/>
      </c>
      <c r="K706" s="132">
        <f t="shared" si="28"/>
        <v>0</v>
      </c>
      <c r="L706" s="132">
        <f t="shared" si="29"/>
        <v>706</v>
      </c>
      <c r="N706" s="143"/>
    </row>
    <row r="707" spans="2:14" x14ac:dyDescent="0.2">
      <c r="B707" s="130"/>
      <c r="J707" t="str">
        <f>IF(H707="","",$P$6-'Script Table'!$E$15-'Script Table'!$E$19+H707)</f>
        <v/>
      </c>
      <c r="K707" s="132">
        <f t="shared" si="28"/>
        <v>0</v>
      </c>
      <c r="L707" s="132">
        <f t="shared" si="29"/>
        <v>707</v>
      </c>
      <c r="N707" s="143"/>
    </row>
    <row r="708" spans="2:14" x14ac:dyDescent="0.2">
      <c r="B708" s="130"/>
      <c r="J708" t="str">
        <f>IF(H708="","",$P$6-'Script Table'!$E$15-'Script Table'!$E$19+H708)</f>
        <v/>
      </c>
      <c r="K708" s="132">
        <f t="shared" ref="K708:K771" si="30">F708</f>
        <v>0</v>
      </c>
      <c r="L708" s="132">
        <f t="shared" si="29"/>
        <v>708</v>
      </c>
      <c r="N708" s="143"/>
    </row>
    <row r="709" spans="2:14" x14ac:dyDescent="0.2">
      <c r="B709" s="130"/>
      <c r="J709" t="str">
        <f>IF(H709="","",$P$6-'Script Table'!$E$15-'Script Table'!$E$19+H709)</f>
        <v/>
      </c>
      <c r="K709" s="132">
        <f t="shared" si="30"/>
        <v>0</v>
      </c>
      <c r="L709" s="132">
        <f t="shared" si="29"/>
        <v>709</v>
      </c>
      <c r="N709" s="143"/>
    </row>
    <row r="710" spans="2:14" x14ac:dyDescent="0.2">
      <c r="B710" s="130"/>
      <c r="J710" t="str">
        <f>IF(H710="","",$P$6-'Script Table'!$E$15-'Script Table'!$E$19+H710)</f>
        <v/>
      </c>
      <c r="K710" s="132">
        <f t="shared" si="30"/>
        <v>0</v>
      </c>
      <c r="L710" s="132">
        <f t="shared" ref="L710:L773" si="31">L709+1</f>
        <v>710</v>
      </c>
      <c r="N710" s="143"/>
    </row>
    <row r="711" spans="2:14" x14ac:dyDescent="0.2">
      <c r="B711" s="130"/>
      <c r="J711" t="str">
        <f>IF(H711="","",$P$6-'Script Table'!$E$15-'Script Table'!$E$19+H711)</f>
        <v/>
      </c>
      <c r="K711" s="132">
        <f t="shared" si="30"/>
        <v>0</v>
      </c>
      <c r="L711" s="132">
        <f t="shared" si="31"/>
        <v>711</v>
      </c>
      <c r="N711" s="143"/>
    </row>
    <row r="712" spans="2:14" x14ac:dyDescent="0.2">
      <c r="B712" s="130"/>
      <c r="J712" t="str">
        <f>IF(H712="","",$P$6-'Script Table'!$E$15-'Script Table'!$E$19+H712)</f>
        <v/>
      </c>
      <c r="K712" s="132">
        <f t="shared" si="30"/>
        <v>0</v>
      </c>
      <c r="L712" s="132">
        <f t="shared" si="31"/>
        <v>712</v>
      </c>
      <c r="N712" s="143"/>
    </row>
    <row r="713" spans="2:14" x14ac:dyDescent="0.2">
      <c r="B713" s="130"/>
      <c r="J713" t="str">
        <f>IF(H713="","",$P$6-'Script Table'!$E$15-'Script Table'!$E$19+H713)</f>
        <v/>
      </c>
      <c r="K713" s="132">
        <f t="shared" si="30"/>
        <v>0</v>
      </c>
      <c r="L713" s="132">
        <f t="shared" si="31"/>
        <v>713</v>
      </c>
      <c r="N713" s="143"/>
    </row>
    <row r="714" spans="2:14" x14ac:dyDescent="0.2">
      <c r="B714" s="130"/>
      <c r="J714" t="str">
        <f>IF(H714="","",$P$6-'Script Table'!$E$15-'Script Table'!$E$19+H714)</f>
        <v/>
      </c>
      <c r="K714" s="132">
        <f t="shared" si="30"/>
        <v>0</v>
      </c>
      <c r="L714" s="132">
        <f t="shared" si="31"/>
        <v>714</v>
      </c>
      <c r="N714" s="143"/>
    </row>
    <row r="715" spans="2:14" x14ac:dyDescent="0.2">
      <c r="B715" s="130"/>
      <c r="J715" t="str">
        <f>IF(H715="","",$P$6-'Script Table'!$E$15-'Script Table'!$E$19+H715)</f>
        <v/>
      </c>
      <c r="K715" s="132">
        <f t="shared" si="30"/>
        <v>0</v>
      </c>
      <c r="L715" s="132">
        <f t="shared" si="31"/>
        <v>715</v>
      </c>
      <c r="N715" s="143"/>
    </row>
    <row r="716" spans="2:14" x14ac:dyDescent="0.2">
      <c r="B716" s="130"/>
      <c r="J716" t="str">
        <f>IF(H716="","",$P$6-'Script Table'!$E$15-'Script Table'!$E$19+H716)</f>
        <v/>
      </c>
      <c r="K716" s="132">
        <f t="shared" si="30"/>
        <v>0</v>
      </c>
      <c r="L716" s="132">
        <f t="shared" si="31"/>
        <v>716</v>
      </c>
      <c r="N716" s="143"/>
    </row>
    <row r="717" spans="2:14" x14ac:dyDescent="0.2">
      <c r="B717" s="130"/>
      <c r="J717" t="str">
        <f>IF(H717="","",$P$6-'Script Table'!$E$15-'Script Table'!$E$19+H717)</f>
        <v/>
      </c>
      <c r="K717" s="132">
        <f t="shared" si="30"/>
        <v>0</v>
      </c>
      <c r="L717" s="132">
        <f t="shared" si="31"/>
        <v>717</v>
      </c>
      <c r="N717" s="143"/>
    </row>
    <row r="718" spans="2:14" x14ac:dyDescent="0.2">
      <c r="B718" s="130"/>
      <c r="J718" t="str">
        <f>IF(H718="","",$P$6-'Script Table'!$E$15-'Script Table'!$E$19+H718)</f>
        <v/>
      </c>
      <c r="K718" s="132">
        <f t="shared" si="30"/>
        <v>0</v>
      </c>
      <c r="L718" s="132">
        <f t="shared" si="31"/>
        <v>718</v>
      </c>
      <c r="N718" s="143"/>
    </row>
    <row r="719" spans="2:14" x14ac:dyDescent="0.2">
      <c r="B719" s="130"/>
      <c r="J719" t="str">
        <f>IF(H719="","",$P$6-'Script Table'!$E$15-'Script Table'!$E$19+H719)</f>
        <v/>
      </c>
      <c r="K719" s="132">
        <f t="shared" si="30"/>
        <v>0</v>
      </c>
      <c r="L719" s="132">
        <f t="shared" si="31"/>
        <v>719</v>
      </c>
      <c r="N719" s="143"/>
    </row>
    <row r="720" spans="2:14" x14ac:dyDescent="0.2">
      <c r="B720" s="130"/>
      <c r="J720" t="str">
        <f>IF(H720="","",$P$6-'Script Table'!$E$15-'Script Table'!$E$19+H720)</f>
        <v/>
      </c>
      <c r="K720" s="132">
        <f t="shared" si="30"/>
        <v>0</v>
      </c>
      <c r="L720" s="132">
        <f t="shared" si="31"/>
        <v>720</v>
      </c>
      <c r="N720" s="143"/>
    </row>
    <row r="721" spans="2:14" x14ac:dyDescent="0.2">
      <c r="B721" s="130"/>
      <c r="J721" t="str">
        <f>IF(H721="","",$P$6-'Script Table'!$E$15-'Script Table'!$E$19+H721)</f>
        <v/>
      </c>
      <c r="K721" s="132">
        <f t="shared" si="30"/>
        <v>0</v>
      </c>
      <c r="L721" s="132">
        <f t="shared" si="31"/>
        <v>721</v>
      </c>
      <c r="N721" s="143"/>
    </row>
    <row r="722" spans="2:14" x14ac:dyDescent="0.2">
      <c r="B722" s="130"/>
      <c r="J722" t="str">
        <f>IF(H722="","",$P$6-'Script Table'!$E$15-'Script Table'!$E$19+H722)</f>
        <v/>
      </c>
      <c r="K722" s="132">
        <f t="shared" si="30"/>
        <v>0</v>
      </c>
      <c r="L722" s="132">
        <f t="shared" si="31"/>
        <v>722</v>
      </c>
      <c r="N722" s="143"/>
    </row>
    <row r="723" spans="2:14" x14ac:dyDescent="0.2">
      <c r="B723" s="130"/>
      <c r="J723" t="str">
        <f>IF(H723="","",$P$6-'Script Table'!$E$15-'Script Table'!$E$19+H723)</f>
        <v/>
      </c>
      <c r="K723" s="132">
        <f t="shared" si="30"/>
        <v>0</v>
      </c>
      <c r="L723" s="132">
        <f t="shared" si="31"/>
        <v>723</v>
      </c>
      <c r="N723" s="143"/>
    </row>
    <row r="724" spans="2:14" x14ac:dyDescent="0.2">
      <c r="B724" s="130"/>
      <c r="J724" t="str">
        <f>IF(H724="","",$P$6-'Script Table'!$E$15-'Script Table'!$E$19+H724)</f>
        <v/>
      </c>
      <c r="K724" s="132">
        <f t="shared" si="30"/>
        <v>0</v>
      </c>
      <c r="L724" s="132">
        <f t="shared" si="31"/>
        <v>724</v>
      </c>
      <c r="N724" s="143"/>
    </row>
    <row r="725" spans="2:14" x14ac:dyDescent="0.2">
      <c r="B725" s="130"/>
      <c r="J725" t="str">
        <f>IF(H725="","",$P$6-'Script Table'!$E$15-'Script Table'!$E$19+H725)</f>
        <v/>
      </c>
      <c r="K725" s="132">
        <f t="shared" si="30"/>
        <v>0</v>
      </c>
      <c r="L725" s="132">
        <f t="shared" si="31"/>
        <v>725</v>
      </c>
      <c r="N725" s="143"/>
    </row>
    <row r="726" spans="2:14" x14ac:dyDescent="0.2">
      <c r="B726" s="130"/>
      <c r="J726" t="str">
        <f>IF(H726="","",$P$6-'Script Table'!$E$15-'Script Table'!$E$19+H726)</f>
        <v/>
      </c>
      <c r="K726" s="132">
        <f t="shared" si="30"/>
        <v>0</v>
      </c>
      <c r="L726" s="132">
        <f t="shared" si="31"/>
        <v>726</v>
      </c>
      <c r="N726" s="143"/>
    </row>
    <row r="727" spans="2:14" x14ac:dyDescent="0.2">
      <c r="B727" s="130"/>
      <c r="J727" t="str">
        <f>IF(H727="","",$P$6-'Script Table'!$E$15-'Script Table'!$E$19+H727)</f>
        <v/>
      </c>
      <c r="K727" s="132">
        <f t="shared" si="30"/>
        <v>0</v>
      </c>
      <c r="L727" s="132">
        <f t="shared" si="31"/>
        <v>727</v>
      </c>
      <c r="N727" s="143"/>
    </row>
    <row r="728" spans="2:14" x14ac:dyDescent="0.2">
      <c r="B728" s="130"/>
      <c r="J728" t="str">
        <f>IF(H728="","",$P$6-'Script Table'!$E$15-'Script Table'!$E$19+H728)</f>
        <v/>
      </c>
      <c r="K728" s="132">
        <f t="shared" si="30"/>
        <v>0</v>
      </c>
      <c r="L728" s="132">
        <f t="shared" si="31"/>
        <v>728</v>
      </c>
      <c r="N728" s="143"/>
    </row>
    <row r="729" spans="2:14" x14ac:dyDescent="0.2">
      <c r="B729" s="130"/>
      <c r="J729" t="str">
        <f>IF(H729="","",$P$6-'Script Table'!$E$15-'Script Table'!$E$19+H729)</f>
        <v/>
      </c>
      <c r="K729" s="132">
        <f t="shared" si="30"/>
        <v>0</v>
      </c>
      <c r="L729" s="132">
        <f t="shared" si="31"/>
        <v>729</v>
      </c>
      <c r="N729" s="143"/>
    </row>
    <row r="730" spans="2:14" x14ac:dyDescent="0.2">
      <c r="B730" s="130"/>
      <c r="J730" t="str">
        <f>IF(H730="","",$P$6-'Script Table'!$E$15-'Script Table'!$E$19+H730)</f>
        <v/>
      </c>
      <c r="K730" s="132">
        <f t="shared" si="30"/>
        <v>0</v>
      </c>
      <c r="L730" s="132">
        <f t="shared" si="31"/>
        <v>730</v>
      </c>
      <c r="N730" s="143"/>
    </row>
    <row r="731" spans="2:14" x14ac:dyDescent="0.2">
      <c r="B731" s="130"/>
      <c r="J731" t="str">
        <f>IF(H731="","",$P$6-'Script Table'!$E$15-'Script Table'!$E$19+H731)</f>
        <v/>
      </c>
      <c r="K731" s="132">
        <f t="shared" si="30"/>
        <v>0</v>
      </c>
      <c r="L731" s="132">
        <f t="shared" si="31"/>
        <v>731</v>
      </c>
      <c r="N731" s="143"/>
    </row>
    <row r="732" spans="2:14" x14ac:dyDescent="0.2">
      <c r="B732" s="130"/>
      <c r="J732" t="str">
        <f>IF(H732="","",$P$6-'Script Table'!$E$15-'Script Table'!$E$19+H732)</f>
        <v/>
      </c>
      <c r="K732" s="132">
        <f t="shared" si="30"/>
        <v>0</v>
      </c>
      <c r="L732" s="132">
        <f t="shared" si="31"/>
        <v>732</v>
      </c>
      <c r="N732" s="143"/>
    </row>
    <row r="733" spans="2:14" x14ac:dyDescent="0.2">
      <c r="B733" s="130"/>
      <c r="J733" t="str">
        <f>IF(H733="","",$P$6-'Script Table'!$E$15-'Script Table'!$E$19+H733)</f>
        <v/>
      </c>
      <c r="K733" s="132">
        <f t="shared" si="30"/>
        <v>0</v>
      </c>
      <c r="L733" s="132">
        <f t="shared" si="31"/>
        <v>733</v>
      </c>
      <c r="N733" s="143"/>
    </row>
    <row r="734" spans="2:14" x14ac:dyDescent="0.2">
      <c r="B734" s="130"/>
      <c r="J734" t="str">
        <f>IF(H734="","",$P$6-'Script Table'!$E$15-'Script Table'!$E$19+H734)</f>
        <v/>
      </c>
      <c r="K734" s="132">
        <f t="shared" si="30"/>
        <v>0</v>
      </c>
      <c r="L734" s="132">
        <f t="shared" si="31"/>
        <v>734</v>
      </c>
      <c r="N734" s="143"/>
    </row>
    <row r="735" spans="2:14" x14ac:dyDescent="0.2">
      <c r="B735" s="130"/>
      <c r="J735" t="str">
        <f>IF(H735="","",$P$6-'Script Table'!$E$15-'Script Table'!$E$19+H735)</f>
        <v/>
      </c>
      <c r="K735" s="132">
        <f t="shared" si="30"/>
        <v>0</v>
      </c>
      <c r="L735" s="132">
        <f t="shared" si="31"/>
        <v>735</v>
      </c>
      <c r="N735" s="143"/>
    </row>
    <row r="736" spans="2:14" x14ac:dyDescent="0.2">
      <c r="B736" s="130"/>
      <c r="J736" t="str">
        <f>IF(H736="","",$P$6-'Script Table'!$E$15-'Script Table'!$E$19+H736)</f>
        <v/>
      </c>
      <c r="K736" s="132">
        <f t="shared" si="30"/>
        <v>0</v>
      </c>
      <c r="L736" s="132">
        <f t="shared" si="31"/>
        <v>736</v>
      </c>
      <c r="N736" s="143"/>
    </row>
    <row r="737" spans="2:14" x14ac:dyDescent="0.2">
      <c r="B737" s="130"/>
      <c r="J737" t="str">
        <f>IF(H737="","",$P$6-'Script Table'!$E$15-'Script Table'!$E$19+H737)</f>
        <v/>
      </c>
      <c r="K737" s="132">
        <f t="shared" si="30"/>
        <v>0</v>
      </c>
      <c r="L737" s="132">
        <f t="shared" si="31"/>
        <v>737</v>
      </c>
      <c r="N737" s="143"/>
    </row>
    <row r="738" spans="2:14" x14ac:dyDescent="0.2">
      <c r="B738" s="130"/>
      <c r="J738" t="str">
        <f>IF(H738="","",$P$6-'Script Table'!$E$15-'Script Table'!$E$19+H738)</f>
        <v/>
      </c>
      <c r="K738" s="132">
        <f t="shared" si="30"/>
        <v>0</v>
      </c>
      <c r="L738" s="132">
        <f t="shared" si="31"/>
        <v>738</v>
      </c>
      <c r="N738" s="143"/>
    </row>
    <row r="739" spans="2:14" x14ac:dyDescent="0.2">
      <c r="B739" s="130"/>
      <c r="J739" t="str">
        <f>IF(H739="","",$P$6-'Script Table'!$E$15-'Script Table'!$E$19+H739)</f>
        <v/>
      </c>
      <c r="K739" s="132">
        <f t="shared" si="30"/>
        <v>0</v>
      </c>
      <c r="L739" s="132">
        <f t="shared" si="31"/>
        <v>739</v>
      </c>
      <c r="N739" s="143"/>
    </row>
    <row r="740" spans="2:14" x14ac:dyDescent="0.2">
      <c r="B740" s="130"/>
      <c r="J740" t="str">
        <f>IF(H740="","",$P$6-'Script Table'!$E$15-'Script Table'!$E$19+H740)</f>
        <v/>
      </c>
      <c r="K740" s="132">
        <f t="shared" si="30"/>
        <v>0</v>
      </c>
      <c r="L740" s="132">
        <f t="shared" si="31"/>
        <v>740</v>
      </c>
      <c r="N740" s="143"/>
    </row>
    <row r="741" spans="2:14" x14ac:dyDescent="0.2">
      <c r="B741" s="130"/>
      <c r="J741" t="str">
        <f>IF(H741="","",$P$6-'Script Table'!$E$15-'Script Table'!$E$19+H741)</f>
        <v/>
      </c>
      <c r="K741" s="132">
        <f t="shared" si="30"/>
        <v>0</v>
      </c>
      <c r="L741" s="132">
        <f t="shared" si="31"/>
        <v>741</v>
      </c>
      <c r="N741" s="143"/>
    </row>
    <row r="742" spans="2:14" x14ac:dyDescent="0.2">
      <c r="B742" s="130"/>
      <c r="J742" t="str">
        <f>IF(H742="","",$P$6-'Script Table'!$E$15-'Script Table'!$E$19+H742)</f>
        <v/>
      </c>
      <c r="K742" s="132">
        <f t="shared" si="30"/>
        <v>0</v>
      </c>
      <c r="L742" s="132">
        <f t="shared" si="31"/>
        <v>742</v>
      </c>
      <c r="N742" s="143"/>
    </row>
    <row r="743" spans="2:14" x14ac:dyDescent="0.2">
      <c r="B743" s="130"/>
      <c r="J743" t="str">
        <f>IF(H743="","",$P$6-'Script Table'!$E$15-'Script Table'!$E$19+H743)</f>
        <v/>
      </c>
      <c r="K743" s="132">
        <f t="shared" si="30"/>
        <v>0</v>
      </c>
      <c r="L743" s="132">
        <f t="shared" si="31"/>
        <v>743</v>
      </c>
      <c r="N743" s="143"/>
    </row>
    <row r="744" spans="2:14" x14ac:dyDescent="0.2">
      <c r="B744" s="130"/>
      <c r="J744" t="str">
        <f>IF(H744="","",$P$6-'Script Table'!$E$15-'Script Table'!$E$19+H744)</f>
        <v/>
      </c>
      <c r="K744" s="132">
        <f t="shared" si="30"/>
        <v>0</v>
      </c>
      <c r="L744" s="132">
        <f t="shared" si="31"/>
        <v>744</v>
      </c>
      <c r="N744" s="143"/>
    </row>
    <row r="745" spans="2:14" x14ac:dyDescent="0.2">
      <c r="B745" s="130"/>
      <c r="J745" t="str">
        <f>IF(H745="","",$P$6-'Script Table'!$E$15-'Script Table'!$E$19+H745)</f>
        <v/>
      </c>
      <c r="K745" s="132">
        <f t="shared" si="30"/>
        <v>0</v>
      </c>
      <c r="L745" s="132">
        <f t="shared" si="31"/>
        <v>745</v>
      </c>
      <c r="N745" s="143"/>
    </row>
    <row r="746" spans="2:14" x14ac:dyDescent="0.2">
      <c r="B746" s="130"/>
      <c r="J746" t="str">
        <f>IF(H746="","",$P$6-'Script Table'!$E$15-'Script Table'!$E$19+H746)</f>
        <v/>
      </c>
      <c r="K746" s="132">
        <f t="shared" si="30"/>
        <v>0</v>
      </c>
      <c r="L746" s="132">
        <f t="shared" si="31"/>
        <v>746</v>
      </c>
      <c r="N746" s="143"/>
    </row>
    <row r="747" spans="2:14" x14ac:dyDescent="0.2">
      <c r="B747" s="130"/>
      <c r="J747" t="str">
        <f>IF(H747="","",$P$6-'Script Table'!$E$15-'Script Table'!$E$19+H747)</f>
        <v/>
      </c>
      <c r="K747" s="132">
        <f t="shared" si="30"/>
        <v>0</v>
      </c>
      <c r="L747" s="132">
        <f t="shared" si="31"/>
        <v>747</v>
      </c>
      <c r="N747" s="143"/>
    </row>
    <row r="748" spans="2:14" x14ac:dyDescent="0.2">
      <c r="B748" s="130"/>
      <c r="J748" t="str">
        <f>IF(H748="","",$P$6-'Script Table'!$E$15-'Script Table'!$E$19+H748)</f>
        <v/>
      </c>
      <c r="K748" s="132">
        <f t="shared" si="30"/>
        <v>0</v>
      </c>
      <c r="L748" s="132">
        <f t="shared" si="31"/>
        <v>748</v>
      </c>
      <c r="N748" s="143"/>
    </row>
    <row r="749" spans="2:14" x14ac:dyDescent="0.2">
      <c r="B749" s="130"/>
      <c r="J749" t="str">
        <f>IF(H749="","",$P$6-'Script Table'!$E$15-'Script Table'!$E$19+H749)</f>
        <v/>
      </c>
      <c r="K749" s="132">
        <f t="shared" si="30"/>
        <v>0</v>
      </c>
      <c r="L749" s="132">
        <f t="shared" si="31"/>
        <v>749</v>
      </c>
      <c r="N749" s="143"/>
    </row>
    <row r="750" spans="2:14" x14ac:dyDescent="0.2">
      <c r="B750" s="130"/>
      <c r="J750" t="str">
        <f>IF(H750="","",$P$6-'Script Table'!$E$15-'Script Table'!$E$19+H750)</f>
        <v/>
      </c>
      <c r="K750" s="132">
        <f t="shared" si="30"/>
        <v>0</v>
      </c>
      <c r="L750" s="132">
        <f t="shared" si="31"/>
        <v>750</v>
      </c>
      <c r="N750" s="143"/>
    </row>
    <row r="751" spans="2:14" x14ac:dyDescent="0.2">
      <c r="B751" s="130"/>
      <c r="J751" t="str">
        <f>IF(H751="","",$P$6-'Script Table'!$E$15-'Script Table'!$E$19+H751)</f>
        <v/>
      </c>
      <c r="K751" s="132">
        <f t="shared" si="30"/>
        <v>0</v>
      </c>
      <c r="L751" s="132">
        <f t="shared" si="31"/>
        <v>751</v>
      </c>
      <c r="N751" s="143"/>
    </row>
    <row r="752" spans="2:14" x14ac:dyDescent="0.2">
      <c r="B752" s="130"/>
      <c r="J752" t="str">
        <f>IF(H752="","",$P$6-'Script Table'!$E$15-'Script Table'!$E$19+H752)</f>
        <v/>
      </c>
      <c r="K752" s="132">
        <f t="shared" si="30"/>
        <v>0</v>
      </c>
      <c r="L752" s="132">
        <f t="shared" si="31"/>
        <v>752</v>
      </c>
      <c r="N752" s="143"/>
    </row>
    <row r="753" spans="2:14" x14ac:dyDescent="0.2">
      <c r="B753" s="130"/>
      <c r="J753" t="str">
        <f>IF(H753="","",$P$6-'Script Table'!$E$15-'Script Table'!$E$19+H753)</f>
        <v/>
      </c>
      <c r="K753" s="132">
        <f t="shared" si="30"/>
        <v>0</v>
      </c>
      <c r="L753" s="132">
        <f t="shared" si="31"/>
        <v>753</v>
      </c>
      <c r="N753" s="143"/>
    </row>
    <row r="754" spans="2:14" x14ac:dyDescent="0.2">
      <c r="B754" s="130"/>
      <c r="J754" t="str">
        <f>IF(H754="","",$P$6-'Script Table'!$E$15-'Script Table'!$E$19+H754)</f>
        <v/>
      </c>
      <c r="K754" s="132">
        <f t="shared" si="30"/>
        <v>0</v>
      </c>
      <c r="L754" s="132">
        <f t="shared" si="31"/>
        <v>754</v>
      </c>
      <c r="N754" s="143"/>
    </row>
    <row r="755" spans="2:14" x14ac:dyDescent="0.2">
      <c r="B755" s="130"/>
      <c r="J755" t="str">
        <f>IF(H755="","",$P$6-'Script Table'!$E$15-'Script Table'!$E$19+H755)</f>
        <v/>
      </c>
      <c r="K755" s="132">
        <f t="shared" si="30"/>
        <v>0</v>
      </c>
      <c r="L755" s="132">
        <f t="shared" si="31"/>
        <v>755</v>
      </c>
      <c r="N755" s="143"/>
    </row>
    <row r="756" spans="2:14" x14ac:dyDescent="0.2">
      <c r="B756" s="130"/>
      <c r="J756" t="str">
        <f>IF(H756="","",$P$6-'Script Table'!$E$15-'Script Table'!$E$19+H756)</f>
        <v/>
      </c>
      <c r="K756" s="132">
        <f t="shared" si="30"/>
        <v>0</v>
      </c>
      <c r="L756" s="132">
        <f t="shared" si="31"/>
        <v>756</v>
      </c>
      <c r="N756" s="143"/>
    </row>
    <row r="757" spans="2:14" x14ac:dyDescent="0.2">
      <c r="B757" s="130"/>
      <c r="J757" t="str">
        <f>IF(H757="","",$P$6-'Script Table'!$E$15-'Script Table'!$E$19+H757)</f>
        <v/>
      </c>
      <c r="K757" s="132">
        <f t="shared" si="30"/>
        <v>0</v>
      </c>
      <c r="L757" s="132">
        <f t="shared" si="31"/>
        <v>757</v>
      </c>
      <c r="N757" s="143"/>
    </row>
    <row r="758" spans="2:14" x14ac:dyDescent="0.2">
      <c r="B758" s="130"/>
      <c r="J758" t="str">
        <f>IF(H758="","",$P$6-'Script Table'!$E$15-'Script Table'!$E$19+H758)</f>
        <v/>
      </c>
      <c r="K758" s="132">
        <f t="shared" si="30"/>
        <v>0</v>
      </c>
      <c r="L758" s="132">
        <f t="shared" si="31"/>
        <v>758</v>
      </c>
      <c r="N758" s="143"/>
    </row>
    <row r="759" spans="2:14" x14ac:dyDescent="0.2">
      <c r="B759" s="130"/>
      <c r="J759" t="str">
        <f>IF(H759="","",$P$6-'Script Table'!$E$15-'Script Table'!$E$19+H759)</f>
        <v/>
      </c>
      <c r="K759" s="132">
        <f t="shared" si="30"/>
        <v>0</v>
      </c>
      <c r="L759" s="132">
        <f t="shared" si="31"/>
        <v>759</v>
      </c>
      <c r="N759" s="143"/>
    </row>
    <row r="760" spans="2:14" x14ac:dyDescent="0.2">
      <c r="B760" s="130"/>
      <c r="J760" t="str">
        <f>IF(H760="","",$P$6-'Script Table'!$E$15-'Script Table'!$E$19+H760)</f>
        <v/>
      </c>
      <c r="K760" s="132">
        <f t="shared" si="30"/>
        <v>0</v>
      </c>
      <c r="L760" s="132">
        <f t="shared" si="31"/>
        <v>760</v>
      </c>
      <c r="N760" s="143"/>
    </row>
    <row r="761" spans="2:14" x14ac:dyDescent="0.2">
      <c r="B761" s="130"/>
      <c r="J761" t="str">
        <f>IF(H761="","",$P$6-'Script Table'!$E$15-'Script Table'!$E$19+H761)</f>
        <v/>
      </c>
      <c r="K761" s="132">
        <f t="shared" si="30"/>
        <v>0</v>
      </c>
      <c r="L761" s="132">
        <f t="shared" si="31"/>
        <v>761</v>
      </c>
      <c r="N761" s="143"/>
    </row>
    <row r="762" spans="2:14" x14ac:dyDescent="0.2">
      <c r="B762" s="130"/>
      <c r="J762" t="str">
        <f>IF(H762="","",$P$6-'Script Table'!$E$15-'Script Table'!$E$19+H762)</f>
        <v/>
      </c>
      <c r="K762" s="132">
        <f t="shared" si="30"/>
        <v>0</v>
      </c>
      <c r="L762" s="132">
        <f t="shared" si="31"/>
        <v>762</v>
      </c>
      <c r="N762" s="143"/>
    </row>
    <row r="763" spans="2:14" x14ac:dyDescent="0.2">
      <c r="B763" s="130"/>
      <c r="J763" t="str">
        <f>IF(H763="","",$P$6-'Script Table'!$E$15-'Script Table'!$E$19+H763)</f>
        <v/>
      </c>
      <c r="K763" s="132">
        <f t="shared" si="30"/>
        <v>0</v>
      </c>
      <c r="L763" s="132">
        <f t="shared" si="31"/>
        <v>763</v>
      </c>
      <c r="N763" s="143"/>
    </row>
    <row r="764" spans="2:14" x14ac:dyDescent="0.2">
      <c r="B764" s="130"/>
      <c r="J764" t="str">
        <f>IF(H764="","",$P$6-'Script Table'!$E$15-'Script Table'!$E$19+H764)</f>
        <v/>
      </c>
      <c r="K764" s="132">
        <f t="shared" si="30"/>
        <v>0</v>
      </c>
      <c r="L764" s="132">
        <f t="shared" si="31"/>
        <v>764</v>
      </c>
      <c r="N764" s="143"/>
    </row>
    <row r="765" spans="2:14" x14ac:dyDescent="0.2">
      <c r="B765" s="130"/>
      <c r="J765" t="str">
        <f>IF(H765="","",$P$6-'Script Table'!$E$15-'Script Table'!$E$19+H765)</f>
        <v/>
      </c>
      <c r="K765" s="132">
        <f t="shared" si="30"/>
        <v>0</v>
      </c>
      <c r="L765" s="132">
        <f t="shared" si="31"/>
        <v>765</v>
      </c>
      <c r="N765" s="143"/>
    </row>
    <row r="766" spans="2:14" x14ac:dyDescent="0.2">
      <c r="B766" s="130"/>
      <c r="J766" t="str">
        <f>IF(H766="","",$P$6-'Script Table'!$E$15-'Script Table'!$E$19+H766)</f>
        <v/>
      </c>
      <c r="K766" s="132">
        <f t="shared" si="30"/>
        <v>0</v>
      </c>
      <c r="L766" s="132">
        <f t="shared" si="31"/>
        <v>766</v>
      </c>
      <c r="N766" s="143"/>
    </row>
    <row r="767" spans="2:14" x14ac:dyDescent="0.2">
      <c r="B767" s="130"/>
      <c r="J767" t="str">
        <f>IF(H767="","",$P$6-'Script Table'!$E$15-'Script Table'!$E$19+H767)</f>
        <v/>
      </c>
      <c r="K767" s="132">
        <f t="shared" si="30"/>
        <v>0</v>
      </c>
      <c r="L767" s="132">
        <f t="shared" si="31"/>
        <v>767</v>
      </c>
      <c r="N767" s="143"/>
    </row>
    <row r="768" spans="2:14" x14ac:dyDescent="0.2">
      <c r="B768" s="130"/>
      <c r="J768" t="str">
        <f>IF(H768="","",$P$6-'Script Table'!$E$15-'Script Table'!$E$19+H768)</f>
        <v/>
      </c>
      <c r="K768" s="132">
        <f t="shared" si="30"/>
        <v>0</v>
      </c>
      <c r="L768" s="132">
        <f t="shared" si="31"/>
        <v>768</v>
      </c>
      <c r="N768" s="143"/>
    </row>
    <row r="769" spans="2:14" x14ac:dyDescent="0.2">
      <c r="B769" s="130"/>
      <c r="J769" t="str">
        <f>IF(H769="","",$P$6-'Script Table'!$E$15-'Script Table'!$E$19+H769)</f>
        <v/>
      </c>
      <c r="K769" s="132">
        <f t="shared" si="30"/>
        <v>0</v>
      </c>
      <c r="L769" s="132">
        <f t="shared" si="31"/>
        <v>769</v>
      </c>
      <c r="N769" s="143"/>
    </row>
    <row r="770" spans="2:14" x14ac:dyDescent="0.2">
      <c r="B770" s="130"/>
      <c r="J770" t="str">
        <f>IF(H770="","",$P$6-'Script Table'!$E$15-'Script Table'!$E$19+H770)</f>
        <v/>
      </c>
      <c r="K770" s="132">
        <f t="shared" si="30"/>
        <v>0</v>
      </c>
      <c r="L770" s="132">
        <f t="shared" si="31"/>
        <v>770</v>
      </c>
      <c r="N770" s="143"/>
    </row>
    <row r="771" spans="2:14" x14ac:dyDescent="0.2">
      <c r="B771" s="130"/>
      <c r="J771" t="str">
        <f>IF(H771="","",$P$6-'Script Table'!$E$15-'Script Table'!$E$19+H771)</f>
        <v/>
      </c>
      <c r="K771" s="132">
        <f t="shared" si="30"/>
        <v>0</v>
      </c>
      <c r="L771" s="132">
        <f t="shared" si="31"/>
        <v>771</v>
      </c>
      <c r="N771" s="143"/>
    </row>
    <row r="772" spans="2:14" x14ac:dyDescent="0.2">
      <c r="B772" s="130"/>
      <c r="J772" t="str">
        <f>IF(H772="","",$P$6-'Script Table'!$E$15-'Script Table'!$E$19+H772)</f>
        <v/>
      </c>
      <c r="K772" s="132">
        <f t="shared" ref="K772:K835" si="32">F772</f>
        <v>0</v>
      </c>
      <c r="L772" s="132">
        <f t="shared" si="31"/>
        <v>772</v>
      </c>
      <c r="N772" s="143"/>
    </row>
    <row r="773" spans="2:14" x14ac:dyDescent="0.2">
      <c r="B773" s="130"/>
      <c r="J773" t="str">
        <f>IF(H773="","",$P$6-'Script Table'!$E$15-'Script Table'!$E$19+H773)</f>
        <v/>
      </c>
      <c r="K773" s="132">
        <f t="shared" si="32"/>
        <v>0</v>
      </c>
      <c r="L773" s="132">
        <f t="shared" si="31"/>
        <v>773</v>
      </c>
      <c r="N773" s="143"/>
    </row>
    <row r="774" spans="2:14" x14ac:dyDescent="0.2">
      <c r="B774" s="130"/>
      <c r="J774" t="str">
        <f>IF(H774="","",$P$6-'Script Table'!$E$15-'Script Table'!$E$19+H774)</f>
        <v/>
      </c>
      <c r="K774" s="132">
        <f t="shared" si="32"/>
        <v>0</v>
      </c>
      <c r="L774" s="132">
        <f t="shared" ref="L774:L837" si="33">L773+1</f>
        <v>774</v>
      </c>
      <c r="N774" s="143"/>
    </row>
    <row r="775" spans="2:14" x14ac:dyDescent="0.2">
      <c r="B775" s="130"/>
      <c r="J775" t="str">
        <f>IF(H775="","",$P$6-'Script Table'!$E$15-'Script Table'!$E$19+H775)</f>
        <v/>
      </c>
      <c r="K775" s="132">
        <f t="shared" si="32"/>
        <v>0</v>
      </c>
      <c r="L775" s="132">
        <f t="shared" si="33"/>
        <v>775</v>
      </c>
      <c r="N775" s="143"/>
    </row>
    <row r="776" spans="2:14" x14ac:dyDescent="0.2">
      <c r="B776" s="130"/>
      <c r="J776" t="str">
        <f>IF(H776="","",$P$6-'Script Table'!$E$15-'Script Table'!$E$19+H776)</f>
        <v/>
      </c>
      <c r="K776" s="132">
        <f t="shared" si="32"/>
        <v>0</v>
      </c>
      <c r="L776" s="132">
        <f t="shared" si="33"/>
        <v>776</v>
      </c>
      <c r="N776" s="143"/>
    </row>
    <row r="777" spans="2:14" x14ac:dyDescent="0.2">
      <c r="B777" s="130"/>
      <c r="J777" t="str">
        <f>IF(H777="","",$P$6-'Script Table'!$E$15-'Script Table'!$E$19+H777)</f>
        <v/>
      </c>
      <c r="K777" s="132">
        <f t="shared" si="32"/>
        <v>0</v>
      </c>
      <c r="L777" s="132">
        <f t="shared" si="33"/>
        <v>777</v>
      </c>
      <c r="N777" s="143"/>
    </row>
    <row r="778" spans="2:14" x14ac:dyDescent="0.2">
      <c r="B778" s="130"/>
      <c r="J778" t="str">
        <f>IF(H778="","",$P$6-'Script Table'!$E$15-'Script Table'!$E$19+H778)</f>
        <v/>
      </c>
      <c r="K778" s="132">
        <f t="shared" si="32"/>
        <v>0</v>
      </c>
      <c r="L778" s="132">
        <f t="shared" si="33"/>
        <v>778</v>
      </c>
      <c r="N778" s="143"/>
    </row>
    <row r="779" spans="2:14" x14ac:dyDescent="0.2">
      <c r="B779" s="130"/>
      <c r="J779" t="str">
        <f>IF(H779="","",$P$6-'Script Table'!$E$15-'Script Table'!$E$19+H779)</f>
        <v/>
      </c>
      <c r="K779" s="132">
        <f t="shared" si="32"/>
        <v>0</v>
      </c>
      <c r="L779" s="132">
        <f t="shared" si="33"/>
        <v>779</v>
      </c>
      <c r="N779" s="143"/>
    </row>
    <row r="780" spans="2:14" x14ac:dyDescent="0.2">
      <c r="B780" s="130"/>
      <c r="J780" t="str">
        <f>IF(H780="","",$P$6-'Script Table'!$E$15-'Script Table'!$E$19+H780)</f>
        <v/>
      </c>
      <c r="K780" s="132">
        <f t="shared" si="32"/>
        <v>0</v>
      </c>
      <c r="L780" s="132">
        <f t="shared" si="33"/>
        <v>780</v>
      </c>
      <c r="N780" s="143"/>
    </row>
    <row r="781" spans="2:14" x14ac:dyDescent="0.2">
      <c r="B781" s="130"/>
      <c r="J781" t="str">
        <f>IF(H781="","",$P$6-'Script Table'!$E$15-'Script Table'!$E$19+H781)</f>
        <v/>
      </c>
      <c r="K781" s="132">
        <f t="shared" si="32"/>
        <v>0</v>
      </c>
      <c r="L781" s="132">
        <f t="shared" si="33"/>
        <v>781</v>
      </c>
      <c r="N781" s="143"/>
    </row>
    <row r="782" spans="2:14" x14ac:dyDescent="0.2">
      <c r="B782" s="130"/>
      <c r="J782" t="str">
        <f>IF(H782="","",$P$6-'Script Table'!$E$15-'Script Table'!$E$19+H782)</f>
        <v/>
      </c>
      <c r="K782" s="132">
        <f t="shared" si="32"/>
        <v>0</v>
      </c>
      <c r="L782" s="132">
        <f t="shared" si="33"/>
        <v>782</v>
      </c>
      <c r="N782" s="143"/>
    </row>
    <row r="783" spans="2:14" x14ac:dyDescent="0.2">
      <c r="B783" s="130"/>
      <c r="J783" t="str">
        <f>IF(H783="","",$P$6-'Script Table'!$E$15-'Script Table'!$E$19+H783)</f>
        <v/>
      </c>
      <c r="K783" s="132">
        <f t="shared" si="32"/>
        <v>0</v>
      </c>
      <c r="L783" s="132">
        <f t="shared" si="33"/>
        <v>783</v>
      </c>
      <c r="N783" s="143"/>
    </row>
    <row r="784" spans="2:14" x14ac:dyDescent="0.2">
      <c r="B784" s="130"/>
      <c r="J784" t="str">
        <f>IF(H784="","",$P$6-'Script Table'!$E$15-'Script Table'!$E$19+H784)</f>
        <v/>
      </c>
      <c r="K784" s="132">
        <f t="shared" si="32"/>
        <v>0</v>
      </c>
      <c r="L784" s="132">
        <f t="shared" si="33"/>
        <v>784</v>
      </c>
      <c r="N784" s="143"/>
    </row>
    <row r="785" spans="2:14" x14ac:dyDescent="0.2">
      <c r="B785" s="130"/>
      <c r="J785" t="str">
        <f>IF(H785="","",$P$6-'Script Table'!$E$15-'Script Table'!$E$19+H785)</f>
        <v/>
      </c>
      <c r="K785" s="132">
        <f t="shared" si="32"/>
        <v>0</v>
      </c>
      <c r="L785" s="132">
        <f t="shared" si="33"/>
        <v>785</v>
      </c>
      <c r="N785" s="143"/>
    </row>
    <row r="786" spans="2:14" x14ac:dyDescent="0.2">
      <c r="B786" s="130"/>
      <c r="J786" t="str">
        <f>IF(H786="","",$P$6-'Script Table'!$E$15-'Script Table'!$E$19+H786)</f>
        <v/>
      </c>
      <c r="K786" s="132">
        <f t="shared" si="32"/>
        <v>0</v>
      </c>
      <c r="L786" s="132">
        <f t="shared" si="33"/>
        <v>786</v>
      </c>
      <c r="N786" s="143"/>
    </row>
    <row r="787" spans="2:14" x14ac:dyDescent="0.2">
      <c r="B787" s="130"/>
      <c r="J787" t="str">
        <f>IF(H787="","",$P$6-'Script Table'!$E$15-'Script Table'!$E$19+H787)</f>
        <v/>
      </c>
      <c r="K787" s="132">
        <f t="shared" si="32"/>
        <v>0</v>
      </c>
      <c r="L787" s="132">
        <f t="shared" si="33"/>
        <v>787</v>
      </c>
      <c r="N787" s="143"/>
    </row>
    <row r="788" spans="2:14" x14ac:dyDescent="0.2">
      <c r="B788" s="130"/>
      <c r="J788" t="str">
        <f>IF(H788="","",$P$6-'Script Table'!$E$15-'Script Table'!$E$19+H788)</f>
        <v/>
      </c>
      <c r="K788" s="132">
        <f t="shared" si="32"/>
        <v>0</v>
      </c>
      <c r="L788" s="132">
        <f t="shared" si="33"/>
        <v>788</v>
      </c>
      <c r="N788" s="143"/>
    </row>
    <row r="789" spans="2:14" x14ac:dyDescent="0.2">
      <c r="B789" s="130"/>
      <c r="J789" t="str">
        <f>IF(H789="","",$P$6-'Script Table'!$E$15-'Script Table'!$E$19+H789)</f>
        <v/>
      </c>
      <c r="K789" s="132">
        <f t="shared" si="32"/>
        <v>0</v>
      </c>
      <c r="L789" s="132">
        <f t="shared" si="33"/>
        <v>789</v>
      </c>
      <c r="N789" s="143"/>
    </row>
    <row r="790" spans="2:14" x14ac:dyDescent="0.2">
      <c r="B790" s="130"/>
      <c r="J790" t="str">
        <f>IF(H790="","",$P$6-'Script Table'!$E$15-'Script Table'!$E$19+H790)</f>
        <v/>
      </c>
      <c r="K790" s="132">
        <f t="shared" si="32"/>
        <v>0</v>
      </c>
      <c r="L790" s="132">
        <f t="shared" si="33"/>
        <v>790</v>
      </c>
      <c r="N790" s="143"/>
    </row>
    <row r="791" spans="2:14" x14ac:dyDescent="0.2">
      <c r="B791" s="130"/>
      <c r="J791" t="str">
        <f>IF(H791="","",$P$6-'Script Table'!$E$15-'Script Table'!$E$19+H791)</f>
        <v/>
      </c>
      <c r="K791" s="132">
        <f t="shared" si="32"/>
        <v>0</v>
      </c>
      <c r="L791" s="132">
        <f t="shared" si="33"/>
        <v>791</v>
      </c>
      <c r="N791" s="143"/>
    </row>
    <row r="792" spans="2:14" x14ac:dyDescent="0.2">
      <c r="B792" s="130"/>
      <c r="J792" t="str">
        <f>IF(H792="","",$P$6-'Script Table'!$E$15-'Script Table'!$E$19+H792)</f>
        <v/>
      </c>
      <c r="K792" s="132">
        <f t="shared" si="32"/>
        <v>0</v>
      </c>
      <c r="L792" s="132">
        <f t="shared" si="33"/>
        <v>792</v>
      </c>
      <c r="N792" s="143"/>
    </row>
    <row r="793" spans="2:14" x14ac:dyDescent="0.2">
      <c r="B793" s="130"/>
      <c r="J793" t="str">
        <f>IF(H793="","",$P$6-'Script Table'!$E$15-'Script Table'!$E$19+H793)</f>
        <v/>
      </c>
      <c r="K793" s="132">
        <f t="shared" si="32"/>
        <v>0</v>
      </c>
      <c r="L793" s="132">
        <f t="shared" si="33"/>
        <v>793</v>
      </c>
      <c r="N793" s="143"/>
    </row>
    <row r="794" spans="2:14" x14ac:dyDescent="0.2">
      <c r="B794" s="130"/>
      <c r="J794" t="str">
        <f>IF(H794="","",$P$6-'Script Table'!$E$15-'Script Table'!$E$19+H794)</f>
        <v/>
      </c>
      <c r="K794" s="132">
        <f t="shared" si="32"/>
        <v>0</v>
      </c>
      <c r="L794" s="132">
        <f t="shared" si="33"/>
        <v>794</v>
      </c>
      <c r="N794" s="143"/>
    </row>
    <row r="795" spans="2:14" x14ac:dyDescent="0.2">
      <c r="B795" s="130"/>
      <c r="J795" t="str">
        <f>IF(H795="","",$P$6-'Script Table'!$E$15-'Script Table'!$E$19+H795)</f>
        <v/>
      </c>
      <c r="K795" s="132">
        <f t="shared" si="32"/>
        <v>0</v>
      </c>
      <c r="L795" s="132">
        <f t="shared" si="33"/>
        <v>795</v>
      </c>
      <c r="N795" s="143"/>
    </row>
    <row r="796" spans="2:14" x14ac:dyDescent="0.2">
      <c r="B796" s="130"/>
      <c r="J796" t="str">
        <f>IF(H796="","",$P$6-'Script Table'!$E$15-'Script Table'!$E$19+H796)</f>
        <v/>
      </c>
      <c r="K796" s="132">
        <f t="shared" si="32"/>
        <v>0</v>
      </c>
      <c r="L796" s="132">
        <f t="shared" si="33"/>
        <v>796</v>
      </c>
      <c r="N796" s="143"/>
    </row>
    <row r="797" spans="2:14" x14ac:dyDescent="0.2">
      <c r="B797" s="130"/>
      <c r="J797" t="str">
        <f>IF(H797="","",$P$6-'Script Table'!$E$15-'Script Table'!$E$19+H797)</f>
        <v/>
      </c>
      <c r="K797" s="132">
        <f t="shared" si="32"/>
        <v>0</v>
      </c>
      <c r="L797" s="132">
        <f t="shared" si="33"/>
        <v>797</v>
      </c>
      <c r="N797" s="143"/>
    </row>
    <row r="798" spans="2:14" x14ac:dyDescent="0.2">
      <c r="B798" s="130"/>
      <c r="J798" t="str">
        <f>IF(H798="","",$P$6-'Script Table'!$E$15-'Script Table'!$E$19+H798)</f>
        <v/>
      </c>
      <c r="K798" s="132">
        <f t="shared" si="32"/>
        <v>0</v>
      </c>
      <c r="L798" s="132">
        <f t="shared" si="33"/>
        <v>798</v>
      </c>
      <c r="N798" s="143"/>
    </row>
    <row r="799" spans="2:14" x14ac:dyDescent="0.2">
      <c r="B799" s="130"/>
      <c r="J799" t="str">
        <f>IF(H799="","",$P$6-'Script Table'!$E$15-'Script Table'!$E$19+H799)</f>
        <v/>
      </c>
      <c r="K799" s="132">
        <f t="shared" si="32"/>
        <v>0</v>
      </c>
      <c r="L799" s="132">
        <f t="shared" si="33"/>
        <v>799</v>
      </c>
      <c r="N799" s="143"/>
    </row>
    <row r="800" spans="2:14" x14ac:dyDescent="0.2">
      <c r="B800" s="130"/>
      <c r="J800" t="str">
        <f>IF(H800="","",$P$6-'Script Table'!$E$15-'Script Table'!$E$19+H800)</f>
        <v/>
      </c>
      <c r="K800" s="132">
        <f t="shared" si="32"/>
        <v>0</v>
      </c>
      <c r="L800" s="132">
        <f t="shared" si="33"/>
        <v>800</v>
      </c>
      <c r="N800" s="143"/>
    </row>
    <row r="801" spans="2:14" x14ac:dyDescent="0.2">
      <c r="B801" s="130"/>
      <c r="J801" t="str">
        <f>IF(H801="","",$P$6-'Script Table'!$E$15-'Script Table'!$E$19+H801)</f>
        <v/>
      </c>
      <c r="K801" s="132">
        <f t="shared" si="32"/>
        <v>0</v>
      </c>
      <c r="L801" s="132">
        <f t="shared" si="33"/>
        <v>801</v>
      </c>
      <c r="N801" s="143"/>
    </row>
    <row r="802" spans="2:14" x14ac:dyDescent="0.2">
      <c r="B802" s="130"/>
      <c r="J802" t="str">
        <f>IF(H802="","",$P$6-'Script Table'!$E$15-'Script Table'!$E$19+H802)</f>
        <v/>
      </c>
      <c r="K802" s="132">
        <f t="shared" si="32"/>
        <v>0</v>
      </c>
      <c r="L802" s="132">
        <f t="shared" si="33"/>
        <v>802</v>
      </c>
      <c r="N802" s="143"/>
    </row>
    <row r="803" spans="2:14" x14ac:dyDescent="0.2">
      <c r="B803" s="130"/>
      <c r="J803" t="str">
        <f>IF(H803="","",$P$6-'Script Table'!$E$15-'Script Table'!$E$19+H803)</f>
        <v/>
      </c>
      <c r="K803" s="132">
        <f t="shared" si="32"/>
        <v>0</v>
      </c>
      <c r="L803" s="132">
        <f t="shared" si="33"/>
        <v>803</v>
      </c>
      <c r="N803" s="143"/>
    </row>
    <row r="804" spans="2:14" x14ac:dyDescent="0.2">
      <c r="B804" s="130"/>
      <c r="J804" t="str">
        <f>IF(H804="","",$P$6-'Script Table'!$E$15-'Script Table'!$E$19+H804)</f>
        <v/>
      </c>
      <c r="K804" s="132">
        <f t="shared" si="32"/>
        <v>0</v>
      </c>
      <c r="L804" s="132">
        <f t="shared" si="33"/>
        <v>804</v>
      </c>
      <c r="N804" s="143"/>
    </row>
    <row r="805" spans="2:14" x14ac:dyDescent="0.2">
      <c r="B805" s="130"/>
      <c r="J805" t="str">
        <f>IF(H805="","",$P$6-'Script Table'!$E$15-'Script Table'!$E$19+H805)</f>
        <v/>
      </c>
      <c r="K805" s="132">
        <f t="shared" si="32"/>
        <v>0</v>
      </c>
      <c r="L805" s="132">
        <f t="shared" si="33"/>
        <v>805</v>
      </c>
      <c r="N805" s="143"/>
    </row>
    <row r="806" spans="2:14" x14ac:dyDescent="0.2">
      <c r="B806" s="130"/>
      <c r="J806" t="str">
        <f>IF(H806="","",$P$6-'Script Table'!$E$15-'Script Table'!$E$19+H806)</f>
        <v/>
      </c>
      <c r="K806" s="132">
        <f t="shared" si="32"/>
        <v>0</v>
      </c>
      <c r="L806" s="132">
        <f t="shared" si="33"/>
        <v>806</v>
      </c>
      <c r="N806" s="143"/>
    </row>
    <row r="807" spans="2:14" x14ac:dyDescent="0.2">
      <c r="B807" s="130"/>
      <c r="J807" t="str">
        <f>IF(H807="","",$P$6-'Script Table'!$E$15-'Script Table'!$E$19+H807)</f>
        <v/>
      </c>
      <c r="K807" s="132">
        <f t="shared" si="32"/>
        <v>0</v>
      </c>
      <c r="L807" s="132">
        <f t="shared" si="33"/>
        <v>807</v>
      </c>
      <c r="N807" s="143"/>
    </row>
    <row r="808" spans="2:14" x14ac:dyDescent="0.2">
      <c r="B808" s="130"/>
      <c r="J808" t="str">
        <f>IF(H808="","",$P$6-'Script Table'!$E$15-'Script Table'!$E$19+H808)</f>
        <v/>
      </c>
      <c r="K808" s="132">
        <f t="shared" si="32"/>
        <v>0</v>
      </c>
      <c r="L808" s="132">
        <f t="shared" si="33"/>
        <v>808</v>
      </c>
      <c r="N808" s="143"/>
    </row>
    <row r="809" spans="2:14" x14ac:dyDescent="0.2">
      <c r="B809" s="130"/>
      <c r="J809" t="str">
        <f>IF(H809="","",$P$6-'Script Table'!$E$15-'Script Table'!$E$19+H809)</f>
        <v/>
      </c>
      <c r="K809" s="132">
        <f t="shared" si="32"/>
        <v>0</v>
      </c>
      <c r="L809" s="132">
        <f t="shared" si="33"/>
        <v>809</v>
      </c>
      <c r="N809" s="143"/>
    </row>
    <row r="810" spans="2:14" x14ac:dyDescent="0.2">
      <c r="B810" s="130"/>
      <c r="J810" t="str">
        <f>IF(H810="","",$P$6-'Script Table'!$E$15-'Script Table'!$E$19+H810)</f>
        <v/>
      </c>
      <c r="K810" s="132">
        <f t="shared" si="32"/>
        <v>0</v>
      </c>
      <c r="L810" s="132">
        <f t="shared" si="33"/>
        <v>810</v>
      </c>
      <c r="N810" s="143"/>
    </row>
    <row r="811" spans="2:14" x14ac:dyDescent="0.2">
      <c r="B811" s="130"/>
      <c r="J811" t="str">
        <f>IF(H811="","",$P$6-'Script Table'!$E$15-'Script Table'!$E$19+H811)</f>
        <v/>
      </c>
      <c r="K811" s="132">
        <f t="shared" si="32"/>
        <v>0</v>
      </c>
      <c r="L811" s="132">
        <f t="shared" si="33"/>
        <v>811</v>
      </c>
      <c r="N811" s="143"/>
    </row>
    <row r="812" spans="2:14" x14ac:dyDescent="0.2">
      <c r="B812" s="130"/>
      <c r="J812" t="str">
        <f>IF(H812="","",$P$6-'Script Table'!$E$15-'Script Table'!$E$19+H812)</f>
        <v/>
      </c>
      <c r="K812" s="132">
        <f t="shared" si="32"/>
        <v>0</v>
      </c>
      <c r="L812" s="132">
        <f t="shared" si="33"/>
        <v>812</v>
      </c>
      <c r="N812" s="143"/>
    </row>
    <row r="813" spans="2:14" x14ac:dyDescent="0.2">
      <c r="B813" s="130"/>
      <c r="J813" t="str">
        <f>IF(H813="","",$P$6-'Script Table'!$E$15-'Script Table'!$E$19+H813)</f>
        <v/>
      </c>
      <c r="K813" s="132">
        <f t="shared" si="32"/>
        <v>0</v>
      </c>
      <c r="L813" s="132">
        <f t="shared" si="33"/>
        <v>813</v>
      </c>
      <c r="N813" s="143"/>
    </row>
    <row r="814" spans="2:14" x14ac:dyDescent="0.2">
      <c r="B814" s="130"/>
      <c r="J814" t="str">
        <f>IF(H814="","",$P$6-'Script Table'!$E$15-'Script Table'!$E$19+H814)</f>
        <v/>
      </c>
      <c r="K814" s="132">
        <f t="shared" si="32"/>
        <v>0</v>
      </c>
      <c r="L814" s="132">
        <f t="shared" si="33"/>
        <v>814</v>
      </c>
      <c r="N814" s="143"/>
    </row>
    <row r="815" spans="2:14" x14ac:dyDescent="0.2">
      <c r="B815" s="130"/>
      <c r="J815" t="str">
        <f>IF(H815="","",$P$6-'Script Table'!$E$15-'Script Table'!$E$19+H815)</f>
        <v/>
      </c>
      <c r="K815" s="132">
        <f t="shared" si="32"/>
        <v>0</v>
      </c>
      <c r="L815" s="132">
        <f t="shared" si="33"/>
        <v>815</v>
      </c>
      <c r="N815" s="143"/>
    </row>
    <row r="816" spans="2:14" x14ac:dyDescent="0.2">
      <c r="B816" s="130"/>
      <c r="J816" t="str">
        <f>IF(H816="","",$P$6-'Script Table'!$E$15-'Script Table'!$E$19+H816)</f>
        <v/>
      </c>
      <c r="K816" s="132">
        <f t="shared" si="32"/>
        <v>0</v>
      </c>
      <c r="L816" s="132">
        <f t="shared" si="33"/>
        <v>816</v>
      </c>
      <c r="N816" s="143"/>
    </row>
    <row r="817" spans="2:14" x14ac:dyDescent="0.2">
      <c r="B817" s="130"/>
      <c r="J817" t="str">
        <f>IF(H817="","",$P$6-'Script Table'!$E$15-'Script Table'!$E$19+H817)</f>
        <v/>
      </c>
      <c r="K817" s="132">
        <f t="shared" si="32"/>
        <v>0</v>
      </c>
      <c r="L817" s="132">
        <f t="shared" si="33"/>
        <v>817</v>
      </c>
      <c r="N817" s="143"/>
    </row>
    <row r="818" spans="2:14" x14ac:dyDescent="0.2">
      <c r="B818" s="130"/>
      <c r="J818" t="str">
        <f>IF(H818="","",$P$6-'Script Table'!$E$15-'Script Table'!$E$19+H818)</f>
        <v/>
      </c>
      <c r="K818" s="132">
        <f t="shared" si="32"/>
        <v>0</v>
      </c>
      <c r="L818" s="132">
        <f t="shared" si="33"/>
        <v>818</v>
      </c>
      <c r="N818" s="143"/>
    </row>
    <row r="819" spans="2:14" x14ac:dyDescent="0.2">
      <c r="B819" s="130"/>
      <c r="J819" t="str">
        <f>IF(H819="","",$P$6-'Script Table'!$E$15-'Script Table'!$E$19+H819)</f>
        <v/>
      </c>
      <c r="K819" s="132">
        <f t="shared" si="32"/>
        <v>0</v>
      </c>
      <c r="L819" s="132">
        <f t="shared" si="33"/>
        <v>819</v>
      </c>
      <c r="N819" s="143"/>
    </row>
    <row r="820" spans="2:14" x14ac:dyDescent="0.2">
      <c r="B820" s="130"/>
      <c r="J820" t="str">
        <f>IF(H820="","",$P$6-'Script Table'!$E$15-'Script Table'!$E$19+H820)</f>
        <v/>
      </c>
      <c r="K820" s="132">
        <f t="shared" si="32"/>
        <v>0</v>
      </c>
      <c r="L820" s="132">
        <f t="shared" si="33"/>
        <v>820</v>
      </c>
      <c r="N820" s="143"/>
    </row>
    <row r="821" spans="2:14" x14ac:dyDescent="0.2">
      <c r="B821" s="130"/>
      <c r="J821" t="str">
        <f>IF(H821="","",$P$6-'Script Table'!$E$15-'Script Table'!$E$19+H821)</f>
        <v/>
      </c>
      <c r="K821" s="132">
        <f t="shared" si="32"/>
        <v>0</v>
      </c>
      <c r="L821" s="132">
        <f t="shared" si="33"/>
        <v>821</v>
      </c>
      <c r="N821" s="143"/>
    </row>
    <row r="822" spans="2:14" x14ac:dyDescent="0.2">
      <c r="B822" s="130"/>
      <c r="J822" t="str">
        <f>IF(H822="","",$P$6-'Script Table'!$E$15-'Script Table'!$E$19+H822)</f>
        <v/>
      </c>
      <c r="K822" s="132">
        <f t="shared" si="32"/>
        <v>0</v>
      </c>
      <c r="L822" s="132">
        <f t="shared" si="33"/>
        <v>822</v>
      </c>
      <c r="N822" s="143"/>
    </row>
    <row r="823" spans="2:14" x14ac:dyDescent="0.2">
      <c r="B823" s="130"/>
      <c r="J823" t="str">
        <f>IF(H823="","",$P$6-'Script Table'!$E$15-'Script Table'!$E$19+H823)</f>
        <v/>
      </c>
      <c r="K823" s="132">
        <f t="shared" si="32"/>
        <v>0</v>
      </c>
      <c r="L823" s="132">
        <f t="shared" si="33"/>
        <v>823</v>
      </c>
      <c r="N823" s="143"/>
    </row>
    <row r="824" spans="2:14" x14ac:dyDescent="0.2">
      <c r="B824" s="130"/>
      <c r="J824" t="str">
        <f>IF(H824="","",$P$6-'Script Table'!$E$15-'Script Table'!$E$19+H824)</f>
        <v/>
      </c>
      <c r="K824" s="132">
        <f t="shared" si="32"/>
        <v>0</v>
      </c>
      <c r="L824" s="132">
        <f t="shared" si="33"/>
        <v>824</v>
      </c>
      <c r="N824" s="143"/>
    </row>
    <row r="825" spans="2:14" x14ac:dyDescent="0.2">
      <c r="B825" s="130"/>
      <c r="J825" t="str">
        <f>IF(H825="","",$P$6-'Script Table'!$E$15-'Script Table'!$E$19+H825)</f>
        <v/>
      </c>
      <c r="K825" s="132">
        <f t="shared" si="32"/>
        <v>0</v>
      </c>
      <c r="L825" s="132">
        <f t="shared" si="33"/>
        <v>825</v>
      </c>
      <c r="N825" s="143"/>
    </row>
    <row r="826" spans="2:14" x14ac:dyDescent="0.2">
      <c r="B826" s="130"/>
      <c r="J826" t="str">
        <f>IF(H826="","",$P$6-'Script Table'!$E$15-'Script Table'!$E$19+H826)</f>
        <v/>
      </c>
      <c r="K826" s="132">
        <f t="shared" si="32"/>
        <v>0</v>
      </c>
      <c r="L826" s="132">
        <f t="shared" si="33"/>
        <v>826</v>
      </c>
      <c r="N826" s="143"/>
    </row>
    <row r="827" spans="2:14" x14ac:dyDescent="0.2">
      <c r="B827" s="130"/>
      <c r="J827" t="str">
        <f>IF(H827="","",$P$6-'Script Table'!$E$15-'Script Table'!$E$19+H827)</f>
        <v/>
      </c>
      <c r="K827" s="132">
        <f t="shared" si="32"/>
        <v>0</v>
      </c>
      <c r="L827" s="132">
        <f t="shared" si="33"/>
        <v>827</v>
      </c>
      <c r="N827" s="143"/>
    </row>
    <row r="828" spans="2:14" x14ac:dyDescent="0.2">
      <c r="B828" s="130"/>
      <c r="J828" t="str">
        <f>IF(H828="","",$P$6-'Script Table'!$E$15-'Script Table'!$E$19+H828)</f>
        <v/>
      </c>
      <c r="K828" s="132">
        <f t="shared" si="32"/>
        <v>0</v>
      </c>
      <c r="L828" s="132">
        <f t="shared" si="33"/>
        <v>828</v>
      </c>
      <c r="N828" s="143"/>
    </row>
    <row r="829" spans="2:14" x14ac:dyDescent="0.2">
      <c r="B829" s="130"/>
      <c r="J829" t="str">
        <f>IF(H829="","",$P$6-'Script Table'!$E$15-'Script Table'!$E$19+H829)</f>
        <v/>
      </c>
      <c r="K829" s="132">
        <f t="shared" si="32"/>
        <v>0</v>
      </c>
      <c r="L829" s="132">
        <f t="shared" si="33"/>
        <v>829</v>
      </c>
      <c r="N829" s="143"/>
    </row>
    <row r="830" spans="2:14" x14ac:dyDescent="0.2">
      <c r="B830" s="130"/>
      <c r="J830" t="str">
        <f>IF(H830="","",$P$6-'Script Table'!$E$15-'Script Table'!$E$19+H830)</f>
        <v/>
      </c>
      <c r="K830" s="132">
        <f t="shared" si="32"/>
        <v>0</v>
      </c>
      <c r="L830" s="132">
        <f t="shared" si="33"/>
        <v>830</v>
      </c>
      <c r="N830" s="143"/>
    </row>
    <row r="831" spans="2:14" x14ac:dyDescent="0.2">
      <c r="B831" s="130"/>
      <c r="J831" t="str">
        <f>IF(H831="","",$P$6-'Script Table'!$E$15-'Script Table'!$E$19+H831)</f>
        <v/>
      </c>
      <c r="K831" s="132">
        <f t="shared" si="32"/>
        <v>0</v>
      </c>
      <c r="L831" s="132">
        <f t="shared" si="33"/>
        <v>831</v>
      </c>
      <c r="N831" s="143"/>
    </row>
    <row r="832" spans="2:14" x14ac:dyDescent="0.2">
      <c r="B832" s="130"/>
      <c r="J832" t="str">
        <f>IF(H832="","",$P$6-'Script Table'!$E$15-'Script Table'!$E$19+H832)</f>
        <v/>
      </c>
      <c r="K832" s="132">
        <f t="shared" si="32"/>
        <v>0</v>
      </c>
      <c r="L832" s="132">
        <f t="shared" si="33"/>
        <v>832</v>
      </c>
      <c r="N832" s="143"/>
    </row>
    <row r="833" spans="2:14" x14ac:dyDescent="0.2">
      <c r="B833" s="130"/>
      <c r="J833" t="str">
        <f>IF(H833="","",$P$6-'Script Table'!$E$15-'Script Table'!$E$19+H833)</f>
        <v/>
      </c>
      <c r="K833" s="132">
        <f t="shared" si="32"/>
        <v>0</v>
      </c>
      <c r="L833" s="132">
        <f t="shared" si="33"/>
        <v>833</v>
      </c>
      <c r="N833" s="143"/>
    </row>
    <row r="834" spans="2:14" x14ac:dyDescent="0.2">
      <c r="B834" s="130"/>
      <c r="J834" t="str">
        <f>IF(H834="","",$P$6-'Script Table'!$E$15-'Script Table'!$E$19+H834)</f>
        <v/>
      </c>
      <c r="K834" s="132">
        <f t="shared" si="32"/>
        <v>0</v>
      </c>
      <c r="L834" s="132">
        <f t="shared" si="33"/>
        <v>834</v>
      </c>
      <c r="N834" s="143"/>
    </row>
    <row r="835" spans="2:14" x14ac:dyDescent="0.2">
      <c r="B835" s="130"/>
      <c r="J835" t="str">
        <f>IF(H835="","",$P$6-'Script Table'!$E$15-'Script Table'!$E$19+H835)</f>
        <v/>
      </c>
      <c r="K835" s="132">
        <f t="shared" si="32"/>
        <v>0</v>
      </c>
      <c r="L835" s="132">
        <f t="shared" si="33"/>
        <v>835</v>
      </c>
      <c r="N835" s="143"/>
    </row>
    <row r="836" spans="2:14" x14ac:dyDescent="0.2">
      <c r="B836" s="130"/>
      <c r="J836" t="str">
        <f>IF(H836="","",$P$6-'Script Table'!$E$15-'Script Table'!$E$19+H836)</f>
        <v/>
      </c>
      <c r="K836" s="132">
        <f t="shared" ref="K836:K899" si="34">F836</f>
        <v>0</v>
      </c>
      <c r="L836" s="132">
        <f t="shared" si="33"/>
        <v>836</v>
      </c>
      <c r="N836" s="143"/>
    </row>
    <row r="837" spans="2:14" x14ac:dyDescent="0.2">
      <c r="B837" s="130"/>
      <c r="J837" t="str">
        <f>IF(H837="","",$P$6-'Script Table'!$E$15-'Script Table'!$E$19+H837)</f>
        <v/>
      </c>
      <c r="K837" s="132">
        <f t="shared" si="34"/>
        <v>0</v>
      </c>
      <c r="L837" s="132">
        <f t="shared" si="33"/>
        <v>837</v>
      </c>
      <c r="N837" s="143"/>
    </row>
    <row r="838" spans="2:14" x14ac:dyDescent="0.2">
      <c r="B838" s="130"/>
      <c r="J838" t="str">
        <f>IF(H838="","",$P$6-'Script Table'!$E$15-'Script Table'!$E$19+H838)</f>
        <v/>
      </c>
      <c r="K838" s="132">
        <f t="shared" si="34"/>
        <v>0</v>
      </c>
      <c r="L838" s="132">
        <f t="shared" ref="L838:L901" si="35">L837+1</f>
        <v>838</v>
      </c>
      <c r="N838" s="143"/>
    </row>
    <row r="839" spans="2:14" x14ac:dyDescent="0.2">
      <c r="B839" s="130"/>
      <c r="J839" t="str">
        <f>IF(H839="","",$P$6-'Script Table'!$E$15-'Script Table'!$E$19+H839)</f>
        <v/>
      </c>
      <c r="K839" s="132">
        <f t="shared" si="34"/>
        <v>0</v>
      </c>
      <c r="L839" s="132">
        <f t="shared" si="35"/>
        <v>839</v>
      </c>
      <c r="N839" s="143"/>
    </row>
    <row r="840" spans="2:14" x14ac:dyDescent="0.2">
      <c r="B840" s="130"/>
      <c r="J840" t="str">
        <f>IF(H840="","",$P$6-'Script Table'!$E$15-'Script Table'!$E$19+H840)</f>
        <v/>
      </c>
      <c r="K840" s="132">
        <f t="shared" si="34"/>
        <v>0</v>
      </c>
      <c r="L840" s="132">
        <f t="shared" si="35"/>
        <v>840</v>
      </c>
      <c r="N840" s="143"/>
    </row>
    <row r="841" spans="2:14" x14ac:dyDescent="0.2">
      <c r="B841" s="130"/>
      <c r="J841" t="str">
        <f>IF(H841="","",$P$6-'Script Table'!$E$15-'Script Table'!$E$19+H841)</f>
        <v/>
      </c>
      <c r="K841" s="132">
        <f t="shared" si="34"/>
        <v>0</v>
      </c>
      <c r="L841" s="132">
        <f t="shared" si="35"/>
        <v>841</v>
      </c>
      <c r="N841" s="143"/>
    </row>
    <row r="842" spans="2:14" x14ac:dyDescent="0.2">
      <c r="B842" s="130"/>
      <c r="J842" t="str">
        <f>IF(H842="","",$P$6-'Script Table'!$E$15-'Script Table'!$E$19+H842)</f>
        <v/>
      </c>
      <c r="K842" s="132">
        <f t="shared" si="34"/>
        <v>0</v>
      </c>
      <c r="L842" s="132">
        <f t="shared" si="35"/>
        <v>842</v>
      </c>
      <c r="N842" s="143"/>
    </row>
    <row r="843" spans="2:14" x14ac:dyDescent="0.2">
      <c r="B843" s="130"/>
      <c r="J843" t="str">
        <f>IF(H843="","",$P$6-'Script Table'!$E$15-'Script Table'!$E$19+H843)</f>
        <v/>
      </c>
      <c r="K843" s="132">
        <f t="shared" si="34"/>
        <v>0</v>
      </c>
      <c r="L843" s="132">
        <f t="shared" si="35"/>
        <v>843</v>
      </c>
      <c r="N843" s="143"/>
    </row>
    <row r="844" spans="2:14" x14ac:dyDescent="0.2">
      <c r="B844" s="130"/>
      <c r="J844" t="str">
        <f>IF(H844="","",$P$6-'Script Table'!$E$15-'Script Table'!$E$19+H844)</f>
        <v/>
      </c>
      <c r="K844" s="132">
        <f t="shared" si="34"/>
        <v>0</v>
      </c>
      <c r="L844" s="132">
        <f t="shared" si="35"/>
        <v>844</v>
      </c>
      <c r="N844" s="143"/>
    </row>
    <row r="845" spans="2:14" x14ac:dyDescent="0.2">
      <c r="B845" s="130"/>
      <c r="J845" t="str">
        <f>IF(H845="","",$P$6-'Script Table'!$E$15-'Script Table'!$E$19+H845)</f>
        <v/>
      </c>
      <c r="K845" s="132">
        <f t="shared" si="34"/>
        <v>0</v>
      </c>
      <c r="L845" s="132">
        <f t="shared" si="35"/>
        <v>845</v>
      </c>
      <c r="N845" s="143"/>
    </row>
    <row r="846" spans="2:14" x14ac:dyDescent="0.2">
      <c r="B846" s="130"/>
      <c r="J846" t="str">
        <f>IF(H846="","",$P$6-'Script Table'!$E$15-'Script Table'!$E$19+H846)</f>
        <v/>
      </c>
      <c r="K846" s="132">
        <f t="shared" si="34"/>
        <v>0</v>
      </c>
      <c r="L846" s="132">
        <f t="shared" si="35"/>
        <v>846</v>
      </c>
      <c r="N846" s="143"/>
    </row>
    <row r="847" spans="2:14" x14ac:dyDescent="0.2">
      <c r="B847" s="130"/>
      <c r="J847" t="str">
        <f>IF(H847="","",$P$6-'Script Table'!$E$15-'Script Table'!$E$19+H847)</f>
        <v/>
      </c>
      <c r="K847" s="132">
        <f t="shared" si="34"/>
        <v>0</v>
      </c>
      <c r="L847" s="132">
        <f t="shared" si="35"/>
        <v>847</v>
      </c>
      <c r="N847" s="143"/>
    </row>
    <row r="848" spans="2:14" x14ac:dyDescent="0.2">
      <c r="B848" s="130"/>
      <c r="J848" t="str">
        <f>IF(H848="","",$P$6-'Script Table'!$E$15-'Script Table'!$E$19+H848)</f>
        <v/>
      </c>
      <c r="K848" s="132">
        <f t="shared" si="34"/>
        <v>0</v>
      </c>
      <c r="L848" s="132">
        <f t="shared" si="35"/>
        <v>848</v>
      </c>
      <c r="N848" s="143"/>
    </row>
    <row r="849" spans="2:14" x14ac:dyDescent="0.2">
      <c r="B849" s="130"/>
      <c r="J849" t="str">
        <f>IF(H849="","",$P$6-'Script Table'!$E$15-'Script Table'!$E$19+H849)</f>
        <v/>
      </c>
      <c r="K849" s="132">
        <f t="shared" si="34"/>
        <v>0</v>
      </c>
      <c r="L849" s="132">
        <f t="shared" si="35"/>
        <v>849</v>
      </c>
      <c r="N849" s="143"/>
    </row>
    <row r="850" spans="2:14" x14ac:dyDescent="0.2">
      <c r="B850" s="130"/>
      <c r="J850" t="str">
        <f>IF(H850="","",$P$6-'Script Table'!$E$15-'Script Table'!$E$19+H850)</f>
        <v/>
      </c>
      <c r="K850" s="132">
        <f t="shared" si="34"/>
        <v>0</v>
      </c>
      <c r="L850" s="132">
        <f t="shared" si="35"/>
        <v>850</v>
      </c>
      <c r="N850" s="143"/>
    </row>
    <row r="851" spans="2:14" x14ac:dyDescent="0.2">
      <c r="B851" s="130"/>
      <c r="J851" t="str">
        <f>IF(H851="","",$P$6-'Script Table'!$E$15-'Script Table'!$E$19+H851)</f>
        <v/>
      </c>
      <c r="K851" s="132">
        <f t="shared" si="34"/>
        <v>0</v>
      </c>
      <c r="L851" s="132">
        <f t="shared" si="35"/>
        <v>851</v>
      </c>
      <c r="N851" s="143"/>
    </row>
    <row r="852" spans="2:14" x14ac:dyDescent="0.2">
      <c r="B852" s="130"/>
      <c r="J852" t="str">
        <f>IF(H852="","",$P$6-'Script Table'!$E$15-'Script Table'!$E$19+H852)</f>
        <v/>
      </c>
      <c r="K852" s="132">
        <f t="shared" si="34"/>
        <v>0</v>
      </c>
      <c r="L852" s="132">
        <f t="shared" si="35"/>
        <v>852</v>
      </c>
      <c r="N852" s="143"/>
    </row>
    <row r="853" spans="2:14" x14ac:dyDescent="0.2">
      <c r="B853" s="130"/>
      <c r="J853" t="str">
        <f>IF(H853="","",$P$6-'Script Table'!$E$15-'Script Table'!$E$19+H853)</f>
        <v/>
      </c>
      <c r="K853" s="132">
        <f t="shared" si="34"/>
        <v>0</v>
      </c>
      <c r="L853" s="132">
        <f t="shared" si="35"/>
        <v>853</v>
      </c>
      <c r="N853" s="143"/>
    </row>
    <row r="854" spans="2:14" x14ac:dyDescent="0.2">
      <c r="B854" s="130"/>
      <c r="J854" t="str">
        <f>IF(H854="","",$P$6-'Script Table'!$E$15-'Script Table'!$E$19+H854)</f>
        <v/>
      </c>
      <c r="K854" s="132">
        <f t="shared" si="34"/>
        <v>0</v>
      </c>
      <c r="L854" s="132">
        <f t="shared" si="35"/>
        <v>854</v>
      </c>
      <c r="N854" s="143"/>
    </row>
    <row r="855" spans="2:14" x14ac:dyDescent="0.2">
      <c r="B855" s="130"/>
      <c r="J855" t="str">
        <f>IF(H855="","",$P$6-'Script Table'!$E$15-'Script Table'!$E$19+H855)</f>
        <v/>
      </c>
      <c r="K855" s="132">
        <f t="shared" si="34"/>
        <v>0</v>
      </c>
      <c r="L855" s="132">
        <f t="shared" si="35"/>
        <v>855</v>
      </c>
      <c r="N855" s="143"/>
    </row>
    <row r="856" spans="2:14" x14ac:dyDescent="0.2">
      <c r="B856" s="130"/>
      <c r="J856" t="str">
        <f>IF(H856="","",$P$6-'Script Table'!$E$15-'Script Table'!$E$19+H856)</f>
        <v/>
      </c>
      <c r="K856" s="132">
        <f t="shared" si="34"/>
        <v>0</v>
      </c>
      <c r="L856" s="132">
        <f t="shared" si="35"/>
        <v>856</v>
      </c>
      <c r="N856" s="143"/>
    </row>
    <row r="857" spans="2:14" x14ac:dyDescent="0.2">
      <c r="B857" s="130"/>
      <c r="J857" t="str">
        <f>IF(H857="","",$P$6-'Script Table'!$E$15-'Script Table'!$E$19+H857)</f>
        <v/>
      </c>
      <c r="K857" s="132">
        <f t="shared" si="34"/>
        <v>0</v>
      </c>
      <c r="L857" s="132">
        <f t="shared" si="35"/>
        <v>857</v>
      </c>
      <c r="N857" s="143"/>
    </row>
    <row r="858" spans="2:14" x14ac:dyDescent="0.2">
      <c r="B858" s="130"/>
      <c r="J858" t="str">
        <f>IF(H858="","",$P$6-'Script Table'!$E$15-'Script Table'!$E$19+H858)</f>
        <v/>
      </c>
      <c r="K858" s="132">
        <f t="shared" si="34"/>
        <v>0</v>
      </c>
      <c r="L858" s="132">
        <f t="shared" si="35"/>
        <v>858</v>
      </c>
      <c r="N858" s="143"/>
    </row>
    <row r="859" spans="2:14" x14ac:dyDescent="0.2">
      <c r="B859" s="130"/>
      <c r="J859" t="str">
        <f>IF(H859="","",$P$6-'Script Table'!$E$15-'Script Table'!$E$19+H859)</f>
        <v/>
      </c>
      <c r="K859" s="132">
        <f t="shared" si="34"/>
        <v>0</v>
      </c>
      <c r="L859" s="132">
        <f t="shared" si="35"/>
        <v>859</v>
      </c>
      <c r="N859" s="143"/>
    </row>
    <row r="860" spans="2:14" x14ac:dyDescent="0.2">
      <c r="B860" s="130"/>
      <c r="J860" t="str">
        <f>IF(H860="","",$P$6-'Script Table'!$E$15-'Script Table'!$E$19+H860)</f>
        <v/>
      </c>
      <c r="K860" s="132">
        <f t="shared" si="34"/>
        <v>0</v>
      </c>
      <c r="L860" s="132">
        <f t="shared" si="35"/>
        <v>860</v>
      </c>
      <c r="N860" s="143"/>
    </row>
    <row r="861" spans="2:14" x14ac:dyDescent="0.2">
      <c r="B861" s="130"/>
      <c r="J861" t="str">
        <f>IF(H861="","",$P$6-'Script Table'!$E$15-'Script Table'!$E$19+H861)</f>
        <v/>
      </c>
      <c r="K861" s="132">
        <f t="shared" si="34"/>
        <v>0</v>
      </c>
      <c r="L861" s="132">
        <f t="shared" si="35"/>
        <v>861</v>
      </c>
      <c r="N861" s="143"/>
    </row>
    <row r="862" spans="2:14" x14ac:dyDescent="0.2">
      <c r="B862" s="130"/>
      <c r="J862" t="str">
        <f>IF(H862="","",$P$6-'Script Table'!$E$15-'Script Table'!$E$19+H862)</f>
        <v/>
      </c>
      <c r="K862" s="132">
        <f t="shared" si="34"/>
        <v>0</v>
      </c>
      <c r="L862" s="132">
        <f t="shared" si="35"/>
        <v>862</v>
      </c>
      <c r="N862" s="143"/>
    </row>
    <row r="863" spans="2:14" x14ac:dyDescent="0.2">
      <c r="B863" s="130"/>
      <c r="J863" t="str">
        <f>IF(H863="","",$P$6-'Script Table'!$E$15-'Script Table'!$E$19+H863)</f>
        <v/>
      </c>
      <c r="K863" s="132">
        <f t="shared" si="34"/>
        <v>0</v>
      </c>
      <c r="L863" s="132">
        <f t="shared" si="35"/>
        <v>863</v>
      </c>
      <c r="N863" s="143"/>
    </row>
    <row r="864" spans="2:14" x14ac:dyDescent="0.2">
      <c r="B864" s="130"/>
      <c r="J864" t="str">
        <f>IF(H864="","",$P$6-'Script Table'!$E$15-'Script Table'!$E$19+H864)</f>
        <v/>
      </c>
      <c r="K864" s="132">
        <f t="shared" si="34"/>
        <v>0</v>
      </c>
      <c r="L864" s="132">
        <f t="shared" si="35"/>
        <v>864</v>
      </c>
      <c r="N864" s="143"/>
    </row>
    <row r="865" spans="2:14" x14ac:dyDescent="0.2">
      <c r="B865" s="130"/>
      <c r="J865" t="str">
        <f>IF(H865="","",$P$6-'Script Table'!$E$15-'Script Table'!$E$19+H865)</f>
        <v/>
      </c>
      <c r="K865" s="132">
        <f t="shared" si="34"/>
        <v>0</v>
      </c>
      <c r="L865" s="132">
        <f t="shared" si="35"/>
        <v>865</v>
      </c>
      <c r="N865" s="143"/>
    </row>
    <row r="866" spans="2:14" x14ac:dyDescent="0.2">
      <c r="B866" s="130"/>
      <c r="J866" t="str">
        <f>IF(H866="","",$P$6-'Script Table'!$E$15-'Script Table'!$E$19+H866)</f>
        <v/>
      </c>
      <c r="K866" s="132">
        <f t="shared" si="34"/>
        <v>0</v>
      </c>
      <c r="L866" s="132">
        <f t="shared" si="35"/>
        <v>866</v>
      </c>
      <c r="N866" s="143"/>
    </row>
    <row r="867" spans="2:14" x14ac:dyDescent="0.2">
      <c r="B867" s="130"/>
      <c r="J867" t="str">
        <f>IF(H867="","",$P$6-'Script Table'!$E$15-'Script Table'!$E$19+H867)</f>
        <v/>
      </c>
      <c r="K867" s="132">
        <f t="shared" si="34"/>
        <v>0</v>
      </c>
      <c r="L867" s="132">
        <f t="shared" si="35"/>
        <v>867</v>
      </c>
      <c r="N867" s="143"/>
    </row>
    <row r="868" spans="2:14" x14ac:dyDescent="0.2">
      <c r="B868" s="130"/>
      <c r="J868" t="str">
        <f>IF(H868="","",$P$6-'Script Table'!$E$15-'Script Table'!$E$19+H868)</f>
        <v/>
      </c>
      <c r="K868" s="132">
        <f t="shared" si="34"/>
        <v>0</v>
      </c>
      <c r="L868" s="132">
        <f t="shared" si="35"/>
        <v>868</v>
      </c>
      <c r="N868" s="143"/>
    </row>
    <row r="869" spans="2:14" x14ac:dyDescent="0.2">
      <c r="B869" s="130"/>
      <c r="J869" t="str">
        <f>IF(H869="","",$P$6-'Script Table'!$E$15-'Script Table'!$E$19+H869)</f>
        <v/>
      </c>
      <c r="K869" s="132">
        <f t="shared" si="34"/>
        <v>0</v>
      </c>
      <c r="L869" s="132">
        <f t="shared" si="35"/>
        <v>869</v>
      </c>
      <c r="N869" s="143"/>
    </row>
    <row r="870" spans="2:14" x14ac:dyDescent="0.2">
      <c r="B870" s="130"/>
      <c r="J870" t="str">
        <f>IF(H870="","",$P$6-'Script Table'!$E$15-'Script Table'!$E$19+H870)</f>
        <v/>
      </c>
      <c r="K870" s="132">
        <f t="shared" si="34"/>
        <v>0</v>
      </c>
      <c r="L870" s="132">
        <f t="shared" si="35"/>
        <v>870</v>
      </c>
      <c r="N870" s="143"/>
    </row>
    <row r="871" spans="2:14" x14ac:dyDescent="0.2">
      <c r="B871" s="130"/>
      <c r="J871" t="str">
        <f>IF(H871="","",$P$6-'Script Table'!$E$15-'Script Table'!$E$19+H871)</f>
        <v/>
      </c>
      <c r="K871" s="132">
        <f t="shared" si="34"/>
        <v>0</v>
      </c>
      <c r="L871" s="132">
        <f t="shared" si="35"/>
        <v>871</v>
      </c>
      <c r="N871" s="143"/>
    </row>
    <row r="872" spans="2:14" x14ac:dyDescent="0.2">
      <c r="B872" s="130"/>
      <c r="J872" t="str">
        <f>IF(H872="","",$P$6-'Script Table'!$E$15-'Script Table'!$E$19+H872)</f>
        <v/>
      </c>
      <c r="K872" s="132">
        <f t="shared" si="34"/>
        <v>0</v>
      </c>
      <c r="L872" s="132">
        <f t="shared" si="35"/>
        <v>872</v>
      </c>
      <c r="N872" s="143"/>
    </row>
    <row r="873" spans="2:14" x14ac:dyDescent="0.2">
      <c r="B873" s="130"/>
      <c r="J873" t="str">
        <f>IF(H873="","",$P$6-'Script Table'!$E$15-'Script Table'!$E$19+H873)</f>
        <v/>
      </c>
      <c r="K873" s="132">
        <f t="shared" si="34"/>
        <v>0</v>
      </c>
      <c r="L873" s="132">
        <f t="shared" si="35"/>
        <v>873</v>
      </c>
      <c r="N873" s="143"/>
    </row>
    <row r="874" spans="2:14" x14ac:dyDescent="0.2">
      <c r="B874" s="130"/>
      <c r="J874" t="str">
        <f>IF(H874="","",$P$6-'Script Table'!$E$15-'Script Table'!$E$19+H874)</f>
        <v/>
      </c>
      <c r="K874" s="132">
        <f t="shared" si="34"/>
        <v>0</v>
      </c>
      <c r="L874" s="132">
        <f t="shared" si="35"/>
        <v>874</v>
      </c>
      <c r="N874" s="143"/>
    </row>
    <row r="875" spans="2:14" x14ac:dyDescent="0.2">
      <c r="B875" s="130"/>
      <c r="J875" t="str">
        <f>IF(H875="","",$P$6-'Script Table'!$E$15-'Script Table'!$E$19+H875)</f>
        <v/>
      </c>
      <c r="K875" s="132">
        <f t="shared" si="34"/>
        <v>0</v>
      </c>
      <c r="L875" s="132">
        <f t="shared" si="35"/>
        <v>875</v>
      </c>
      <c r="N875" s="143"/>
    </row>
    <row r="876" spans="2:14" x14ac:dyDescent="0.2">
      <c r="B876" s="130"/>
      <c r="J876" t="str">
        <f>IF(H876="","",$P$6-'Script Table'!$E$15-'Script Table'!$E$19+H876)</f>
        <v/>
      </c>
      <c r="K876" s="132">
        <f t="shared" si="34"/>
        <v>0</v>
      </c>
      <c r="L876" s="132">
        <f t="shared" si="35"/>
        <v>876</v>
      </c>
      <c r="N876" s="143"/>
    </row>
    <row r="877" spans="2:14" x14ac:dyDescent="0.2">
      <c r="B877" s="130"/>
      <c r="J877" t="str">
        <f>IF(H877="","",$P$6-'Script Table'!$E$15-'Script Table'!$E$19+H877)</f>
        <v/>
      </c>
      <c r="K877" s="132">
        <f t="shared" si="34"/>
        <v>0</v>
      </c>
      <c r="L877" s="132">
        <f t="shared" si="35"/>
        <v>877</v>
      </c>
      <c r="N877" s="143"/>
    </row>
    <row r="878" spans="2:14" x14ac:dyDescent="0.2">
      <c r="B878" s="130"/>
      <c r="J878" t="str">
        <f>IF(H878="","",$P$6-'Script Table'!$E$15-'Script Table'!$E$19+H878)</f>
        <v/>
      </c>
      <c r="K878" s="132">
        <f t="shared" si="34"/>
        <v>0</v>
      </c>
      <c r="L878" s="132">
        <f t="shared" si="35"/>
        <v>878</v>
      </c>
      <c r="N878" s="143"/>
    </row>
    <row r="879" spans="2:14" x14ac:dyDescent="0.2">
      <c r="B879" s="130"/>
      <c r="J879" t="str">
        <f>IF(H879="","",$P$6-'Script Table'!$E$15-'Script Table'!$E$19+H879)</f>
        <v/>
      </c>
      <c r="K879" s="132">
        <f t="shared" si="34"/>
        <v>0</v>
      </c>
      <c r="L879" s="132">
        <f t="shared" si="35"/>
        <v>879</v>
      </c>
      <c r="N879" s="143"/>
    </row>
    <row r="880" spans="2:14" x14ac:dyDescent="0.2">
      <c r="B880" s="130"/>
      <c r="J880" t="str">
        <f>IF(H880="","",$P$6-'Script Table'!$E$15-'Script Table'!$E$19+H880)</f>
        <v/>
      </c>
      <c r="K880" s="132">
        <f t="shared" si="34"/>
        <v>0</v>
      </c>
      <c r="L880" s="132">
        <f t="shared" si="35"/>
        <v>880</v>
      </c>
      <c r="N880" s="143"/>
    </row>
    <row r="881" spans="2:14" x14ac:dyDescent="0.2">
      <c r="B881" s="130"/>
      <c r="J881" t="str">
        <f>IF(H881="","",$P$6-'Script Table'!$E$15-'Script Table'!$E$19+H881)</f>
        <v/>
      </c>
      <c r="K881" s="132">
        <f t="shared" si="34"/>
        <v>0</v>
      </c>
      <c r="L881" s="132">
        <f t="shared" si="35"/>
        <v>881</v>
      </c>
      <c r="N881" s="143"/>
    </row>
    <row r="882" spans="2:14" x14ac:dyDescent="0.2">
      <c r="B882" s="130"/>
      <c r="J882" t="str">
        <f>IF(H882="","",$P$6-'Script Table'!$E$15-'Script Table'!$E$19+H882)</f>
        <v/>
      </c>
      <c r="K882" s="132">
        <f t="shared" si="34"/>
        <v>0</v>
      </c>
      <c r="L882" s="132">
        <f t="shared" si="35"/>
        <v>882</v>
      </c>
      <c r="N882" s="143"/>
    </row>
    <row r="883" spans="2:14" x14ac:dyDescent="0.2">
      <c r="B883" s="130"/>
      <c r="J883" t="str">
        <f>IF(H883="","",$P$6-'Script Table'!$E$15-'Script Table'!$E$19+H883)</f>
        <v/>
      </c>
      <c r="K883" s="132">
        <f t="shared" si="34"/>
        <v>0</v>
      </c>
      <c r="L883" s="132">
        <f t="shared" si="35"/>
        <v>883</v>
      </c>
      <c r="N883" s="143"/>
    </row>
    <row r="884" spans="2:14" x14ac:dyDescent="0.2">
      <c r="B884" s="130"/>
      <c r="J884" t="str">
        <f>IF(H884="","",$P$6-'Script Table'!$E$15-'Script Table'!$E$19+H884)</f>
        <v/>
      </c>
      <c r="K884" s="132">
        <f t="shared" si="34"/>
        <v>0</v>
      </c>
      <c r="L884" s="132">
        <f t="shared" si="35"/>
        <v>884</v>
      </c>
      <c r="N884" s="143"/>
    </row>
    <row r="885" spans="2:14" x14ac:dyDescent="0.2">
      <c r="B885" s="130"/>
      <c r="J885" t="str">
        <f>IF(H885="","",$P$6-'Script Table'!$E$15-'Script Table'!$E$19+H885)</f>
        <v/>
      </c>
      <c r="K885" s="132">
        <f t="shared" si="34"/>
        <v>0</v>
      </c>
      <c r="L885" s="132">
        <f t="shared" si="35"/>
        <v>885</v>
      </c>
      <c r="N885" s="143"/>
    </row>
    <row r="886" spans="2:14" x14ac:dyDescent="0.2">
      <c r="B886" s="130"/>
      <c r="J886" t="str">
        <f>IF(H886="","",$P$6-'Script Table'!$E$15-'Script Table'!$E$19+H886)</f>
        <v/>
      </c>
      <c r="K886" s="132">
        <f t="shared" si="34"/>
        <v>0</v>
      </c>
      <c r="L886" s="132">
        <f t="shared" si="35"/>
        <v>886</v>
      </c>
      <c r="N886" s="143"/>
    </row>
    <row r="887" spans="2:14" x14ac:dyDescent="0.2">
      <c r="B887" s="130"/>
      <c r="J887" t="str">
        <f>IF(H887="","",$P$6-'Script Table'!$E$15-'Script Table'!$E$19+H887)</f>
        <v/>
      </c>
      <c r="K887" s="132">
        <f t="shared" si="34"/>
        <v>0</v>
      </c>
      <c r="L887" s="132">
        <f t="shared" si="35"/>
        <v>887</v>
      </c>
      <c r="N887" s="143"/>
    </row>
    <row r="888" spans="2:14" x14ac:dyDescent="0.2">
      <c r="B888" s="130"/>
      <c r="J888" t="str">
        <f>IF(H888="","",$P$6-'Script Table'!$E$15-'Script Table'!$E$19+H888)</f>
        <v/>
      </c>
      <c r="K888" s="132">
        <f t="shared" si="34"/>
        <v>0</v>
      </c>
      <c r="L888" s="132">
        <f t="shared" si="35"/>
        <v>888</v>
      </c>
      <c r="N888" s="143"/>
    </row>
    <row r="889" spans="2:14" x14ac:dyDescent="0.2">
      <c r="B889" s="130"/>
      <c r="J889" t="str">
        <f>IF(H889="","",$P$6-'Script Table'!$E$15-'Script Table'!$E$19+H889)</f>
        <v/>
      </c>
      <c r="K889" s="132">
        <f t="shared" si="34"/>
        <v>0</v>
      </c>
      <c r="L889" s="132">
        <f t="shared" si="35"/>
        <v>889</v>
      </c>
      <c r="N889" s="143"/>
    </row>
    <row r="890" spans="2:14" x14ac:dyDescent="0.2">
      <c r="B890" s="130"/>
      <c r="J890" t="str">
        <f>IF(H890="","",$P$6-'Script Table'!$E$15-'Script Table'!$E$19+H890)</f>
        <v/>
      </c>
      <c r="K890" s="132">
        <f t="shared" si="34"/>
        <v>0</v>
      </c>
      <c r="L890" s="132">
        <f t="shared" si="35"/>
        <v>890</v>
      </c>
      <c r="N890" s="143"/>
    </row>
    <row r="891" spans="2:14" x14ac:dyDescent="0.2">
      <c r="B891" s="130"/>
      <c r="J891" t="str">
        <f>IF(H891="","",$P$6-'Script Table'!$E$15-'Script Table'!$E$19+H891)</f>
        <v/>
      </c>
      <c r="K891" s="132">
        <f t="shared" si="34"/>
        <v>0</v>
      </c>
      <c r="L891" s="132">
        <f t="shared" si="35"/>
        <v>891</v>
      </c>
      <c r="N891" s="143"/>
    </row>
    <row r="892" spans="2:14" x14ac:dyDescent="0.2">
      <c r="B892" s="130"/>
      <c r="J892" t="str">
        <f>IF(H892="","",$P$6-'Script Table'!$E$15-'Script Table'!$E$19+H892)</f>
        <v/>
      </c>
      <c r="K892" s="132">
        <f t="shared" si="34"/>
        <v>0</v>
      </c>
      <c r="L892" s="132">
        <f t="shared" si="35"/>
        <v>892</v>
      </c>
      <c r="N892" s="143"/>
    </row>
    <row r="893" spans="2:14" x14ac:dyDescent="0.2">
      <c r="B893" s="130"/>
      <c r="J893" t="str">
        <f>IF(H893="","",$P$6-'Script Table'!$E$15-'Script Table'!$E$19+H893)</f>
        <v/>
      </c>
      <c r="K893" s="132">
        <f t="shared" si="34"/>
        <v>0</v>
      </c>
      <c r="L893" s="132">
        <f t="shared" si="35"/>
        <v>893</v>
      </c>
      <c r="N893" s="143"/>
    </row>
    <row r="894" spans="2:14" x14ac:dyDescent="0.2">
      <c r="B894" s="130"/>
      <c r="J894" t="str">
        <f>IF(H894="","",$P$6-'Script Table'!$E$15-'Script Table'!$E$19+H894)</f>
        <v/>
      </c>
      <c r="K894" s="132">
        <f t="shared" si="34"/>
        <v>0</v>
      </c>
      <c r="L894" s="132">
        <f t="shared" si="35"/>
        <v>894</v>
      </c>
      <c r="N894" s="143"/>
    </row>
    <row r="895" spans="2:14" x14ac:dyDescent="0.2">
      <c r="B895" s="130"/>
      <c r="J895" t="str">
        <f>IF(H895="","",$P$6-'Script Table'!$E$15-'Script Table'!$E$19+H895)</f>
        <v/>
      </c>
      <c r="K895" s="132">
        <f t="shared" si="34"/>
        <v>0</v>
      </c>
      <c r="L895" s="132">
        <f t="shared" si="35"/>
        <v>895</v>
      </c>
      <c r="N895" s="143"/>
    </row>
    <row r="896" spans="2:14" x14ac:dyDescent="0.2">
      <c r="B896" s="130"/>
      <c r="J896" t="str">
        <f>IF(H896="","",$P$6-'Script Table'!$E$15-'Script Table'!$E$19+H896)</f>
        <v/>
      </c>
      <c r="K896" s="132">
        <f t="shared" si="34"/>
        <v>0</v>
      </c>
      <c r="L896" s="132">
        <f t="shared" si="35"/>
        <v>896</v>
      </c>
      <c r="N896" s="143"/>
    </row>
    <row r="897" spans="2:14" x14ac:dyDescent="0.2">
      <c r="B897" s="130"/>
      <c r="J897" t="str">
        <f>IF(H897="","",$P$6-'Script Table'!$E$15-'Script Table'!$E$19+H897)</f>
        <v/>
      </c>
      <c r="K897" s="132">
        <f t="shared" si="34"/>
        <v>0</v>
      </c>
      <c r="L897" s="132">
        <f t="shared" si="35"/>
        <v>897</v>
      </c>
      <c r="N897" s="143"/>
    </row>
    <row r="898" spans="2:14" x14ac:dyDescent="0.2">
      <c r="B898" s="130"/>
      <c r="J898" t="str">
        <f>IF(H898="","",$P$6-'Script Table'!$E$15-'Script Table'!$E$19+H898)</f>
        <v/>
      </c>
      <c r="K898" s="132">
        <f t="shared" si="34"/>
        <v>0</v>
      </c>
      <c r="L898" s="132">
        <f t="shared" si="35"/>
        <v>898</v>
      </c>
      <c r="N898" s="143"/>
    </row>
    <row r="899" spans="2:14" x14ac:dyDescent="0.2">
      <c r="B899" s="130"/>
      <c r="J899" t="str">
        <f>IF(H899="","",$P$6-'Script Table'!$E$15-'Script Table'!$E$19+H899)</f>
        <v/>
      </c>
      <c r="K899" s="132">
        <f t="shared" si="34"/>
        <v>0</v>
      </c>
      <c r="L899" s="132">
        <f t="shared" si="35"/>
        <v>899</v>
      </c>
      <c r="N899" s="143"/>
    </row>
    <row r="900" spans="2:14" x14ac:dyDescent="0.2">
      <c r="B900" s="130"/>
      <c r="J900" t="str">
        <f>IF(H900="","",$P$6-'Script Table'!$E$15-'Script Table'!$E$19+H900)</f>
        <v/>
      </c>
      <c r="K900" s="132">
        <f t="shared" ref="K900:K963" si="36">F900</f>
        <v>0</v>
      </c>
      <c r="L900" s="132">
        <f t="shared" si="35"/>
        <v>900</v>
      </c>
      <c r="N900" s="143"/>
    </row>
    <row r="901" spans="2:14" x14ac:dyDescent="0.2">
      <c r="B901" s="130"/>
      <c r="J901" t="str">
        <f>IF(H901="","",$P$6-'Script Table'!$E$15-'Script Table'!$E$19+H901)</f>
        <v/>
      </c>
      <c r="K901" s="132">
        <f t="shared" si="36"/>
        <v>0</v>
      </c>
      <c r="L901" s="132">
        <f t="shared" si="35"/>
        <v>901</v>
      </c>
      <c r="N901" s="143"/>
    </row>
    <row r="902" spans="2:14" x14ac:dyDescent="0.2">
      <c r="B902" s="130"/>
      <c r="J902" t="str">
        <f>IF(H902="","",$P$6-'Script Table'!$E$15-'Script Table'!$E$19+H902)</f>
        <v/>
      </c>
      <c r="K902" s="132">
        <f t="shared" si="36"/>
        <v>0</v>
      </c>
      <c r="L902" s="132">
        <f t="shared" ref="L902:L965" si="37">L901+1</f>
        <v>902</v>
      </c>
      <c r="N902" s="143"/>
    </row>
    <row r="903" spans="2:14" x14ac:dyDescent="0.2">
      <c r="B903" s="130"/>
      <c r="J903" t="str">
        <f>IF(H903="","",$P$6-'Script Table'!$E$15-'Script Table'!$E$19+H903)</f>
        <v/>
      </c>
      <c r="K903" s="132">
        <f t="shared" si="36"/>
        <v>0</v>
      </c>
      <c r="L903" s="132">
        <f t="shared" si="37"/>
        <v>903</v>
      </c>
      <c r="N903" s="143"/>
    </row>
    <row r="904" spans="2:14" x14ac:dyDescent="0.2">
      <c r="B904" s="130"/>
      <c r="J904" t="str">
        <f>IF(H904="","",$P$6-'Script Table'!$E$15-'Script Table'!$E$19+H904)</f>
        <v/>
      </c>
      <c r="K904" s="132">
        <f t="shared" si="36"/>
        <v>0</v>
      </c>
      <c r="L904" s="132">
        <f t="shared" si="37"/>
        <v>904</v>
      </c>
      <c r="N904" s="143"/>
    </row>
    <row r="905" spans="2:14" x14ac:dyDescent="0.2">
      <c r="B905" s="130"/>
      <c r="J905" t="str">
        <f>IF(H905="","",$P$6-'Script Table'!$E$15-'Script Table'!$E$19+H905)</f>
        <v/>
      </c>
      <c r="K905" s="132">
        <f t="shared" si="36"/>
        <v>0</v>
      </c>
      <c r="L905" s="132">
        <f t="shared" si="37"/>
        <v>905</v>
      </c>
      <c r="N905" s="143"/>
    </row>
    <row r="906" spans="2:14" x14ac:dyDescent="0.2">
      <c r="B906" s="130"/>
      <c r="J906" t="str">
        <f>IF(H906="","",$P$6-'Script Table'!$E$15-'Script Table'!$E$19+H906)</f>
        <v/>
      </c>
      <c r="K906" s="132">
        <f t="shared" si="36"/>
        <v>0</v>
      </c>
      <c r="L906" s="132">
        <f t="shared" si="37"/>
        <v>906</v>
      </c>
      <c r="N906" s="143"/>
    </row>
    <row r="907" spans="2:14" x14ac:dyDescent="0.2">
      <c r="B907" s="130"/>
      <c r="J907" t="str">
        <f>IF(H907="","",$P$6-'Script Table'!$E$15-'Script Table'!$E$19+H907)</f>
        <v/>
      </c>
      <c r="K907" s="132">
        <f t="shared" si="36"/>
        <v>0</v>
      </c>
      <c r="L907" s="132">
        <f t="shared" si="37"/>
        <v>907</v>
      </c>
      <c r="N907" s="143"/>
    </row>
    <row r="908" spans="2:14" x14ac:dyDescent="0.2">
      <c r="B908" s="130"/>
      <c r="J908" t="str">
        <f>IF(H908="","",$P$6-'Script Table'!$E$15-'Script Table'!$E$19+H908)</f>
        <v/>
      </c>
      <c r="K908" s="132">
        <f t="shared" si="36"/>
        <v>0</v>
      </c>
      <c r="L908" s="132">
        <f t="shared" si="37"/>
        <v>908</v>
      </c>
      <c r="N908" s="143"/>
    </row>
    <row r="909" spans="2:14" x14ac:dyDescent="0.2">
      <c r="B909" s="130"/>
      <c r="J909" t="str">
        <f>IF(H909="","",$P$6-'Script Table'!$E$15-'Script Table'!$E$19+H909)</f>
        <v/>
      </c>
      <c r="K909" s="132">
        <f t="shared" si="36"/>
        <v>0</v>
      </c>
      <c r="L909" s="132">
        <f t="shared" si="37"/>
        <v>909</v>
      </c>
      <c r="N909" s="143"/>
    </row>
    <row r="910" spans="2:14" x14ac:dyDescent="0.2">
      <c r="B910" s="130"/>
      <c r="J910" t="str">
        <f>IF(H910="","",$P$6-'Script Table'!$E$15-'Script Table'!$E$19+H910)</f>
        <v/>
      </c>
      <c r="K910" s="132">
        <f t="shared" si="36"/>
        <v>0</v>
      </c>
      <c r="L910" s="132">
        <f t="shared" si="37"/>
        <v>910</v>
      </c>
      <c r="N910" s="143"/>
    </row>
    <row r="911" spans="2:14" x14ac:dyDescent="0.2">
      <c r="B911" s="130"/>
      <c r="J911" t="str">
        <f>IF(H911="","",$P$6-'Script Table'!$E$15-'Script Table'!$E$19+H911)</f>
        <v/>
      </c>
      <c r="K911" s="132">
        <f t="shared" si="36"/>
        <v>0</v>
      </c>
      <c r="L911" s="132">
        <f t="shared" si="37"/>
        <v>911</v>
      </c>
      <c r="N911" s="143"/>
    </row>
    <row r="912" spans="2:14" x14ac:dyDescent="0.2">
      <c r="B912" s="130"/>
      <c r="J912" t="str">
        <f>IF(H912="","",$P$6-'Script Table'!$E$15-'Script Table'!$E$19+H912)</f>
        <v/>
      </c>
      <c r="K912" s="132">
        <f t="shared" si="36"/>
        <v>0</v>
      </c>
      <c r="L912" s="132">
        <f t="shared" si="37"/>
        <v>912</v>
      </c>
      <c r="N912" s="143"/>
    </row>
    <row r="913" spans="2:14" x14ac:dyDescent="0.2">
      <c r="B913" s="130"/>
      <c r="J913" t="str">
        <f>IF(H913="","",$P$6-'Script Table'!$E$15-'Script Table'!$E$19+H913)</f>
        <v/>
      </c>
      <c r="K913" s="132">
        <f t="shared" si="36"/>
        <v>0</v>
      </c>
      <c r="L913" s="132">
        <f t="shared" si="37"/>
        <v>913</v>
      </c>
      <c r="N913" s="143"/>
    </row>
    <row r="914" spans="2:14" x14ac:dyDescent="0.2">
      <c r="B914" s="130"/>
      <c r="J914" t="str">
        <f>IF(H914="","",$P$6-'Script Table'!$E$15-'Script Table'!$E$19+H914)</f>
        <v/>
      </c>
      <c r="K914" s="132">
        <f t="shared" si="36"/>
        <v>0</v>
      </c>
      <c r="L914" s="132">
        <f t="shared" si="37"/>
        <v>914</v>
      </c>
      <c r="N914" s="143"/>
    </row>
    <row r="915" spans="2:14" x14ac:dyDescent="0.2">
      <c r="B915" s="130"/>
      <c r="J915" t="str">
        <f>IF(H915="","",$P$6-'Script Table'!$E$15-'Script Table'!$E$19+H915)</f>
        <v/>
      </c>
      <c r="K915" s="132">
        <f t="shared" si="36"/>
        <v>0</v>
      </c>
      <c r="L915" s="132">
        <f t="shared" si="37"/>
        <v>915</v>
      </c>
      <c r="N915" s="143"/>
    </row>
    <row r="916" spans="2:14" x14ac:dyDescent="0.2">
      <c r="B916" s="130"/>
      <c r="J916" t="str">
        <f>IF(H916="","",$P$6-'Script Table'!$E$15-'Script Table'!$E$19+H916)</f>
        <v/>
      </c>
      <c r="K916" s="132">
        <f t="shared" si="36"/>
        <v>0</v>
      </c>
      <c r="L916" s="132">
        <f t="shared" si="37"/>
        <v>916</v>
      </c>
      <c r="N916" s="143"/>
    </row>
    <row r="917" spans="2:14" x14ac:dyDescent="0.2">
      <c r="B917" s="130"/>
      <c r="J917" t="str">
        <f>IF(H917="","",$P$6-'Script Table'!$E$15-'Script Table'!$E$19+H917)</f>
        <v/>
      </c>
      <c r="K917" s="132">
        <f t="shared" si="36"/>
        <v>0</v>
      </c>
      <c r="L917" s="132">
        <f t="shared" si="37"/>
        <v>917</v>
      </c>
      <c r="N917" s="143"/>
    </row>
    <row r="918" spans="2:14" x14ac:dyDescent="0.2">
      <c r="B918" s="130"/>
      <c r="J918" t="str">
        <f>IF(H918="","",$P$6-'Script Table'!$E$15-'Script Table'!$E$19+H918)</f>
        <v/>
      </c>
      <c r="K918" s="132">
        <f t="shared" si="36"/>
        <v>0</v>
      </c>
      <c r="L918" s="132">
        <f t="shared" si="37"/>
        <v>918</v>
      </c>
      <c r="N918" s="143"/>
    </row>
    <row r="919" spans="2:14" x14ac:dyDescent="0.2">
      <c r="B919" s="130"/>
      <c r="J919" t="str">
        <f>IF(H919="","",$P$6-'Script Table'!$E$15-'Script Table'!$E$19+H919)</f>
        <v/>
      </c>
      <c r="K919" s="132">
        <f t="shared" si="36"/>
        <v>0</v>
      </c>
      <c r="L919" s="132">
        <f t="shared" si="37"/>
        <v>919</v>
      </c>
      <c r="N919" s="143"/>
    </row>
    <row r="920" spans="2:14" x14ac:dyDescent="0.2">
      <c r="B920" s="130"/>
      <c r="J920" t="str">
        <f>IF(H920="","",$P$6-'Script Table'!$E$15-'Script Table'!$E$19+H920)</f>
        <v/>
      </c>
      <c r="K920" s="132">
        <f t="shared" si="36"/>
        <v>0</v>
      </c>
      <c r="L920" s="132">
        <f t="shared" si="37"/>
        <v>920</v>
      </c>
      <c r="N920" s="143"/>
    </row>
    <row r="921" spans="2:14" x14ac:dyDescent="0.2">
      <c r="B921" s="130"/>
      <c r="J921" t="str">
        <f>IF(H921="","",$P$6-'Script Table'!$E$15-'Script Table'!$E$19+H921)</f>
        <v/>
      </c>
      <c r="K921" s="132">
        <f t="shared" si="36"/>
        <v>0</v>
      </c>
      <c r="L921" s="132">
        <f t="shared" si="37"/>
        <v>921</v>
      </c>
      <c r="N921" s="143"/>
    </row>
    <row r="922" spans="2:14" x14ac:dyDescent="0.2">
      <c r="B922" s="130"/>
      <c r="J922" t="str">
        <f>IF(H922="","",$P$6-'Script Table'!$E$15-'Script Table'!$E$19+H922)</f>
        <v/>
      </c>
      <c r="K922" s="132">
        <f t="shared" si="36"/>
        <v>0</v>
      </c>
      <c r="L922" s="132">
        <f t="shared" si="37"/>
        <v>922</v>
      </c>
      <c r="N922" s="143"/>
    </row>
    <row r="923" spans="2:14" x14ac:dyDescent="0.2">
      <c r="B923" s="130"/>
      <c r="J923" t="str">
        <f>IF(H923="","",$P$6-'Script Table'!$E$15-'Script Table'!$E$19+H923)</f>
        <v/>
      </c>
      <c r="K923" s="132">
        <f t="shared" si="36"/>
        <v>0</v>
      </c>
      <c r="L923" s="132">
        <f t="shared" si="37"/>
        <v>923</v>
      </c>
      <c r="N923" s="143"/>
    </row>
    <row r="924" spans="2:14" x14ac:dyDescent="0.2">
      <c r="B924" s="130"/>
      <c r="J924" t="str">
        <f>IF(H924="","",$P$6-'Script Table'!$E$15-'Script Table'!$E$19+H924)</f>
        <v/>
      </c>
      <c r="K924" s="132">
        <f t="shared" si="36"/>
        <v>0</v>
      </c>
      <c r="L924" s="132">
        <f t="shared" si="37"/>
        <v>924</v>
      </c>
      <c r="N924" s="143"/>
    </row>
    <row r="925" spans="2:14" x14ac:dyDescent="0.2">
      <c r="B925" s="130"/>
      <c r="J925" t="str">
        <f>IF(H925="","",$P$6-'Script Table'!$E$15-'Script Table'!$E$19+H925)</f>
        <v/>
      </c>
      <c r="K925" s="132">
        <f t="shared" si="36"/>
        <v>0</v>
      </c>
      <c r="L925" s="132">
        <f t="shared" si="37"/>
        <v>925</v>
      </c>
      <c r="N925" s="143"/>
    </row>
    <row r="926" spans="2:14" x14ac:dyDescent="0.2">
      <c r="B926" s="130"/>
      <c r="J926" t="str">
        <f>IF(H926="","",$P$6-'Script Table'!$E$15-'Script Table'!$E$19+H926)</f>
        <v/>
      </c>
      <c r="K926" s="132">
        <f t="shared" si="36"/>
        <v>0</v>
      </c>
      <c r="L926" s="132">
        <f t="shared" si="37"/>
        <v>926</v>
      </c>
      <c r="N926" s="143"/>
    </row>
    <row r="927" spans="2:14" x14ac:dyDescent="0.2">
      <c r="B927" s="130"/>
      <c r="J927" t="str">
        <f>IF(H927="","",$P$6-'Script Table'!$E$15-'Script Table'!$E$19+H927)</f>
        <v/>
      </c>
      <c r="K927" s="132">
        <f t="shared" si="36"/>
        <v>0</v>
      </c>
      <c r="L927" s="132">
        <f t="shared" si="37"/>
        <v>927</v>
      </c>
      <c r="N927" s="143"/>
    </row>
    <row r="928" spans="2:14" x14ac:dyDescent="0.2">
      <c r="B928" s="130"/>
      <c r="J928" t="str">
        <f>IF(H928="","",$P$6-'Script Table'!$E$15-'Script Table'!$E$19+H928)</f>
        <v/>
      </c>
      <c r="K928" s="132">
        <f t="shared" si="36"/>
        <v>0</v>
      </c>
      <c r="L928" s="132">
        <f t="shared" si="37"/>
        <v>928</v>
      </c>
      <c r="N928" s="143"/>
    </row>
    <row r="929" spans="2:14" x14ac:dyDescent="0.2">
      <c r="B929" s="130"/>
      <c r="J929" t="str">
        <f>IF(H929="","",$P$6-'Script Table'!$E$15-'Script Table'!$E$19+H929)</f>
        <v/>
      </c>
      <c r="K929" s="132">
        <f t="shared" si="36"/>
        <v>0</v>
      </c>
      <c r="L929" s="132">
        <f t="shared" si="37"/>
        <v>929</v>
      </c>
      <c r="N929" s="143"/>
    </row>
    <row r="930" spans="2:14" x14ac:dyDescent="0.2">
      <c r="B930" s="130"/>
      <c r="J930" t="str">
        <f>IF(H930="","",$P$6-'Script Table'!$E$15-'Script Table'!$E$19+H930)</f>
        <v/>
      </c>
      <c r="K930" s="132">
        <f t="shared" si="36"/>
        <v>0</v>
      </c>
      <c r="L930" s="132">
        <f t="shared" si="37"/>
        <v>930</v>
      </c>
      <c r="N930" s="143"/>
    </row>
    <row r="931" spans="2:14" x14ac:dyDescent="0.2">
      <c r="B931" s="130"/>
      <c r="J931" t="str">
        <f>IF(H931="","",$P$6-'Script Table'!$E$15-'Script Table'!$E$19+H931)</f>
        <v/>
      </c>
      <c r="K931" s="132">
        <f t="shared" si="36"/>
        <v>0</v>
      </c>
      <c r="L931" s="132">
        <f t="shared" si="37"/>
        <v>931</v>
      </c>
      <c r="N931" s="143"/>
    </row>
    <row r="932" spans="2:14" x14ac:dyDescent="0.2">
      <c r="B932" s="130"/>
      <c r="J932" t="str">
        <f>IF(H932="","",$P$6-'Script Table'!$E$15-'Script Table'!$E$19+H932)</f>
        <v/>
      </c>
      <c r="K932" s="132">
        <f t="shared" si="36"/>
        <v>0</v>
      </c>
      <c r="L932" s="132">
        <f t="shared" si="37"/>
        <v>932</v>
      </c>
      <c r="N932" s="143"/>
    </row>
    <row r="933" spans="2:14" x14ac:dyDescent="0.2">
      <c r="B933" s="130"/>
      <c r="J933" t="str">
        <f>IF(H933="","",$P$6-'Script Table'!$E$15-'Script Table'!$E$19+H933)</f>
        <v/>
      </c>
      <c r="K933" s="132">
        <f t="shared" si="36"/>
        <v>0</v>
      </c>
      <c r="L933" s="132">
        <f t="shared" si="37"/>
        <v>933</v>
      </c>
      <c r="N933" s="143"/>
    </row>
    <row r="934" spans="2:14" x14ac:dyDescent="0.2">
      <c r="B934" s="130"/>
      <c r="J934" t="str">
        <f>IF(H934="","",$P$6-'Script Table'!$E$15-'Script Table'!$E$19+H934)</f>
        <v/>
      </c>
      <c r="K934" s="132">
        <f t="shared" si="36"/>
        <v>0</v>
      </c>
      <c r="L934" s="132">
        <f t="shared" si="37"/>
        <v>934</v>
      </c>
      <c r="N934" s="143"/>
    </row>
    <row r="935" spans="2:14" x14ac:dyDescent="0.2">
      <c r="B935" s="130"/>
      <c r="J935" t="str">
        <f>IF(H935="","",$P$6-'Script Table'!$E$15-'Script Table'!$E$19+H935)</f>
        <v/>
      </c>
      <c r="K935" s="132">
        <f t="shared" si="36"/>
        <v>0</v>
      </c>
      <c r="L935" s="132">
        <f t="shared" si="37"/>
        <v>935</v>
      </c>
      <c r="N935" s="143"/>
    </row>
    <row r="936" spans="2:14" x14ac:dyDescent="0.2">
      <c r="B936" s="130"/>
      <c r="J936" t="str">
        <f>IF(H936="","",$P$6-'Script Table'!$E$15-'Script Table'!$E$19+H936)</f>
        <v/>
      </c>
      <c r="K936" s="132">
        <f t="shared" si="36"/>
        <v>0</v>
      </c>
      <c r="L936" s="132">
        <f t="shared" si="37"/>
        <v>936</v>
      </c>
      <c r="N936" s="143"/>
    </row>
    <row r="937" spans="2:14" x14ac:dyDescent="0.2">
      <c r="B937" s="130"/>
      <c r="J937" t="str">
        <f>IF(H937="","",$P$6-'Script Table'!$E$15-'Script Table'!$E$19+H937)</f>
        <v/>
      </c>
      <c r="K937" s="132">
        <f t="shared" si="36"/>
        <v>0</v>
      </c>
      <c r="L937" s="132">
        <f t="shared" si="37"/>
        <v>937</v>
      </c>
      <c r="N937" s="143"/>
    </row>
    <row r="938" spans="2:14" x14ac:dyDescent="0.2">
      <c r="B938" s="130"/>
      <c r="J938" t="str">
        <f>IF(H938="","",$P$6-'Script Table'!$E$15-'Script Table'!$E$19+H938)</f>
        <v/>
      </c>
      <c r="K938" s="132">
        <f t="shared" si="36"/>
        <v>0</v>
      </c>
      <c r="L938" s="132">
        <f t="shared" si="37"/>
        <v>938</v>
      </c>
      <c r="N938" s="143"/>
    </row>
    <row r="939" spans="2:14" x14ac:dyDescent="0.2">
      <c r="B939" s="130"/>
      <c r="J939" t="str">
        <f>IF(H939="","",$P$6-'Script Table'!$E$15-'Script Table'!$E$19+H939)</f>
        <v/>
      </c>
      <c r="K939" s="132">
        <f t="shared" si="36"/>
        <v>0</v>
      </c>
      <c r="L939" s="132">
        <f t="shared" si="37"/>
        <v>939</v>
      </c>
      <c r="N939" s="143"/>
    </row>
    <row r="940" spans="2:14" x14ac:dyDescent="0.2">
      <c r="B940" s="130"/>
      <c r="J940" t="str">
        <f>IF(H940="","",$P$6-'Script Table'!$E$15-'Script Table'!$E$19+H940)</f>
        <v/>
      </c>
      <c r="K940" s="132">
        <f t="shared" si="36"/>
        <v>0</v>
      </c>
      <c r="L940" s="132">
        <f t="shared" si="37"/>
        <v>940</v>
      </c>
      <c r="N940" s="143"/>
    </row>
    <row r="941" spans="2:14" x14ac:dyDescent="0.2">
      <c r="B941" s="130"/>
      <c r="J941" t="str">
        <f>IF(H941="","",$P$6-'Script Table'!$E$15-'Script Table'!$E$19+H941)</f>
        <v/>
      </c>
      <c r="K941" s="132">
        <f t="shared" si="36"/>
        <v>0</v>
      </c>
      <c r="L941" s="132">
        <f t="shared" si="37"/>
        <v>941</v>
      </c>
      <c r="N941" s="143"/>
    </row>
    <row r="942" spans="2:14" x14ac:dyDescent="0.2">
      <c r="B942" s="130"/>
      <c r="J942" t="str">
        <f>IF(H942="","",$P$6-'Script Table'!$E$15-'Script Table'!$E$19+H942)</f>
        <v/>
      </c>
      <c r="K942" s="132">
        <f t="shared" si="36"/>
        <v>0</v>
      </c>
      <c r="L942" s="132">
        <f t="shared" si="37"/>
        <v>942</v>
      </c>
      <c r="N942" s="143"/>
    </row>
    <row r="943" spans="2:14" x14ac:dyDescent="0.2">
      <c r="B943" s="130"/>
      <c r="J943" t="str">
        <f>IF(H943="","",$P$6-'Script Table'!$E$15-'Script Table'!$E$19+H943)</f>
        <v/>
      </c>
      <c r="K943" s="132">
        <f t="shared" si="36"/>
        <v>0</v>
      </c>
      <c r="L943" s="132">
        <f t="shared" si="37"/>
        <v>943</v>
      </c>
      <c r="N943" s="143"/>
    </row>
    <row r="944" spans="2:14" x14ac:dyDescent="0.2">
      <c r="B944" s="130"/>
      <c r="J944" t="str">
        <f>IF(H944="","",$P$6-'Script Table'!$E$15-'Script Table'!$E$19+H944)</f>
        <v/>
      </c>
      <c r="K944" s="132">
        <f t="shared" si="36"/>
        <v>0</v>
      </c>
      <c r="L944" s="132">
        <f t="shared" si="37"/>
        <v>944</v>
      </c>
      <c r="N944" s="143"/>
    </row>
    <row r="945" spans="2:14" x14ac:dyDescent="0.2">
      <c r="B945" s="130"/>
      <c r="J945" t="str">
        <f>IF(H945="","",$P$6-'Script Table'!$E$15-'Script Table'!$E$19+H945)</f>
        <v/>
      </c>
      <c r="K945" s="132">
        <f t="shared" si="36"/>
        <v>0</v>
      </c>
      <c r="L945" s="132">
        <f t="shared" si="37"/>
        <v>945</v>
      </c>
      <c r="N945" s="143"/>
    </row>
    <row r="946" spans="2:14" x14ac:dyDescent="0.2">
      <c r="B946" s="130"/>
      <c r="J946" t="str">
        <f>IF(H946="","",$P$6-'Script Table'!$E$15-'Script Table'!$E$19+H946)</f>
        <v/>
      </c>
      <c r="K946" s="132">
        <f t="shared" si="36"/>
        <v>0</v>
      </c>
      <c r="L946" s="132">
        <f t="shared" si="37"/>
        <v>946</v>
      </c>
      <c r="N946" s="143"/>
    </row>
    <row r="947" spans="2:14" x14ac:dyDescent="0.2">
      <c r="B947" s="130"/>
      <c r="J947" t="str">
        <f>IF(H947="","",$P$6-'Script Table'!$E$15-'Script Table'!$E$19+H947)</f>
        <v/>
      </c>
      <c r="K947" s="132">
        <f t="shared" si="36"/>
        <v>0</v>
      </c>
      <c r="L947" s="132">
        <f t="shared" si="37"/>
        <v>947</v>
      </c>
      <c r="N947" s="143"/>
    </row>
    <row r="948" spans="2:14" x14ac:dyDescent="0.2">
      <c r="B948" s="130"/>
      <c r="J948" t="str">
        <f>IF(H948="","",$P$6-'Script Table'!$E$15-'Script Table'!$E$19+H948)</f>
        <v/>
      </c>
      <c r="K948" s="132">
        <f t="shared" si="36"/>
        <v>0</v>
      </c>
      <c r="L948" s="132">
        <f t="shared" si="37"/>
        <v>948</v>
      </c>
      <c r="N948" s="143"/>
    </row>
    <row r="949" spans="2:14" x14ac:dyDescent="0.2">
      <c r="B949" s="130"/>
      <c r="J949" t="str">
        <f>IF(H949="","",$P$6-'Script Table'!$E$15-'Script Table'!$E$19+H949)</f>
        <v/>
      </c>
      <c r="K949" s="132">
        <f t="shared" si="36"/>
        <v>0</v>
      </c>
      <c r="L949" s="132">
        <f t="shared" si="37"/>
        <v>949</v>
      </c>
      <c r="N949" s="143"/>
    </row>
    <row r="950" spans="2:14" x14ac:dyDescent="0.2">
      <c r="B950" s="130"/>
      <c r="J950" t="str">
        <f>IF(H950="","",$P$6-'Script Table'!$E$15-'Script Table'!$E$19+H950)</f>
        <v/>
      </c>
      <c r="K950" s="132">
        <f t="shared" si="36"/>
        <v>0</v>
      </c>
      <c r="L950" s="132">
        <f t="shared" si="37"/>
        <v>950</v>
      </c>
      <c r="N950" s="143"/>
    </row>
    <row r="951" spans="2:14" x14ac:dyDescent="0.2">
      <c r="B951" s="130"/>
      <c r="J951" t="str">
        <f>IF(H951="","",$P$6-'Script Table'!$E$15-'Script Table'!$E$19+H951)</f>
        <v/>
      </c>
      <c r="K951" s="132">
        <f t="shared" si="36"/>
        <v>0</v>
      </c>
      <c r="L951" s="132">
        <f t="shared" si="37"/>
        <v>951</v>
      </c>
      <c r="N951" s="143"/>
    </row>
    <row r="952" spans="2:14" x14ac:dyDescent="0.2">
      <c r="B952" s="130"/>
      <c r="J952" t="str">
        <f>IF(H952="","",$P$6-'Script Table'!$E$15-'Script Table'!$E$19+H952)</f>
        <v/>
      </c>
      <c r="K952" s="132">
        <f t="shared" si="36"/>
        <v>0</v>
      </c>
      <c r="L952" s="132">
        <f t="shared" si="37"/>
        <v>952</v>
      </c>
      <c r="N952" s="143"/>
    </row>
    <row r="953" spans="2:14" x14ac:dyDescent="0.2">
      <c r="B953" s="130"/>
      <c r="J953" t="str">
        <f>IF(H953="","",$P$6-'Script Table'!$E$15-'Script Table'!$E$19+H953)</f>
        <v/>
      </c>
      <c r="K953" s="132">
        <f t="shared" si="36"/>
        <v>0</v>
      </c>
      <c r="L953" s="132">
        <f t="shared" si="37"/>
        <v>953</v>
      </c>
      <c r="N953" s="143"/>
    </row>
    <row r="954" spans="2:14" x14ac:dyDescent="0.2">
      <c r="B954" s="130"/>
      <c r="J954" t="str">
        <f>IF(H954="","",$P$6-'Script Table'!$E$15-'Script Table'!$E$19+H954)</f>
        <v/>
      </c>
      <c r="K954" s="132">
        <f t="shared" si="36"/>
        <v>0</v>
      </c>
      <c r="L954" s="132">
        <f t="shared" si="37"/>
        <v>954</v>
      </c>
      <c r="N954" s="143"/>
    </row>
    <row r="955" spans="2:14" x14ac:dyDescent="0.2">
      <c r="B955" s="130"/>
      <c r="J955" t="str">
        <f>IF(H955="","",$P$6-'Script Table'!$E$15-'Script Table'!$E$19+H955)</f>
        <v/>
      </c>
      <c r="K955" s="132">
        <f t="shared" si="36"/>
        <v>0</v>
      </c>
      <c r="L955" s="132">
        <f t="shared" si="37"/>
        <v>955</v>
      </c>
      <c r="N955" s="143"/>
    </row>
    <row r="956" spans="2:14" x14ac:dyDescent="0.2">
      <c r="B956" s="130"/>
      <c r="J956" t="str">
        <f>IF(H956="","",$P$6-'Script Table'!$E$15-'Script Table'!$E$19+H956)</f>
        <v/>
      </c>
      <c r="K956" s="132">
        <f t="shared" si="36"/>
        <v>0</v>
      </c>
      <c r="L956" s="132">
        <f t="shared" si="37"/>
        <v>956</v>
      </c>
      <c r="N956" s="143"/>
    </row>
    <row r="957" spans="2:14" x14ac:dyDescent="0.2">
      <c r="B957" s="130"/>
      <c r="J957" t="str">
        <f>IF(H957="","",$P$6-'Script Table'!$E$15-'Script Table'!$E$19+H957)</f>
        <v/>
      </c>
      <c r="K957" s="132">
        <f t="shared" si="36"/>
        <v>0</v>
      </c>
      <c r="L957" s="132">
        <f t="shared" si="37"/>
        <v>957</v>
      </c>
      <c r="N957" s="143"/>
    </row>
    <row r="958" spans="2:14" x14ac:dyDescent="0.2">
      <c r="B958" s="130"/>
      <c r="J958" t="str">
        <f>IF(H958="","",$P$6-'Script Table'!$E$15-'Script Table'!$E$19+H958)</f>
        <v/>
      </c>
      <c r="K958" s="132">
        <f t="shared" si="36"/>
        <v>0</v>
      </c>
      <c r="L958" s="132">
        <f t="shared" si="37"/>
        <v>958</v>
      </c>
      <c r="N958" s="143"/>
    </row>
    <row r="959" spans="2:14" x14ac:dyDescent="0.2">
      <c r="B959" s="130"/>
      <c r="J959" t="str">
        <f>IF(H959="","",$P$6-'Script Table'!$E$15-'Script Table'!$E$19+H959)</f>
        <v/>
      </c>
      <c r="K959" s="132">
        <f t="shared" si="36"/>
        <v>0</v>
      </c>
      <c r="L959" s="132">
        <f t="shared" si="37"/>
        <v>959</v>
      </c>
      <c r="N959" s="143"/>
    </row>
    <row r="960" spans="2:14" x14ac:dyDescent="0.2">
      <c r="B960" s="130"/>
      <c r="J960" t="str">
        <f>IF(H960="","",$P$6-'Script Table'!$E$15-'Script Table'!$E$19+H960)</f>
        <v/>
      </c>
      <c r="K960" s="132">
        <f t="shared" si="36"/>
        <v>0</v>
      </c>
      <c r="L960" s="132">
        <f t="shared" si="37"/>
        <v>960</v>
      </c>
      <c r="N960" s="143"/>
    </row>
    <row r="961" spans="2:14" x14ac:dyDescent="0.2">
      <c r="B961" s="130"/>
      <c r="J961" t="str">
        <f>IF(H961="","",$P$6-'Script Table'!$E$15-'Script Table'!$E$19+H961)</f>
        <v/>
      </c>
      <c r="K961" s="132">
        <f t="shared" si="36"/>
        <v>0</v>
      </c>
      <c r="L961" s="132">
        <f t="shared" si="37"/>
        <v>961</v>
      </c>
      <c r="N961" s="143"/>
    </row>
    <row r="962" spans="2:14" x14ac:dyDescent="0.2">
      <c r="B962" s="130"/>
      <c r="J962" t="str">
        <f>IF(H962="","",$P$6-'Script Table'!$E$15-'Script Table'!$E$19+H962)</f>
        <v/>
      </c>
      <c r="K962" s="132">
        <f t="shared" si="36"/>
        <v>0</v>
      </c>
      <c r="L962" s="132">
        <f t="shared" si="37"/>
        <v>962</v>
      </c>
      <c r="N962" s="143"/>
    </row>
    <row r="963" spans="2:14" x14ac:dyDescent="0.2">
      <c r="B963" s="130"/>
      <c r="J963" t="str">
        <f>IF(H963="","",$P$6-'Script Table'!$E$15-'Script Table'!$E$19+H963)</f>
        <v/>
      </c>
      <c r="K963" s="132">
        <f t="shared" si="36"/>
        <v>0</v>
      </c>
      <c r="L963" s="132">
        <f t="shared" si="37"/>
        <v>963</v>
      </c>
      <c r="N963" s="143"/>
    </row>
    <row r="964" spans="2:14" x14ac:dyDescent="0.2">
      <c r="B964" s="130"/>
      <c r="J964" t="str">
        <f>IF(H964="","",$P$6-'Script Table'!$E$15-'Script Table'!$E$19+H964)</f>
        <v/>
      </c>
      <c r="K964" s="132">
        <f t="shared" ref="K964:K999" si="38">F964</f>
        <v>0</v>
      </c>
      <c r="L964" s="132">
        <f t="shared" si="37"/>
        <v>964</v>
      </c>
      <c r="N964" s="143"/>
    </row>
    <row r="965" spans="2:14" x14ac:dyDescent="0.2">
      <c r="B965" s="130"/>
      <c r="J965" t="str">
        <f>IF(H965="","",$P$6-'Script Table'!$E$15-'Script Table'!$E$19+H965)</f>
        <v/>
      </c>
      <c r="K965" s="132">
        <f t="shared" si="38"/>
        <v>0</v>
      </c>
      <c r="L965" s="132">
        <f t="shared" si="37"/>
        <v>965</v>
      </c>
      <c r="N965" s="143"/>
    </row>
    <row r="966" spans="2:14" x14ac:dyDescent="0.2">
      <c r="B966" s="130"/>
      <c r="J966" t="str">
        <f>IF(H966="","",$P$6-'Script Table'!$E$15-'Script Table'!$E$19+H966)</f>
        <v/>
      </c>
      <c r="K966" s="132">
        <f t="shared" si="38"/>
        <v>0</v>
      </c>
      <c r="L966" s="132">
        <f t="shared" ref="L966:L999" si="39">L965+1</f>
        <v>966</v>
      </c>
      <c r="N966" s="143"/>
    </row>
    <row r="967" spans="2:14" x14ac:dyDescent="0.2">
      <c r="B967" s="130"/>
      <c r="J967" t="str">
        <f>IF(H967="","",$P$6-'Script Table'!$E$15-'Script Table'!$E$19+H967)</f>
        <v/>
      </c>
      <c r="K967" s="132">
        <f t="shared" si="38"/>
        <v>0</v>
      </c>
      <c r="L967" s="132">
        <f t="shared" si="39"/>
        <v>967</v>
      </c>
      <c r="N967" s="143"/>
    </row>
    <row r="968" spans="2:14" x14ac:dyDescent="0.2">
      <c r="B968" s="130"/>
      <c r="J968" t="str">
        <f>IF(H968="","",$P$6-'Script Table'!$E$15-'Script Table'!$E$19+H968)</f>
        <v/>
      </c>
      <c r="K968" s="132">
        <f t="shared" si="38"/>
        <v>0</v>
      </c>
      <c r="L968" s="132">
        <f t="shared" si="39"/>
        <v>968</v>
      </c>
      <c r="N968" s="143"/>
    </row>
    <row r="969" spans="2:14" x14ac:dyDescent="0.2">
      <c r="B969" s="130"/>
      <c r="J969" t="str">
        <f>IF(H969="","",$P$6-'Script Table'!$E$15-'Script Table'!$E$19+H969)</f>
        <v/>
      </c>
      <c r="K969" s="132">
        <f t="shared" si="38"/>
        <v>0</v>
      </c>
      <c r="L969" s="132">
        <f t="shared" si="39"/>
        <v>969</v>
      </c>
      <c r="N969" s="143"/>
    </row>
    <row r="970" spans="2:14" x14ac:dyDescent="0.2">
      <c r="B970" s="130"/>
      <c r="J970" t="str">
        <f>IF(H970="","",$P$6-'Script Table'!$E$15-'Script Table'!$E$19+H970)</f>
        <v/>
      </c>
      <c r="K970" s="132">
        <f t="shared" si="38"/>
        <v>0</v>
      </c>
      <c r="L970" s="132">
        <f t="shared" si="39"/>
        <v>970</v>
      </c>
      <c r="N970" s="143"/>
    </row>
    <row r="971" spans="2:14" x14ac:dyDescent="0.2">
      <c r="B971" s="130"/>
      <c r="J971" t="str">
        <f>IF(H971="","",$P$6-'Script Table'!$E$15-'Script Table'!$E$19+H971)</f>
        <v/>
      </c>
      <c r="K971" s="132">
        <f t="shared" si="38"/>
        <v>0</v>
      </c>
      <c r="L971" s="132">
        <f t="shared" si="39"/>
        <v>971</v>
      </c>
      <c r="N971" s="143"/>
    </row>
    <row r="972" spans="2:14" x14ac:dyDescent="0.2">
      <c r="B972" s="130"/>
      <c r="J972" t="str">
        <f>IF(H972="","",$P$6-'Script Table'!$E$15-'Script Table'!$E$19+H972)</f>
        <v/>
      </c>
      <c r="K972" s="132">
        <f t="shared" si="38"/>
        <v>0</v>
      </c>
      <c r="L972" s="132">
        <f t="shared" si="39"/>
        <v>972</v>
      </c>
      <c r="N972" s="143"/>
    </row>
    <row r="973" spans="2:14" x14ac:dyDescent="0.2">
      <c r="B973" s="130"/>
      <c r="J973" t="str">
        <f>IF(H973="","",$P$6-'Script Table'!$E$15-'Script Table'!$E$19+H973)</f>
        <v/>
      </c>
      <c r="K973" s="132">
        <f t="shared" si="38"/>
        <v>0</v>
      </c>
      <c r="L973" s="132">
        <f t="shared" si="39"/>
        <v>973</v>
      </c>
      <c r="N973" s="143"/>
    </row>
    <row r="974" spans="2:14" x14ac:dyDescent="0.2">
      <c r="B974" s="130"/>
      <c r="J974" t="str">
        <f>IF(H974="","",$P$6-'Script Table'!$E$15-'Script Table'!$E$19+H974)</f>
        <v/>
      </c>
      <c r="K974" s="132">
        <f t="shared" si="38"/>
        <v>0</v>
      </c>
      <c r="L974" s="132">
        <f t="shared" si="39"/>
        <v>974</v>
      </c>
      <c r="N974" s="143"/>
    </row>
    <row r="975" spans="2:14" x14ac:dyDescent="0.2">
      <c r="B975" s="130"/>
      <c r="J975" t="str">
        <f>IF(H975="","",$P$6-'Script Table'!$E$15-'Script Table'!$E$19+H975)</f>
        <v/>
      </c>
      <c r="K975" s="132">
        <f t="shared" si="38"/>
        <v>0</v>
      </c>
      <c r="L975" s="132">
        <f t="shared" si="39"/>
        <v>975</v>
      </c>
      <c r="N975" s="143"/>
    </row>
    <row r="976" spans="2:14" x14ac:dyDescent="0.2">
      <c r="B976" s="130"/>
      <c r="J976" t="str">
        <f>IF(H976="","",$P$6-'Script Table'!$E$15-'Script Table'!$E$19+H976)</f>
        <v/>
      </c>
      <c r="K976" s="132">
        <f t="shared" si="38"/>
        <v>0</v>
      </c>
      <c r="L976" s="132">
        <f t="shared" si="39"/>
        <v>976</v>
      </c>
      <c r="N976" s="143"/>
    </row>
    <row r="977" spans="2:14" x14ac:dyDescent="0.2">
      <c r="B977" s="130"/>
      <c r="J977" t="str">
        <f>IF(H977="","",$P$6-'Script Table'!$E$15-'Script Table'!$E$19+H977)</f>
        <v/>
      </c>
      <c r="K977" s="132">
        <f t="shared" si="38"/>
        <v>0</v>
      </c>
      <c r="L977" s="132">
        <f t="shared" si="39"/>
        <v>977</v>
      </c>
      <c r="N977" s="143"/>
    </row>
    <row r="978" spans="2:14" x14ac:dyDescent="0.2">
      <c r="B978" s="130"/>
      <c r="J978" t="str">
        <f>IF(H978="","",$P$6-'Script Table'!$E$15-'Script Table'!$E$19+H978)</f>
        <v/>
      </c>
      <c r="K978" s="132">
        <f t="shared" si="38"/>
        <v>0</v>
      </c>
      <c r="L978" s="132">
        <f t="shared" si="39"/>
        <v>978</v>
      </c>
      <c r="N978" s="143"/>
    </row>
    <row r="979" spans="2:14" x14ac:dyDescent="0.2">
      <c r="B979" s="130"/>
      <c r="J979" t="str">
        <f>IF(H979="","",$P$6-'Script Table'!$E$15-'Script Table'!$E$19+H979)</f>
        <v/>
      </c>
      <c r="K979" s="132">
        <f t="shared" si="38"/>
        <v>0</v>
      </c>
      <c r="L979" s="132">
        <f t="shared" si="39"/>
        <v>979</v>
      </c>
      <c r="N979" s="143"/>
    </row>
    <row r="980" spans="2:14" x14ac:dyDescent="0.2">
      <c r="B980" s="130"/>
      <c r="J980" t="str">
        <f>IF(H980="","",$P$6-'Script Table'!$E$15-'Script Table'!$E$19+H980)</f>
        <v/>
      </c>
      <c r="K980" s="132">
        <f t="shared" si="38"/>
        <v>0</v>
      </c>
      <c r="L980" s="132">
        <f t="shared" si="39"/>
        <v>980</v>
      </c>
      <c r="N980" s="143"/>
    </row>
    <row r="981" spans="2:14" x14ac:dyDescent="0.2">
      <c r="B981" s="130"/>
      <c r="J981" t="str">
        <f>IF(H981="","",$P$6-'Script Table'!$E$15-'Script Table'!$E$19+H981)</f>
        <v/>
      </c>
      <c r="K981" s="132">
        <f t="shared" si="38"/>
        <v>0</v>
      </c>
      <c r="L981" s="132">
        <f t="shared" si="39"/>
        <v>981</v>
      </c>
      <c r="N981" s="143"/>
    </row>
    <row r="982" spans="2:14" x14ac:dyDescent="0.2">
      <c r="B982" s="130"/>
      <c r="J982" t="str">
        <f>IF(H982="","",$P$6-'Script Table'!$E$15-'Script Table'!$E$19+H982)</f>
        <v/>
      </c>
      <c r="K982" s="132">
        <f t="shared" si="38"/>
        <v>0</v>
      </c>
      <c r="L982" s="132">
        <f t="shared" si="39"/>
        <v>982</v>
      </c>
      <c r="N982" s="143"/>
    </row>
    <row r="983" spans="2:14" x14ac:dyDescent="0.2">
      <c r="B983" s="130"/>
      <c r="J983" t="str">
        <f>IF(H983="","",$P$6-'Script Table'!$E$15-'Script Table'!$E$19+H983)</f>
        <v/>
      </c>
      <c r="K983" s="132">
        <f t="shared" si="38"/>
        <v>0</v>
      </c>
      <c r="L983" s="132">
        <f t="shared" si="39"/>
        <v>983</v>
      </c>
      <c r="N983" s="143"/>
    </row>
    <row r="984" spans="2:14" x14ac:dyDescent="0.2">
      <c r="B984" s="130"/>
      <c r="J984" t="str">
        <f>IF(H984="","",$P$6-'Script Table'!$E$15-'Script Table'!$E$19+H984)</f>
        <v/>
      </c>
      <c r="K984" s="132">
        <f t="shared" si="38"/>
        <v>0</v>
      </c>
      <c r="L984" s="132">
        <f t="shared" si="39"/>
        <v>984</v>
      </c>
      <c r="N984" s="143"/>
    </row>
    <row r="985" spans="2:14" x14ac:dyDescent="0.2">
      <c r="B985" s="130"/>
      <c r="J985" t="str">
        <f>IF(H985="","",$P$6-'Script Table'!$E$15-'Script Table'!$E$19+H985)</f>
        <v/>
      </c>
      <c r="K985" s="132">
        <f t="shared" si="38"/>
        <v>0</v>
      </c>
      <c r="L985" s="132">
        <f t="shared" si="39"/>
        <v>985</v>
      </c>
      <c r="N985" s="143"/>
    </row>
    <row r="986" spans="2:14" x14ac:dyDescent="0.2">
      <c r="B986" s="130"/>
      <c r="J986" t="str">
        <f>IF(H986="","",$P$6-'Script Table'!$E$15-'Script Table'!$E$19+H986)</f>
        <v/>
      </c>
      <c r="K986" s="132">
        <f t="shared" si="38"/>
        <v>0</v>
      </c>
      <c r="L986" s="132">
        <f t="shared" si="39"/>
        <v>986</v>
      </c>
      <c r="N986" s="143"/>
    </row>
    <row r="987" spans="2:14" x14ac:dyDescent="0.2">
      <c r="B987" s="130"/>
      <c r="J987" t="str">
        <f>IF(H987="","",$P$6-'Script Table'!$E$15-'Script Table'!$E$19+H987)</f>
        <v/>
      </c>
      <c r="K987" s="132">
        <f t="shared" si="38"/>
        <v>0</v>
      </c>
      <c r="L987" s="132">
        <f t="shared" si="39"/>
        <v>987</v>
      </c>
      <c r="N987" s="143"/>
    </row>
    <row r="988" spans="2:14" x14ac:dyDescent="0.2">
      <c r="B988" s="130"/>
      <c r="J988" t="str">
        <f>IF(H988="","",$P$6-'Script Table'!$E$15-'Script Table'!$E$19+H988)</f>
        <v/>
      </c>
      <c r="K988" s="132">
        <f t="shared" si="38"/>
        <v>0</v>
      </c>
      <c r="L988" s="132">
        <f t="shared" si="39"/>
        <v>988</v>
      </c>
      <c r="N988" s="143"/>
    </row>
    <row r="989" spans="2:14" x14ac:dyDescent="0.2">
      <c r="B989" s="130"/>
      <c r="J989" t="str">
        <f>IF(H989="","",$P$6-'Script Table'!$E$15-'Script Table'!$E$19+H989)</f>
        <v/>
      </c>
      <c r="K989" s="132">
        <f t="shared" si="38"/>
        <v>0</v>
      </c>
      <c r="L989" s="132">
        <f t="shared" si="39"/>
        <v>989</v>
      </c>
      <c r="N989" s="143"/>
    </row>
    <row r="990" spans="2:14" x14ac:dyDescent="0.2">
      <c r="B990" s="130"/>
      <c r="J990" t="str">
        <f>IF(H990="","",$P$6-'Script Table'!$E$15-'Script Table'!$E$19+H990)</f>
        <v/>
      </c>
      <c r="K990" s="132">
        <f t="shared" si="38"/>
        <v>0</v>
      </c>
      <c r="L990" s="132">
        <f t="shared" si="39"/>
        <v>990</v>
      </c>
      <c r="N990" s="143"/>
    </row>
    <row r="991" spans="2:14" x14ac:dyDescent="0.2">
      <c r="B991" s="130"/>
      <c r="J991" t="str">
        <f>IF(H991="","",$P$6-'Script Table'!$E$15-'Script Table'!$E$19+H991)</f>
        <v/>
      </c>
      <c r="K991" s="132">
        <f t="shared" si="38"/>
        <v>0</v>
      </c>
      <c r="L991" s="132">
        <f t="shared" si="39"/>
        <v>991</v>
      </c>
      <c r="N991" s="143"/>
    </row>
    <row r="992" spans="2:14" x14ac:dyDescent="0.2">
      <c r="B992" s="130"/>
      <c r="J992" t="str">
        <f>IF(H992="","",$P$6-'Script Table'!$E$15-'Script Table'!$E$19+H992)</f>
        <v/>
      </c>
      <c r="K992" s="132">
        <f t="shared" si="38"/>
        <v>0</v>
      </c>
      <c r="L992" s="132">
        <f t="shared" si="39"/>
        <v>992</v>
      </c>
      <c r="N992" s="143"/>
    </row>
    <row r="993" spans="2:14" x14ac:dyDescent="0.2">
      <c r="B993" s="130"/>
      <c r="J993" t="str">
        <f>IF(H993="","",$P$6-'Script Table'!$E$15-'Script Table'!$E$19+H993)</f>
        <v/>
      </c>
      <c r="K993" s="132">
        <f t="shared" si="38"/>
        <v>0</v>
      </c>
      <c r="L993" s="132">
        <f t="shared" si="39"/>
        <v>993</v>
      </c>
      <c r="N993" s="143"/>
    </row>
    <row r="994" spans="2:14" x14ac:dyDescent="0.2">
      <c r="B994" s="130"/>
      <c r="J994" t="str">
        <f>IF(H994="","",$P$6-'Script Table'!$E$15-'Script Table'!$E$19+H994)</f>
        <v/>
      </c>
      <c r="K994" s="132">
        <f t="shared" si="38"/>
        <v>0</v>
      </c>
      <c r="L994" s="132">
        <f t="shared" si="39"/>
        <v>994</v>
      </c>
      <c r="N994" s="143"/>
    </row>
    <row r="995" spans="2:14" x14ac:dyDescent="0.2">
      <c r="B995" s="130"/>
      <c r="J995" t="str">
        <f>IF(H995="","",$P$6-'Script Table'!$E$15-'Script Table'!$E$19+H995)</f>
        <v/>
      </c>
      <c r="K995" s="132">
        <f t="shared" si="38"/>
        <v>0</v>
      </c>
      <c r="L995" s="132">
        <f t="shared" si="39"/>
        <v>995</v>
      </c>
      <c r="N995" s="143"/>
    </row>
    <row r="996" spans="2:14" x14ac:dyDescent="0.2">
      <c r="B996" s="130"/>
      <c r="J996" t="str">
        <f>IF(H996="","",$P$6-'Script Table'!$E$15-'Script Table'!$E$19+H996)</f>
        <v/>
      </c>
      <c r="K996" s="132">
        <f t="shared" si="38"/>
        <v>0</v>
      </c>
      <c r="L996" s="132">
        <f t="shared" si="39"/>
        <v>996</v>
      </c>
      <c r="N996" s="143"/>
    </row>
    <row r="997" spans="2:14" x14ac:dyDescent="0.2">
      <c r="B997" s="130"/>
      <c r="J997" t="str">
        <f>IF(H997="","",$P$6-'Script Table'!$E$15-'Script Table'!$E$19+H997)</f>
        <v/>
      </c>
      <c r="K997" s="132">
        <f t="shared" si="38"/>
        <v>0</v>
      </c>
      <c r="L997" s="132">
        <f t="shared" si="39"/>
        <v>997</v>
      </c>
      <c r="N997" s="143"/>
    </row>
    <row r="998" spans="2:14" x14ac:dyDescent="0.2">
      <c r="B998" s="130"/>
      <c r="J998" t="str">
        <f>IF(H998="","",$P$6-'Script Table'!$E$15-'Script Table'!$E$19+H998)</f>
        <v/>
      </c>
      <c r="K998" s="132">
        <f t="shared" si="38"/>
        <v>0</v>
      </c>
      <c r="L998" s="132">
        <f t="shared" si="39"/>
        <v>998</v>
      </c>
      <c r="N998" s="143"/>
    </row>
    <row r="999" spans="2:14" ht="13.5" thickBot="1" x14ac:dyDescent="0.25">
      <c r="B999" s="138"/>
      <c r="C999" s="139"/>
      <c r="D999" s="139"/>
      <c r="E999" s="139"/>
      <c r="F999" s="139"/>
      <c r="G999" s="139"/>
      <c r="H999" s="139"/>
      <c r="I999" s="139"/>
      <c r="J999" t="str">
        <f>IF(H999="","",$P$6-'Script Table'!$E$15-'Script Table'!$E$19+H999)</f>
        <v/>
      </c>
      <c r="K999" s="132">
        <f t="shared" si="38"/>
        <v>0</v>
      </c>
      <c r="L999" s="150">
        <f t="shared" si="39"/>
        <v>999</v>
      </c>
      <c r="M999" s="150"/>
      <c r="N999" s="144"/>
    </row>
  </sheetData>
  <mergeCells count="15">
    <mergeCell ref="P20:Q20"/>
    <mergeCell ref="AD1:AJ1"/>
    <mergeCell ref="P8:T8"/>
    <mergeCell ref="P12:T12"/>
    <mergeCell ref="P16:T16"/>
    <mergeCell ref="P4:T4"/>
    <mergeCell ref="R20:S20"/>
    <mergeCell ref="B2:C2"/>
    <mergeCell ref="D2:E2"/>
    <mergeCell ref="F2:G2"/>
    <mergeCell ref="L2:L3"/>
    <mergeCell ref="M2:N2"/>
    <mergeCell ref="H2:I2"/>
    <mergeCell ref="J2:J3"/>
    <mergeCell ref="K2:K3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1:AB1000"/>
  <sheetViews>
    <sheetView workbookViewId="0"/>
  </sheetViews>
  <sheetFormatPr defaultRowHeight="12.75" x14ac:dyDescent="0.2"/>
  <cols>
    <col min="1" max="1" width="3" customWidth="1"/>
    <col min="2" max="2" width="12" bestFit="1" customWidth="1"/>
    <col min="3" max="3" width="12.5703125" bestFit="1" customWidth="1"/>
    <col min="4" max="4" width="12" bestFit="1" customWidth="1"/>
    <col min="5" max="5" width="12.5703125" bestFit="1" customWidth="1"/>
    <col min="6" max="6" width="12" bestFit="1" customWidth="1"/>
    <col min="7" max="7" width="26" bestFit="1" customWidth="1"/>
    <col min="8" max="8" width="12" bestFit="1" customWidth="1"/>
    <col min="9" max="9" width="12.5703125" bestFit="1" customWidth="1"/>
    <col min="10" max="10" width="12" bestFit="1" customWidth="1"/>
    <col min="11" max="11" width="26" bestFit="1" customWidth="1"/>
    <col min="12" max="13" width="12" bestFit="1" customWidth="1"/>
    <col min="14" max="14" width="6.140625" style="132" bestFit="1" customWidth="1"/>
    <col min="15" max="15" width="3.42578125" customWidth="1"/>
    <col min="16" max="16" width="27.28515625" bestFit="1" customWidth="1"/>
    <col min="17" max="18" width="16.28515625" customWidth="1"/>
    <col min="19" max="19" width="13.140625" bestFit="1" customWidth="1"/>
    <col min="20" max="20" width="12.42578125" bestFit="1" customWidth="1"/>
    <col min="21" max="21" width="3.42578125" customWidth="1"/>
    <col min="27" max="28" width="16.140625" customWidth="1"/>
  </cols>
  <sheetData>
    <row r="1" spans="2:28" ht="13.5" thickBot="1" x14ac:dyDescent="0.25">
      <c r="AA1" s="322"/>
      <c r="AB1" s="322"/>
    </row>
    <row r="2" spans="2:28" x14ac:dyDescent="0.2">
      <c r="B2" s="542" t="s">
        <v>483</v>
      </c>
      <c r="C2" s="543"/>
      <c r="D2" s="542" t="s">
        <v>484</v>
      </c>
      <c r="E2" s="543"/>
      <c r="F2" s="542" t="s">
        <v>485</v>
      </c>
      <c r="G2" s="544"/>
      <c r="H2" s="542" t="s">
        <v>505</v>
      </c>
      <c r="I2" s="543"/>
      <c r="J2" s="554" t="s">
        <v>486</v>
      </c>
      <c r="K2" s="543"/>
      <c r="L2" s="542" t="s">
        <v>489</v>
      </c>
      <c r="M2" s="543"/>
      <c r="N2" s="564" t="s">
        <v>467</v>
      </c>
      <c r="AA2" s="172"/>
      <c r="AB2" s="172" t="str">
        <f>IFERROR(VALUE(RIGHT(AA2,LEN(AA2)-MIN(FIND({0;1;2;3;4;5;6;7;8;9},AA2&amp;"0123456789"))+1)),"")</f>
        <v/>
      </c>
    </row>
    <row r="3" spans="2:28" ht="13.5" thickBot="1" x14ac:dyDescent="0.25">
      <c r="B3" s="157" t="s">
        <v>1638</v>
      </c>
      <c r="C3" s="158" t="s">
        <v>373</v>
      </c>
      <c r="D3" s="157" t="s">
        <v>1638</v>
      </c>
      <c r="E3" s="158" t="s">
        <v>358</v>
      </c>
      <c r="F3" s="157" t="s">
        <v>1638</v>
      </c>
      <c r="G3" s="164" t="s">
        <v>490</v>
      </c>
      <c r="H3" s="134" t="s">
        <v>1638</v>
      </c>
      <c r="I3" s="135" t="s">
        <v>373</v>
      </c>
      <c r="J3" s="165" t="s">
        <v>1638</v>
      </c>
      <c r="K3" s="158" t="s">
        <v>490</v>
      </c>
      <c r="L3" s="157" t="s">
        <v>1638</v>
      </c>
      <c r="M3" s="158" t="s">
        <v>382</v>
      </c>
      <c r="N3" s="565"/>
      <c r="AA3" s="172"/>
      <c r="AB3" s="172" t="str">
        <f>IFERROR(VALUE(RIGHT(AA3,LEN(AA3)-MIN(FIND({0;1;2;3;4;5;6;7;8;9},AA3&amp;"0123456789"))+1)),"")</f>
        <v/>
      </c>
    </row>
    <row r="4" spans="2:28" ht="13.5" thickBot="1" x14ac:dyDescent="0.25">
      <c r="B4" s="130">
        <v>0</v>
      </c>
      <c r="C4" s="159">
        <v>29.672383477995204</v>
      </c>
      <c r="D4">
        <v>0</v>
      </c>
      <c r="E4" s="159">
        <v>-1598.3453618156034</v>
      </c>
      <c r="F4">
        <v>0</v>
      </c>
      <c r="G4" s="159">
        <v>641.50152818439665</v>
      </c>
      <c r="H4">
        <v>0</v>
      </c>
      <c r="I4" s="160">
        <v>14.598940187762098</v>
      </c>
      <c r="J4">
        <v>0</v>
      </c>
      <c r="K4" s="159">
        <v>2.8051745676852988</v>
      </c>
      <c r="L4">
        <v>0</v>
      </c>
      <c r="M4" s="159">
        <v>179.83298971497106</v>
      </c>
      <c r="N4" s="143">
        <v>4</v>
      </c>
      <c r="P4" s="551" t="s">
        <v>357</v>
      </c>
      <c r="Q4" s="552"/>
      <c r="R4" s="552"/>
      <c r="S4" s="553"/>
      <c r="V4" s="560" t="s">
        <v>506</v>
      </c>
      <c r="W4" s="561"/>
      <c r="X4" s="561"/>
      <c r="Y4" s="562"/>
      <c r="AA4" s="172"/>
      <c r="AB4" s="172" t="str">
        <f>IFERROR(VALUE(RIGHT(AA4,LEN(AA4)-MIN(FIND({0;1;2;3;4;5;6;7;8;9},AA4&amp;"0123456789"))+1)),"")</f>
        <v/>
      </c>
    </row>
    <row r="5" spans="2:28" x14ac:dyDescent="0.2">
      <c r="B5" s="130">
        <v>4.0160117647058824</v>
      </c>
      <c r="C5" s="160">
        <v>29.68411161317977</v>
      </c>
      <c r="D5">
        <v>4.0160117647058824</v>
      </c>
      <c r="E5" s="160">
        <v>-1602.36889093183</v>
      </c>
      <c r="F5">
        <v>4.0160117647058824</v>
      </c>
      <c r="G5" s="160">
        <v>637.47799906816999</v>
      </c>
      <c r="H5">
        <v>0.20139285714285715</v>
      </c>
      <c r="I5" s="160">
        <v>14.397574473093053</v>
      </c>
      <c r="J5">
        <v>0.20139285714285715</v>
      </c>
      <c r="K5" s="160">
        <v>2.7278651774013269</v>
      </c>
      <c r="L5">
        <v>2.0080058823529412</v>
      </c>
      <c r="M5" s="160">
        <v>179.83298971497931</v>
      </c>
      <c r="N5" s="143">
        <f>N4+1</f>
        <v>5</v>
      </c>
      <c r="P5" s="136" t="s">
        <v>491</v>
      </c>
      <c r="Q5" s="133" t="s">
        <v>373</v>
      </c>
      <c r="R5" s="133" t="s">
        <v>358</v>
      </c>
      <c r="S5" s="137" t="s">
        <v>467</v>
      </c>
      <c r="V5" s="542" t="s">
        <v>507</v>
      </c>
      <c r="W5" s="563"/>
      <c r="X5" s="563"/>
      <c r="Y5" s="543"/>
      <c r="AA5" s="172"/>
      <c r="AB5" s="172" t="str">
        <f>IFERROR(VALUE(RIGHT(AA5,LEN(AA5)-MIN(FIND({0;1;2;3;4;5;6;7;8;9},AA5&amp;"0123456789"))+1)),"")</f>
        <v/>
      </c>
    </row>
    <row r="6" spans="2:28" ht="13.5" customHeight="1" thickBot="1" x14ac:dyDescent="0.25">
      <c r="B6" s="130">
        <v>8.0320235294117648</v>
      </c>
      <c r="C6" s="160">
        <v>29.695911535431193</v>
      </c>
      <c r="D6">
        <v>8.0320235294117648</v>
      </c>
      <c r="E6" s="160">
        <v>-1606.3923723372275</v>
      </c>
      <c r="F6">
        <v>8.0320235294117648</v>
      </c>
      <c r="G6" s="160">
        <v>633.45451766277256</v>
      </c>
      <c r="H6">
        <v>0.4027857142857143</v>
      </c>
      <c r="I6" s="160">
        <v>14.196188972952831</v>
      </c>
      <c r="J6">
        <v>0.4027857142857143</v>
      </c>
      <c r="K6" s="160">
        <v>2.648897114124793</v>
      </c>
      <c r="L6">
        <v>6.0240176470588231</v>
      </c>
      <c r="M6" s="160">
        <v>179.83196547041811</v>
      </c>
      <c r="N6" s="143">
        <f t="shared" ref="N6:N69" si="0">N5+1</f>
        <v>6</v>
      </c>
      <c r="P6" s="140">
        <f>MAX(B4:B999)</f>
        <v>668.37400000000957</v>
      </c>
      <c r="Q6" s="141">
        <f>VLOOKUP(P6,B:C,2,FALSE)</f>
        <v>7.8767554059111315</v>
      </c>
      <c r="R6" s="141">
        <f>VLOOKUP(P6,D:E,2,FALSE)</f>
        <v>-2236.1922301721547</v>
      </c>
      <c r="S6" s="142">
        <f>VLOOKUP(P6,F:N,7,FALSE)</f>
        <v>667.68700000000956</v>
      </c>
      <c r="V6" s="566" t="s">
        <v>491</v>
      </c>
      <c r="W6" s="567"/>
      <c r="X6" s="570" t="s">
        <v>467</v>
      </c>
      <c r="Y6" s="571"/>
      <c r="AA6" s="172"/>
      <c r="AB6" s="172" t="str">
        <f>IFERROR(VALUE(RIGHT(AA6,LEN(AA6)-MIN(FIND({0;1;2;3;4;5;6;7;8;9},AA6&amp;"0123456789"))+1)),"")</f>
        <v/>
      </c>
    </row>
    <row r="7" spans="2:28" ht="13.5" thickBot="1" x14ac:dyDescent="0.25">
      <c r="B7" s="130">
        <v>12.048035294117646</v>
      </c>
      <c r="C7" s="160">
        <v>29.70778657659401</v>
      </c>
      <c r="D7">
        <v>12.048035294117646</v>
      </c>
      <c r="E7" s="160">
        <v>-1610.4158060206794</v>
      </c>
      <c r="F7">
        <v>12.048035294117646</v>
      </c>
      <c r="G7" s="160">
        <v>629.43108397932065</v>
      </c>
      <c r="H7">
        <v>0.60417857142857145</v>
      </c>
      <c r="I7" s="160">
        <v>13.994797240173385</v>
      </c>
      <c r="J7">
        <v>0.60417857142857145</v>
      </c>
      <c r="K7" s="160">
        <v>2.5684380695679465</v>
      </c>
      <c r="L7">
        <v>10.040029411764706</v>
      </c>
      <c r="M7" s="160">
        <v>179.83089375442711</v>
      </c>
      <c r="N7" s="143">
        <f t="shared" si="0"/>
        <v>7</v>
      </c>
      <c r="V7" s="568">
        <f>P6-'Script Table'!E15-'Script Table'!E19</f>
        <v>661.36100000000954</v>
      </c>
      <c r="W7" s="569"/>
      <c r="X7" s="572">
        <f>MATCH(V7,F1:F999,1)</f>
        <v>509</v>
      </c>
      <c r="Y7" s="573"/>
      <c r="AA7" s="172" t="s">
        <v>512</v>
      </c>
      <c r="AB7" s="172">
        <f>IFERROR(VALUE(RIGHT(AA7,LEN(AA7)-MIN(FIND({0;1;2;3;4;5;6;7;8;9},AA7&amp;"0123456789"))+1)),"")</f>
        <v>1</v>
      </c>
    </row>
    <row r="8" spans="2:28" ht="26.25" thickBot="1" x14ac:dyDescent="0.25">
      <c r="B8" s="130">
        <v>16.06404705882353</v>
      </c>
      <c r="C8" s="160">
        <v>29.7197377836859</v>
      </c>
      <c r="D8">
        <v>16.06404705882353</v>
      </c>
      <c r="E8" s="160">
        <v>-1614.4391919776708</v>
      </c>
      <c r="F8">
        <v>16.06404705882353</v>
      </c>
      <c r="G8" s="160">
        <v>625.40769802232921</v>
      </c>
      <c r="H8">
        <v>0.8055714285714286</v>
      </c>
      <c r="I8" s="160">
        <v>13.793409518365683</v>
      </c>
      <c r="J8">
        <v>0.8055714285714286</v>
      </c>
      <c r="K8" s="160">
        <v>2.4866075660283968</v>
      </c>
      <c r="L8">
        <v>14.056041176470588</v>
      </c>
      <c r="M8" s="160">
        <v>179.82980710282058</v>
      </c>
      <c r="N8" s="143">
        <f t="shared" si="0"/>
        <v>8</v>
      </c>
      <c r="P8" s="557" t="s">
        <v>508</v>
      </c>
      <c r="Q8" s="558"/>
      <c r="R8" s="558"/>
      <c r="S8" s="559"/>
      <c r="T8" s="178" t="s">
        <v>509</v>
      </c>
      <c r="AA8" s="172"/>
      <c r="AB8" s="172" t="str">
        <f>IFERROR(VALUE(RIGHT(AA8,LEN(AA8)-MIN(FIND({0;1;2;3;4;5;6;7;8;9},AA8&amp;"0123456789"))+1)),"")</f>
        <v/>
      </c>
    </row>
    <row r="9" spans="2:28" ht="13.5" thickBot="1" x14ac:dyDescent="0.25">
      <c r="B9" s="130">
        <v>20.080058823529413</v>
      </c>
      <c r="C9" s="160">
        <v>29.731766144710026</v>
      </c>
      <c r="D9">
        <v>20.080058823529413</v>
      </c>
      <c r="E9" s="160">
        <v>-1618.4625302038041</v>
      </c>
      <c r="F9">
        <v>20.080058823529413</v>
      </c>
      <c r="G9" s="160">
        <v>621.38435979619589</v>
      </c>
      <c r="H9">
        <v>1.0069642857142858</v>
      </c>
      <c r="I9" s="160">
        <v>13.592034286242637</v>
      </c>
      <c r="J9">
        <v>1.0069642857142858</v>
      </c>
      <c r="K9" s="160">
        <v>2.4034774536485202</v>
      </c>
      <c r="L9">
        <v>18.072052941176473</v>
      </c>
      <c r="M9" s="160">
        <v>179.82870635548386</v>
      </c>
      <c r="N9" s="143">
        <f t="shared" si="0"/>
        <v>9</v>
      </c>
      <c r="P9" s="136" t="s">
        <v>491</v>
      </c>
      <c r="Q9" s="133" t="s">
        <v>373</v>
      </c>
      <c r="R9" s="133" t="s">
        <v>358</v>
      </c>
      <c r="S9" s="162" t="s">
        <v>467</v>
      </c>
      <c r="T9" s="179"/>
      <c r="V9" s="147" t="s">
        <v>510</v>
      </c>
      <c r="W9" s="145">
        <f ca="1">Q18-Q6-X9</f>
        <v>28.650757026521134</v>
      </c>
      <c r="X9" s="155">
        <f ca="1">0.5*'Script Table'!E11*COS(RADIANS(180-VLOOKUP(P18,L:M,2)))</f>
        <v>0.1403988218510864</v>
      </c>
      <c r="AA9" s="172"/>
      <c r="AB9" s="172" t="str">
        <f>IFERROR(VALUE(RIGHT(AA9,LEN(AA9)-MIN(FIND({0;1;2;3;4;5;6;7;8;9},AA9&amp;"0123456789"))+1)),"")</f>
        <v/>
      </c>
    </row>
    <row r="10" spans="2:28" ht="12.75" customHeight="1" thickBot="1" x14ac:dyDescent="0.25">
      <c r="B10" s="130">
        <v>24.096070588235296</v>
      </c>
      <c r="C10" s="160">
        <v>29.743872664269663</v>
      </c>
      <c r="D10">
        <v>24.096070588235296</v>
      </c>
      <c r="E10" s="160">
        <v>-1622.4858206945737</v>
      </c>
      <c r="F10">
        <v>24.096070588235296</v>
      </c>
      <c r="G10" s="160">
        <v>617.36106930542633</v>
      </c>
      <c r="H10">
        <v>1.2083571428571429</v>
      </c>
      <c r="I10" s="160">
        <v>13.390679449321867</v>
      </c>
      <c r="J10">
        <v>1.2083571428571429</v>
      </c>
      <c r="K10" s="160">
        <v>2.3190723293923838</v>
      </c>
      <c r="L10">
        <v>22.088064705882353</v>
      </c>
      <c r="M10" s="160">
        <v>179.82759127551216</v>
      </c>
      <c r="N10" s="143">
        <f t="shared" si="0"/>
        <v>10</v>
      </c>
      <c r="P10" s="140">
        <f ca="1">IF(T10="Não",INDIRECT("B"&amp;S10),INDIRECT("H"&amp;S10))</f>
        <v>644.16100000000506</v>
      </c>
      <c r="Q10" s="141">
        <f ca="1">IF(T10="Não",INDIRECT("C"&amp;S10),INDIRECT("I"&amp;S10))</f>
        <v>31.486916990644538</v>
      </c>
      <c r="R10" s="141">
        <f ca="1">IF(T10="Não",INDIRECT("E"&amp;S10))</f>
        <v>-2239.8472350702291</v>
      </c>
      <c r="S10" s="153">
        <f ca="1">IF(T10="Não",1+MATCH(0,G1:G999,-1),MATCH(0,K1:K999,-1))</f>
        <v>423</v>
      </c>
      <c r="T10" s="163" t="str">
        <f ca="1">IF(MIN(K4:K999)&gt;0,"Não",IF(MIN(INDIRECT("G4:G"&amp;X7))&gt;0,"Sim","Não"))</f>
        <v>Não</v>
      </c>
      <c r="V10" s="166" t="s">
        <v>511</v>
      </c>
      <c r="W10" s="167">
        <f ca="1">Q10-Q14</f>
        <v>5.5965570114924681</v>
      </c>
      <c r="AA10" s="172"/>
      <c r="AB10" s="172" t="str">
        <f>IFERROR(VALUE(RIGHT(AA10,LEN(AA10)-MIN(FIND({0;1;2;3;4;5;6;7;8;9},AA10&amp;"0123456789"))+1)),"")</f>
        <v/>
      </c>
    </row>
    <row r="11" spans="2:28" ht="13.5" thickBot="1" x14ac:dyDescent="0.25">
      <c r="B11" s="130">
        <v>28.112082352941179</v>
      </c>
      <c r="C11" s="160">
        <v>29.756058366623904</v>
      </c>
      <c r="D11">
        <v>28.112082352941179</v>
      </c>
      <c r="E11" s="160">
        <v>-1626.5090634453561</v>
      </c>
      <c r="F11">
        <v>28.112082352941179</v>
      </c>
      <c r="G11" s="160">
        <v>613.33782655464393</v>
      </c>
      <c r="H11">
        <v>1.4097500000000001</v>
      </c>
      <c r="I11" s="160">
        <v>13.189333179864038</v>
      </c>
      <c r="J11">
        <v>1.4097500000000001</v>
      </c>
      <c r="K11" s="160">
        <v>2.2342469827271998</v>
      </c>
      <c r="L11">
        <v>26.10407647058824</v>
      </c>
      <c r="M11" s="160">
        <v>179.82646158247269</v>
      </c>
      <c r="N11" s="143">
        <f t="shared" si="0"/>
        <v>11</v>
      </c>
      <c r="AA11" s="172"/>
      <c r="AB11" s="172" t="str">
        <f>IFERROR(VALUE(RIGHT(AA11,LEN(AA11)-MIN(FIND({0;1;2;3;4;5;6;7;8;9},AA11&amp;"0123456789"))+1)),"")</f>
        <v/>
      </c>
    </row>
    <row r="12" spans="2:28" ht="25.5" x14ac:dyDescent="0.2">
      <c r="B12" s="130">
        <v>32.128094117647059</v>
      </c>
      <c r="C12" s="160">
        <v>29.768324296295791</v>
      </c>
      <c r="D12">
        <v>32.128094117647059</v>
      </c>
      <c r="E12" s="160">
        <v>-1630.5322584514063</v>
      </c>
      <c r="F12">
        <v>32.128094117647059</v>
      </c>
      <c r="G12" s="160">
        <v>609.31463154859375</v>
      </c>
      <c r="H12">
        <v>1.6111428571428572</v>
      </c>
      <c r="I12" s="160">
        <v>12.98798779847723</v>
      </c>
      <c r="J12">
        <v>1.6111428571428572</v>
      </c>
      <c r="K12" s="160">
        <v>2.153521252171231</v>
      </c>
      <c r="L12">
        <v>30.120088235294119</v>
      </c>
      <c r="M12" s="160">
        <v>179.82531698725853</v>
      </c>
      <c r="N12" s="143">
        <f t="shared" si="0"/>
        <v>12</v>
      </c>
      <c r="P12" s="557" t="s">
        <v>513</v>
      </c>
      <c r="Q12" s="558"/>
      <c r="R12" s="558"/>
      <c r="S12" s="559"/>
      <c r="T12" s="178" t="s">
        <v>509</v>
      </c>
      <c r="AA12" s="172"/>
      <c r="AB12" s="172" t="str">
        <f>IFERROR(VALUE(RIGHT(AA12,LEN(AA12)-MIN(FIND({0;1;2;3;4;5;6;7;8;9},AA12&amp;"0123456789"))+1)),"")</f>
        <v/>
      </c>
    </row>
    <row r="13" spans="2:28" x14ac:dyDescent="0.2">
      <c r="B13" s="130">
        <v>36.144105882352939</v>
      </c>
      <c r="C13" s="160">
        <v>29.780671518613552</v>
      </c>
      <c r="D13">
        <v>36.144105882352939</v>
      </c>
      <c r="E13" s="160">
        <v>-1634.5554057078518</v>
      </c>
      <c r="F13">
        <v>36.144105882352939</v>
      </c>
      <c r="G13" s="160">
        <v>605.2914842921482</v>
      </c>
      <c r="H13">
        <v>1.8125357142857144</v>
      </c>
      <c r="I13" s="160">
        <v>12.786638356478155</v>
      </c>
      <c r="J13">
        <v>1.8125357142857144</v>
      </c>
      <c r="K13" s="160">
        <v>2.1254983619051018</v>
      </c>
      <c r="L13">
        <v>34.136099999999999</v>
      </c>
      <c r="M13" s="160">
        <v>179.82415719304097</v>
      </c>
      <c r="N13" s="143">
        <f t="shared" si="0"/>
        <v>13</v>
      </c>
      <c r="P13" s="136" t="s">
        <v>491</v>
      </c>
      <c r="Q13" s="133" t="s">
        <v>373</v>
      </c>
      <c r="R13" s="133" t="s">
        <v>358</v>
      </c>
      <c r="S13" s="137" t="s">
        <v>467</v>
      </c>
      <c r="T13" s="179"/>
      <c r="AA13" s="172"/>
      <c r="AB13" s="172" t="str">
        <f>IFERROR(VALUE(RIGHT(AA13,LEN(AA13)-MIN(FIND({0;1;2;3;4;5;6;7;8;9},AA13&amp;"0123456789"))+1)),"")</f>
        <v/>
      </c>
    </row>
    <row r="14" spans="2:28" ht="13.5" thickBot="1" x14ac:dyDescent="0.25">
      <c r="B14" s="130">
        <v>40.160117647058819</v>
      </c>
      <c r="C14" s="160">
        <v>29.793101120266964</v>
      </c>
      <c r="D14">
        <v>40.160117647058819</v>
      </c>
      <c r="E14" s="160">
        <v>-1638.5785052096896</v>
      </c>
      <c r="F14">
        <v>40.160117647058819</v>
      </c>
      <c r="G14" s="160">
        <v>601.26838479031039</v>
      </c>
      <c r="H14">
        <v>2.0139285714285715</v>
      </c>
      <c r="I14" s="160">
        <v>12.585273702825956</v>
      </c>
      <c r="J14">
        <v>2.0139285714285715</v>
      </c>
      <c r="K14" s="160">
        <v>2.1221889101634588</v>
      </c>
      <c r="L14">
        <v>38.152111764705879</v>
      </c>
      <c r="M14" s="160">
        <v>179.82298189505354</v>
      </c>
      <c r="N14" s="143">
        <f t="shared" si="0"/>
        <v>14</v>
      </c>
      <c r="P14" s="140">
        <f ca="1">IF(T14="Não",INDIRECT("B"&amp;S14),INDIRECT("H"&amp;S14))</f>
        <v>649.76100000000633</v>
      </c>
      <c r="Q14" s="141">
        <f ca="1">IF(T14="Não",INDIRECT("C"&amp;S14),INDIRECT("I"&amp;S14))</f>
        <v>25.89035997915207</v>
      </c>
      <c r="R14" s="141">
        <f ca="1">IF(T14="Não",INDIRECT("E"&amp;S14))</f>
        <v>-2239.8949058209519</v>
      </c>
      <c r="S14" s="153">
        <f ca="1">IF(T14="Não",S10-1+MATCH(0,INDIRECT("G"&amp;S10&amp;":G999"),1),MATCH(0,K1:K1003,1))</f>
        <v>451</v>
      </c>
      <c r="T14" s="163" t="str">
        <f>IF(MIN(K4:K999)&gt;0,"Não","Sim")</f>
        <v>Não</v>
      </c>
      <c r="AA14" s="171"/>
      <c r="AB14" s="172" t="str">
        <f>IFERROR(VALUE(RIGHT(AA14,LEN(AA14)-MIN(FIND({0;1;2;3;4;5;6;7;8;9},AA14&amp;"0123456789"))+1)),"")</f>
        <v/>
      </c>
    </row>
    <row r="15" spans="2:28" ht="13.5" thickBot="1" x14ac:dyDescent="0.25">
      <c r="B15" s="130">
        <v>44.176129411764698</v>
      </c>
      <c r="C15" s="160">
        <v>29.805614209882307</v>
      </c>
      <c r="D15">
        <v>44.176129411764698</v>
      </c>
      <c r="E15" s="160">
        <v>-1642.6015569517822</v>
      </c>
      <c r="F15">
        <v>44.176129411764698</v>
      </c>
      <c r="G15" s="160">
        <v>597.24533304821784</v>
      </c>
      <c r="H15">
        <v>2.2153214285714284</v>
      </c>
      <c r="I15" s="160">
        <v>12.383890083267282</v>
      </c>
      <c r="J15">
        <v>2.2153214285714284</v>
      </c>
      <c r="K15" s="160">
        <v>2.1203734147838986</v>
      </c>
      <c r="L15">
        <v>42.168123529411758</v>
      </c>
      <c r="M15" s="160">
        <v>179.82179078032686</v>
      </c>
      <c r="N15" s="143">
        <f t="shared" si="0"/>
        <v>15</v>
      </c>
      <c r="AA15" s="171"/>
      <c r="AB15" s="172" t="str">
        <f>IFERROR(VALUE(RIGHT(AA15,LEN(AA15)-MIN(FIND({0;1;2;3;4;5;6;7;8;9},AA15&amp;"0123456789"))+1)),"")</f>
        <v/>
      </c>
    </row>
    <row r="16" spans="2:28" x14ac:dyDescent="0.2">
      <c r="B16" s="130">
        <v>48.192141176470578</v>
      </c>
      <c r="C16" s="160">
        <v>29.818211918616825</v>
      </c>
      <c r="D16">
        <v>48.192141176470578</v>
      </c>
      <c r="E16" s="160">
        <v>-1646.6245609288515</v>
      </c>
      <c r="F16">
        <v>48.192141176470578</v>
      </c>
      <c r="G16" s="160">
        <v>593.22232907114858</v>
      </c>
      <c r="H16">
        <v>2.4167142857142858</v>
      </c>
      <c r="I16" s="160">
        <v>12.182498555978151</v>
      </c>
      <c r="J16">
        <v>2.4167142857142858</v>
      </c>
      <c r="K16" s="160">
        <v>2.120672658222702</v>
      </c>
      <c r="L16">
        <v>46.184135294117638</v>
      </c>
      <c r="M16" s="160">
        <v>179.82058352741021</v>
      </c>
      <c r="N16" s="143">
        <f t="shared" si="0"/>
        <v>16</v>
      </c>
      <c r="P16" s="551" t="s">
        <v>514</v>
      </c>
      <c r="Q16" s="552"/>
      <c r="R16" s="552"/>
      <c r="S16" s="553"/>
      <c r="AA16" s="171"/>
      <c r="AB16" s="172" t="str">
        <f>IFERROR(VALUE(RIGHT(AA16,LEN(AA16)-MIN(FIND({0;1;2;3;4;5;6;7;8;9},AA16&amp;"0123456789"))+1)),"")</f>
        <v/>
      </c>
    </row>
    <row r="17" spans="2:28" x14ac:dyDescent="0.2">
      <c r="B17" s="130">
        <v>52.208152941176458</v>
      </c>
      <c r="C17" s="160">
        <v>29.830895400773407</v>
      </c>
      <c r="D17">
        <v>52.208152941176458</v>
      </c>
      <c r="E17" s="160">
        <v>-1650.6475171354762</v>
      </c>
      <c r="F17">
        <v>52.208152941176458</v>
      </c>
      <c r="G17" s="160">
        <v>589.19937286452387</v>
      </c>
      <c r="H17">
        <v>2.6181071428571432</v>
      </c>
      <c r="I17" s="160">
        <v>11.981128965402814</v>
      </c>
      <c r="J17">
        <v>2.6181071428571432</v>
      </c>
      <c r="K17" s="160">
        <v>2.1236562532076277</v>
      </c>
      <c r="L17">
        <v>50.200147058823518</v>
      </c>
      <c r="M17" s="160">
        <v>179.81935980608321</v>
      </c>
      <c r="N17" s="143">
        <f t="shared" si="0"/>
        <v>17</v>
      </c>
      <c r="P17" s="136" t="s">
        <v>491</v>
      </c>
      <c r="Q17" s="133" t="s">
        <v>373</v>
      </c>
      <c r="R17" s="133" t="s">
        <v>358</v>
      </c>
      <c r="S17" s="137" t="s">
        <v>467</v>
      </c>
      <c r="AA17" s="171"/>
      <c r="AB17" s="172" t="str">
        <f>IFERROR(VALUE(RIGHT(AA17,LEN(AA17)-MIN(FIND({0;1;2;3;4;5;6;7;8;9},AA17&amp;"0123456789"))+1)),"")</f>
        <v/>
      </c>
    </row>
    <row r="18" spans="2:28" ht="13.5" thickBot="1" x14ac:dyDescent="0.25">
      <c r="B18" s="130">
        <v>56.224164705882338</v>
      </c>
      <c r="C18" s="160">
        <v>29.843665834436408</v>
      </c>
      <c r="D18">
        <v>56.224164705882338</v>
      </c>
      <c r="E18" s="160">
        <v>-1654.6704255660838</v>
      </c>
      <c r="F18">
        <v>56.224164705882338</v>
      </c>
      <c r="G18" s="160">
        <v>585.17646443391618</v>
      </c>
      <c r="H18">
        <v>2.8195000000000006</v>
      </c>
      <c r="I18" s="160">
        <v>11.779832358782604</v>
      </c>
      <c r="J18">
        <v>2.8195000000000006</v>
      </c>
      <c r="K18" s="160">
        <v>2.1298423121611449</v>
      </c>
      <c r="L18">
        <v>54.216158823529398</v>
      </c>
      <c r="M18" s="160">
        <v>179.81811927705391</v>
      </c>
      <c r="N18" s="143">
        <f t="shared" si="0"/>
        <v>18</v>
      </c>
      <c r="P18" s="140">
        <f ca="1">TREND((INDIRECT("D"&amp;S18&amp;":D"&amp;S18+1)),INDIRECT("E"&amp;S18&amp;":E"&amp;(S18+1)),R18)</f>
        <v>637.49193071740274</v>
      </c>
      <c r="Q18" s="152">
        <f ca="1">TREND((INDIRECT("C"&amp;S18&amp;":C"&amp;S18+1)),INDIRECT("E"&amp;S18&amp;":E"&amp;(S18+1)),R18)</f>
        <v>36.667911254283354</v>
      </c>
      <c r="R18" s="141">
        <f>R6</f>
        <v>-2236.1922301721547</v>
      </c>
      <c r="S18" s="142">
        <f ca="1">MATCH(R18,INDIRECT("E1:E"&amp;S10),-1)</f>
        <v>389</v>
      </c>
      <c r="AA18" s="171"/>
      <c r="AB18" s="172" t="str">
        <f>IFERROR(VALUE(RIGHT(AA18,LEN(AA18)-MIN(FIND({0;1;2;3;4;5;6;7;8;9},AA18&amp;"0123456789"))+1)),"")</f>
        <v/>
      </c>
    </row>
    <row r="19" spans="2:28" ht="12.75" customHeight="1" x14ac:dyDescent="0.2">
      <c r="B19" s="130">
        <v>60.240176470588217</v>
      </c>
      <c r="C19" s="160">
        <v>29.856524422129485</v>
      </c>
      <c r="D19">
        <v>60.240176470588217</v>
      </c>
      <c r="E19" s="160">
        <v>-1658.693286214949</v>
      </c>
      <c r="F19">
        <v>60.240176470588217</v>
      </c>
      <c r="G19" s="160">
        <v>581.15360378505102</v>
      </c>
      <c r="H19">
        <v>3.0208928571428579</v>
      </c>
      <c r="I19" s="160">
        <v>11.57868214262308</v>
      </c>
      <c r="J19">
        <v>3.0208928571428579</v>
      </c>
      <c r="K19" s="160">
        <v>2.1396993361167915</v>
      </c>
      <c r="L19">
        <v>58.232170588235277</v>
      </c>
      <c r="M19" s="160">
        <v>179.81686159164511</v>
      </c>
      <c r="N19" s="143">
        <f t="shared" si="0"/>
        <v>19</v>
      </c>
      <c r="AA19" s="171"/>
      <c r="AB19" s="172" t="str">
        <f>IFERROR(VALUE(RIGHT(AA19,LEN(AA19)-MIN(FIND({0;1;2;3;4;5;6;7;8;9},AA19&amp;"0123456789"))+1)),"")</f>
        <v/>
      </c>
    </row>
    <row r="20" spans="2:28" ht="12" customHeight="1" thickBot="1" x14ac:dyDescent="0.25">
      <c r="B20" s="130">
        <v>64.256188235294104</v>
      </c>
      <c r="C20" s="160">
        <v>29.869472391496249</v>
      </c>
      <c r="D20">
        <v>64.256188235294104</v>
      </c>
      <c r="E20" s="160">
        <v>-1662.7160990761849</v>
      </c>
      <c r="F20">
        <v>64.256188235294104</v>
      </c>
      <c r="G20" s="160">
        <v>577.13079092381508</v>
      </c>
      <c r="H20">
        <v>3.2222857142857153</v>
      </c>
      <c r="I20" s="160">
        <v>11.377773978267182</v>
      </c>
      <c r="J20">
        <v>3.2222857142857153</v>
      </c>
      <c r="K20" s="160">
        <v>2.1536443167774451</v>
      </c>
      <c r="L20">
        <v>62.248182352941157</v>
      </c>
      <c r="M20" s="160">
        <v>179.81558639146854</v>
      </c>
      <c r="N20" s="143">
        <f t="shared" si="0"/>
        <v>20</v>
      </c>
      <c r="AA20" s="171"/>
      <c r="AB20" s="172" t="str">
        <f>IFERROR(VALUE(RIGHT(AA20,LEN(AA20)-MIN(FIND({0;1;2;3;4;5;6;7;8;9},AA20&amp;"0123456789"))+1)),"")</f>
        <v/>
      </c>
    </row>
    <row r="21" spans="2:28" ht="12" customHeight="1" x14ac:dyDescent="0.2">
      <c r="B21" s="130">
        <v>68.272199999999984</v>
      </c>
      <c r="C21" s="160">
        <v>29.882510996004889</v>
      </c>
      <c r="D21">
        <v>68.272199999999984</v>
      </c>
      <c r="E21" s="160">
        <v>-1666.7388641437403</v>
      </c>
      <c r="F21">
        <v>68.272199999999984</v>
      </c>
      <c r="G21" s="160">
        <v>573.1080258562597</v>
      </c>
      <c r="H21">
        <v>3.4236785714285727</v>
      </c>
      <c r="I21" s="160">
        <v>11.177224486057748</v>
      </c>
      <c r="J21">
        <v>3.4236785714285727</v>
      </c>
      <c r="K21" s="160">
        <v>2.1720410960497247</v>
      </c>
      <c r="L21">
        <v>66.264194117647037</v>
      </c>
      <c r="M21" s="160">
        <v>179.8142933080828</v>
      </c>
      <c r="N21" s="143">
        <f t="shared" si="0"/>
        <v>21</v>
      </c>
      <c r="P21" s="555" t="s">
        <v>515</v>
      </c>
      <c r="R21" s="131"/>
      <c r="AA21" s="172"/>
      <c r="AB21" s="172" t="str">
        <f>IFERROR(VALUE(RIGHT(AA21,LEN(AA21)-MIN(FIND({0;1;2;3;4;5;6;7;8;9},AA21&amp;"0123456789"))+1)),"")</f>
        <v/>
      </c>
    </row>
    <row r="22" spans="2:28" ht="13.5" thickBot="1" x14ac:dyDescent="0.25">
      <c r="B22" s="130">
        <v>72.288211764705864</v>
      </c>
      <c r="C22" s="160">
        <v>29.895641515677575</v>
      </c>
      <c r="D22">
        <v>72.288211764705864</v>
      </c>
      <c r="E22" s="160">
        <v>-1670.7615814113913</v>
      </c>
      <c r="F22">
        <v>72.288211764705864</v>
      </c>
      <c r="G22" s="160">
        <v>569.08530858860877</v>
      </c>
      <c r="H22">
        <v>3.6250714285714301</v>
      </c>
      <c r="I22" s="160">
        <v>10.977168743475577</v>
      </c>
      <c r="J22">
        <v>3.6250714285714301</v>
      </c>
      <c r="K22" s="160">
        <v>2.1951978094343758</v>
      </c>
      <c r="L22">
        <v>70.280205882352931</v>
      </c>
      <c r="M22" s="160">
        <v>179.81298196264009</v>
      </c>
      <c r="N22" s="143">
        <f t="shared" si="0"/>
        <v>22</v>
      </c>
      <c r="P22" s="556"/>
      <c r="R22" s="2"/>
      <c r="AA22" s="171"/>
      <c r="AB22" s="172" t="str">
        <f>IFERROR(VALUE(RIGHT(AA22,LEN(AA22)-MIN(FIND({0;1;2;3;4;5;6;7;8;9},AA22&amp;"0123456789"))+1)),"")</f>
        <v/>
      </c>
    </row>
    <row r="23" spans="2:28" x14ac:dyDescent="0.2">
      <c r="B23" s="130">
        <v>76.304223529411743</v>
      </c>
      <c r="C23" s="160">
        <v>29.908865257845878</v>
      </c>
      <c r="D23">
        <v>76.304223529411743</v>
      </c>
      <c r="E23" s="160">
        <v>-1674.7842508727367</v>
      </c>
      <c r="F23">
        <v>76.304223529411743</v>
      </c>
      <c r="G23" s="160">
        <v>565.06263912726331</v>
      </c>
      <c r="H23">
        <v>3.8264642857142874</v>
      </c>
      <c r="I23" s="160">
        <v>10.777756941166007</v>
      </c>
      <c r="J23">
        <v>3.8264642857142874</v>
      </c>
      <c r="K23" s="160">
        <v>2.2233663500255716</v>
      </c>
      <c r="L23">
        <v>74.296217647058796</v>
      </c>
      <c r="M23" s="160">
        <v>179.81165196551481</v>
      </c>
      <c r="N23" s="143">
        <f t="shared" si="0"/>
        <v>23</v>
      </c>
      <c r="AA23" s="171"/>
      <c r="AB23" s="172" t="str">
        <f>IFERROR(VALUE(RIGHT(AA23,LEN(AA23)-MIN(FIND({0;1;2;3;4;5;6;7;8;9},AA23&amp;"0123456789"))+1)),"")</f>
        <v/>
      </c>
    </row>
    <row r="24" spans="2:28" x14ac:dyDescent="0.2">
      <c r="B24" s="130">
        <v>80.320235294117623</v>
      </c>
      <c r="C24" s="160">
        <v>29.922183557933195</v>
      </c>
      <c r="D24">
        <v>80.320235294117623</v>
      </c>
      <c r="E24" s="160">
        <v>-1678.8068725211915</v>
      </c>
      <c r="F24">
        <v>80.320235294117623</v>
      </c>
      <c r="G24" s="160">
        <v>561.04001747880852</v>
      </c>
      <c r="H24">
        <v>4.0278571428571448</v>
      </c>
      <c r="I24" s="160">
        <v>10.579150281603585</v>
      </c>
      <c r="J24">
        <v>4.0278571428571448</v>
      </c>
      <c r="K24" s="160">
        <v>2.2567420310228954</v>
      </c>
      <c r="L24">
        <v>78.31222941176469</v>
      </c>
      <c r="M24" s="160">
        <v>179.81030291591847</v>
      </c>
      <c r="N24" s="143">
        <f t="shared" si="0"/>
        <v>24</v>
      </c>
      <c r="P24" s="131"/>
      <c r="AA24" s="171"/>
      <c r="AB24" s="172" t="str">
        <f>IFERROR(VALUE(RIGHT(AA24,LEN(AA24)-MIN(FIND({0;1;2;3;4;5;6;7;8;9},AA24&amp;"0123456789"))+1)),"")</f>
        <v/>
      </c>
    </row>
    <row r="25" spans="2:28" ht="13.5" thickBot="1" x14ac:dyDescent="0.25">
      <c r="B25" s="130">
        <v>84.336247058823503</v>
      </c>
      <c r="C25" s="160">
        <v>29.935597780265407</v>
      </c>
      <c r="D25">
        <v>84.336247058823503</v>
      </c>
      <c r="E25" s="160">
        <v>-1682.8294463499801</v>
      </c>
      <c r="F25">
        <v>84.336247058823503</v>
      </c>
      <c r="G25" s="160">
        <v>557.01744365001991</v>
      </c>
      <c r="H25">
        <v>4.2292500000000022</v>
      </c>
      <c r="I25" s="160">
        <v>10.381517761053441</v>
      </c>
      <c r="J25">
        <v>4.2292500000000022</v>
      </c>
      <c r="K25" s="160">
        <v>2.2954627988378888</v>
      </c>
      <c r="L25">
        <v>82.328241176470556</v>
      </c>
      <c r="M25" s="160">
        <v>179.80893440149649</v>
      </c>
      <c r="N25" s="143">
        <f t="shared" si="0"/>
        <v>25</v>
      </c>
      <c r="P25" s="2"/>
      <c r="AA25" s="171"/>
      <c r="AB25" s="172" t="str">
        <f>IFERROR(VALUE(RIGHT(AA25,LEN(AA25)-MIN(FIND({0;1;2;3;4;5;6;7;8;9},AA25&amp;"0123456789"))+1)),"")</f>
        <v/>
      </c>
    </row>
    <row r="26" spans="2:28" x14ac:dyDescent="0.2">
      <c r="B26" s="130">
        <v>88.352258823529382</v>
      </c>
      <c r="C26" s="160">
        <v>29.949109318911013</v>
      </c>
      <c r="D26">
        <v>88.352258823529382</v>
      </c>
      <c r="E26" s="160">
        <v>-1686.8519723521285</v>
      </c>
      <c r="F26">
        <v>88.352258823529382</v>
      </c>
      <c r="G26" s="160">
        <v>552.99491764787149</v>
      </c>
      <c r="H26">
        <v>4.4306428571428595</v>
      </c>
      <c r="I26" s="160">
        <v>10.18524565523265</v>
      </c>
      <c r="J26">
        <v>4.4306428571428595</v>
      </c>
      <c r="K26" s="160">
        <v>2.3405747542428799</v>
      </c>
      <c r="L26">
        <v>86.34425294117645</v>
      </c>
      <c r="M26" s="160">
        <v>179.80754599790811</v>
      </c>
      <c r="N26" s="143">
        <f t="shared" si="0"/>
        <v>26</v>
      </c>
      <c r="P26" s="170" t="s">
        <v>516</v>
      </c>
      <c r="AA26" s="171"/>
      <c r="AB26" s="172" t="str">
        <f>IFERROR(VALUE(RIGHT(AA26,LEN(AA26)-MIN(FIND({0;1;2;3;4;5;6;7;8;9},AA26&amp;"0123456789"))+1)),"")</f>
        <v/>
      </c>
    </row>
    <row r="27" spans="2:28" ht="13.5" thickBot="1" x14ac:dyDescent="0.25">
      <c r="B27" s="130">
        <v>92.368270588235262</v>
      </c>
      <c r="C27" s="160">
        <v>29.962719598552003</v>
      </c>
      <c r="D27">
        <v>92.368270588235262</v>
      </c>
      <c r="E27" s="160">
        <v>-1690.8744505204586</v>
      </c>
      <c r="F27">
        <v>92.368270588235262</v>
      </c>
      <c r="G27" s="160">
        <v>548.97243947954144</v>
      </c>
      <c r="H27">
        <v>4.6320357142857169</v>
      </c>
      <c r="I27" s="160">
        <v>9.9908099915016653</v>
      </c>
      <c r="J27">
        <v>4.6320357142857169</v>
      </c>
      <c r="K27" s="160">
        <v>2.3930391430239979</v>
      </c>
      <c r="L27">
        <v>90.360264705882315</v>
      </c>
      <c r="M27" s="160">
        <v>179.80613726838754</v>
      </c>
      <c r="N27" s="143">
        <f t="shared" si="0"/>
        <v>27</v>
      </c>
      <c r="P27" s="191">
        <v>7</v>
      </c>
      <c r="AA27" s="171"/>
      <c r="AB27" s="172" t="str">
        <f>IFERROR(VALUE(RIGHT(AA27,LEN(AA27)-MIN(FIND({0;1;2;3;4;5;6;7;8;9},AA27&amp;"0123456789"))+1)),"")</f>
        <v/>
      </c>
    </row>
    <row r="28" spans="2:28" x14ac:dyDescent="0.2">
      <c r="B28" s="130">
        <v>96.384282352941142</v>
      </c>
      <c r="C28" s="160">
        <v>29.976430075386826</v>
      </c>
      <c r="D28">
        <v>96.384282352941142</v>
      </c>
      <c r="E28" s="160">
        <v>-1694.8968808475797</v>
      </c>
      <c r="F28">
        <v>96.384282352941142</v>
      </c>
      <c r="G28" s="160">
        <v>544.95000915242031</v>
      </c>
      <c r="H28">
        <v>4.8334285714285743</v>
      </c>
      <c r="I28" s="160">
        <v>9.7987809687058522</v>
      </c>
      <c r="J28">
        <v>4.8334285714285743</v>
      </c>
      <c r="K28" s="160">
        <v>2.4537227786395306</v>
      </c>
      <c r="L28">
        <v>94.376276470588209</v>
      </c>
      <c r="M28" s="160">
        <v>179.80470776328619</v>
      </c>
      <c r="N28" s="143">
        <f t="shared" si="0"/>
        <v>28</v>
      </c>
      <c r="P28" s="192" t="s">
        <v>1640</v>
      </c>
      <c r="AA28" s="171"/>
      <c r="AB28" s="172" t="str">
        <f>IFERROR(VALUE(RIGHT(AA28,LEN(AA28)-MIN(FIND({0;1;2;3;4;5;6;7;8;9},AA28&amp;"0123456789"))+1)),"")</f>
        <v/>
      </c>
    </row>
    <row r="29" spans="2:28" ht="13.5" thickBot="1" x14ac:dyDescent="0.25">
      <c r="B29" s="130">
        <v>100.40029411764702</v>
      </c>
      <c r="C29" s="160">
        <v>29.990242238066916</v>
      </c>
      <c r="D29">
        <v>100.40029411764702</v>
      </c>
      <c r="E29" s="160">
        <v>-1698.9192633258797</v>
      </c>
      <c r="F29">
        <v>100.40029411764702</v>
      </c>
      <c r="G29" s="160">
        <v>540.92762667412035</v>
      </c>
      <c r="H29">
        <v>5.0348214285714317</v>
      </c>
      <c r="I29" s="160">
        <v>9.6098215492175481</v>
      </c>
      <c r="J29">
        <v>5.0348214285714317</v>
      </c>
      <c r="K29" s="160">
        <v>2.5233783550006592</v>
      </c>
      <c r="L29">
        <v>98.392288235294075</v>
      </c>
      <c r="M29" s="160">
        <v>179.80325701959379</v>
      </c>
      <c r="N29" s="143">
        <f t="shared" si="0"/>
        <v>29</v>
      </c>
      <c r="P29" s="191">
        <v>9</v>
      </c>
      <c r="AA29" s="171"/>
      <c r="AB29" s="172" t="str">
        <f>IFERROR(VALUE(RIGHT(AA29,LEN(AA29)-MIN(FIND({0;1;2;3;4;5;6;7;8;9},AA29&amp;"0123456789"))+1)),"")</f>
        <v/>
      </c>
    </row>
    <row r="30" spans="2:28" x14ac:dyDescent="0.2">
      <c r="B30" s="130">
        <v>104.4163058823529</v>
      </c>
      <c r="C30" s="160">
        <v>30.004157608668269</v>
      </c>
      <c r="D30">
        <v>104.4163058823529</v>
      </c>
      <c r="E30" s="160">
        <v>-1702.9415979475189</v>
      </c>
      <c r="F30">
        <v>104.4163058823529</v>
      </c>
      <c r="G30" s="160">
        <v>536.90529205248117</v>
      </c>
      <c r="H30">
        <v>5.236214285714289</v>
      </c>
      <c r="I30" s="160">
        <v>9.4244730040694975</v>
      </c>
      <c r="J30">
        <v>5.236214285714289</v>
      </c>
      <c r="K30" s="160">
        <v>2.602140046094064</v>
      </c>
      <c r="L30">
        <v>102.40829999999997</v>
      </c>
      <c r="M30" s="160">
        <v>179.80178456043831</v>
      </c>
      <c r="N30" s="143">
        <f t="shared" si="0"/>
        <v>30</v>
      </c>
      <c r="P30" s="193" t="s">
        <v>517</v>
      </c>
      <c r="AA30" s="171"/>
      <c r="AB30" s="172" t="str">
        <f>IFERROR(VALUE(RIGHT(AA30,LEN(AA30)-MIN(FIND({0;1;2;3;4;5;6;7;8;9},AA30&amp;"0123456789"))+1)),"")</f>
        <v/>
      </c>
    </row>
    <row r="31" spans="2:28" ht="13.5" thickBot="1" x14ac:dyDescent="0.25">
      <c r="B31" s="130">
        <v>108.43231764705878</v>
      </c>
      <c r="C31" s="160">
        <v>30.018177743699624</v>
      </c>
      <c r="D31">
        <v>108.43231764705878</v>
      </c>
      <c r="E31" s="160">
        <v>-1706.9638847044198</v>
      </c>
      <c r="F31">
        <v>108.43231764705878</v>
      </c>
      <c r="G31" s="160">
        <v>532.88300529558023</v>
      </c>
      <c r="H31">
        <v>5.4376071428571464</v>
      </c>
      <c r="I31" s="160">
        <v>9.2431739368927808</v>
      </c>
      <c r="J31">
        <v>5.4376071428571464</v>
      </c>
      <c r="K31" s="160">
        <v>2.6898217377847686</v>
      </c>
      <c r="L31">
        <v>106.42431176470583</v>
      </c>
      <c r="M31" s="160">
        <v>179.8002898945638</v>
      </c>
      <c r="N31" s="143">
        <f t="shared" si="0"/>
        <v>31</v>
      </c>
      <c r="P31" s="190">
        <f>SUM(AB2:AB50)</f>
        <v>1</v>
      </c>
      <c r="AA31" s="171"/>
      <c r="AB31" s="172" t="str">
        <f>IFERROR(VALUE(RIGHT(AA31,LEN(AA31)-MIN(FIND({0;1;2;3;4;5;6;7;8;9},AA31&amp;"0123456789"))+1)),"")</f>
        <v/>
      </c>
    </row>
    <row r="32" spans="2:28" x14ac:dyDescent="0.2">
      <c r="B32" s="130">
        <v>112.44832941176466</v>
      </c>
      <c r="C32" s="160">
        <v>30.032304235148999</v>
      </c>
      <c r="D32">
        <v>112.44832941176466</v>
      </c>
      <c r="E32" s="160">
        <v>-1710.9861235882586</v>
      </c>
      <c r="F32">
        <v>112.44832941176466</v>
      </c>
      <c r="G32" s="160">
        <v>528.86076641174145</v>
      </c>
      <c r="H32">
        <v>5.6390000000000038</v>
      </c>
      <c r="I32" s="160">
        <v>9.0663533960777425</v>
      </c>
      <c r="J32">
        <v>5.6390000000000038</v>
      </c>
      <c r="K32" s="160">
        <v>2.7862161807497614</v>
      </c>
      <c r="L32">
        <v>110.44032352941173</v>
      </c>
      <c r="M32" s="160">
        <v>179.79877251578307</v>
      </c>
      <c r="N32" s="143">
        <f t="shared" si="0"/>
        <v>32</v>
      </c>
      <c r="AA32" s="171"/>
      <c r="AB32" s="172" t="str">
        <f>IFERROR(VALUE(RIGHT(AA32,LEN(AA32)-MIN(FIND({0;1;2;3;4;5;6;7;8;9},AA32&amp;"0123456789"))+1)),"")</f>
        <v/>
      </c>
    </row>
    <row r="33" spans="2:28" x14ac:dyDescent="0.2">
      <c r="B33" s="130">
        <v>116.46434117647054</v>
      </c>
      <c r="C33" s="160">
        <v>30.046538711570218</v>
      </c>
      <c r="D33">
        <v>116.46434117647054</v>
      </c>
      <c r="E33" s="160">
        <v>-1715.008314590455</v>
      </c>
      <c r="F33">
        <v>116.46434117647054</v>
      </c>
      <c r="G33" s="160">
        <v>524.838575409545</v>
      </c>
      <c r="I33" s="160"/>
      <c r="K33" s="160"/>
      <c r="L33">
        <v>114.45633529411759</v>
      </c>
      <c r="M33" s="160">
        <v>179.79723190240719</v>
      </c>
      <c r="N33" s="143">
        <f t="shared" si="0"/>
        <v>33</v>
      </c>
      <c r="AA33" s="171"/>
      <c r="AB33" s="172" t="str">
        <f>IFERROR(VALUE(RIGHT(AA33,LEN(AA33)-MIN(FIND({0;1;2;3;4;5;6;7;8;9},AA33&amp;"0123456789"))+1)),"")</f>
        <v/>
      </c>
    </row>
    <row r="34" spans="2:28" x14ac:dyDescent="0.2">
      <c r="B34" s="130">
        <v>120.48035294117642</v>
      </c>
      <c r="C34" s="160">
        <v>30.060882839211438</v>
      </c>
      <c r="D34">
        <v>120.48035294117642</v>
      </c>
      <c r="E34" s="160">
        <v>-1719.0304577021641</v>
      </c>
      <c r="F34">
        <v>120.48035294117642</v>
      </c>
      <c r="G34" s="160">
        <v>520.81643229783595</v>
      </c>
      <c r="I34" s="160"/>
      <c r="K34" s="160"/>
      <c r="L34">
        <v>118.47234705882349</v>
      </c>
      <c r="M34" s="160">
        <v>179.79566751664623</v>
      </c>
      <c r="N34" s="143">
        <f t="shared" si="0"/>
        <v>34</v>
      </c>
      <c r="AA34" s="171"/>
      <c r="AB34" s="172" t="str">
        <f>IFERROR(VALUE(RIGHT(AA34,LEN(AA34)-MIN(FIND({0;1;2;3;4;5;6;7;8;9},AA34&amp;"0123456789"))+1)),"")</f>
        <v/>
      </c>
    </row>
    <row r="35" spans="2:28" x14ac:dyDescent="0.2">
      <c r="B35" s="130">
        <v>124.4963647058823</v>
      </c>
      <c r="C35" s="160">
        <v>30.075338323187488</v>
      </c>
      <c r="D35">
        <v>124.4963647058823</v>
      </c>
      <c r="E35" s="160">
        <v>-1723.0525529142635</v>
      </c>
      <c r="F35">
        <v>124.4963647058823</v>
      </c>
      <c r="G35" s="160">
        <v>516.79433708573652</v>
      </c>
      <c r="I35" s="160"/>
      <c r="K35" s="160"/>
      <c r="L35">
        <v>122.48835882352935</v>
      </c>
      <c r="M35" s="160">
        <v>179.79407880398406</v>
      </c>
      <c r="N35" s="143">
        <f t="shared" si="0"/>
        <v>35</v>
      </c>
      <c r="AA35" s="171"/>
      <c r="AB35" s="172" t="str">
        <f>IFERROR(VALUE(RIGHT(AA35,LEN(AA35)-MIN(FIND({0;1;2;3;4;5;6;7;8;9},AA35&amp;"0123456789"))+1)),"")</f>
        <v/>
      </c>
    </row>
    <row r="36" spans="2:28" x14ac:dyDescent="0.2">
      <c r="B36" s="130">
        <v>128.51237647058818</v>
      </c>
      <c r="C36" s="160">
        <v>30.089906908698158</v>
      </c>
      <c r="D36">
        <v>128.51237647058818</v>
      </c>
      <c r="E36" s="160">
        <v>-1727.0746002173446</v>
      </c>
      <c r="F36">
        <v>128.51237647058818</v>
      </c>
      <c r="G36" s="160">
        <v>512.77228978265543</v>
      </c>
      <c r="I36" s="160"/>
      <c r="K36" s="160"/>
      <c r="L36">
        <v>126.50437058823525</v>
      </c>
      <c r="M36" s="160">
        <v>179.79246519252305</v>
      </c>
      <c r="N36" s="143">
        <f t="shared" si="0"/>
        <v>36</v>
      </c>
      <c r="AA36" s="171"/>
      <c r="AB36" s="172" t="str">
        <f>IFERROR(VALUE(RIGHT(AA36,LEN(AA36)-MIN(FIND({0;1;2;3;4;5;6;7;8;9},AA36&amp;"0123456789"))+1)),"")</f>
        <v/>
      </c>
    </row>
    <row r="37" spans="2:28" x14ac:dyDescent="0.2">
      <c r="B37" s="130">
        <v>132.52838823529407</v>
      </c>
      <c r="C37" s="160">
        <v>30.104590382294628</v>
      </c>
      <c r="D37">
        <v>132.52838823529407</v>
      </c>
      <c r="E37" s="160">
        <v>-1731.0965996017005</v>
      </c>
      <c r="F37">
        <v>132.52838823529407</v>
      </c>
      <c r="G37" s="160">
        <v>508.75029039829951</v>
      </c>
      <c r="I37" s="160"/>
      <c r="K37" s="160"/>
      <c r="L37">
        <v>130.52038235294111</v>
      </c>
      <c r="M37" s="160">
        <v>179.79082609229695</v>
      </c>
      <c r="N37" s="143">
        <f t="shared" si="0"/>
        <v>37</v>
      </c>
      <c r="AA37" s="171"/>
      <c r="AB37" s="172" t="str">
        <f>IFERROR(VALUE(RIGHT(AA37,LEN(AA37)-MIN(FIND({0;1;2;3;4;5;6;7;8;9},AA37&amp;"0123456789"))+1)),"")</f>
        <v/>
      </c>
    </row>
    <row r="38" spans="2:28" x14ac:dyDescent="0.2">
      <c r="B38" s="130">
        <v>136.54439999999997</v>
      </c>
      <c r="C38" s="160">
        <v>30.119390573196267</v>
      </c>
      <c r="D38">
        <v>136.54439999999997</v>
      </c>
      <c r="E38" s="160">
        <v>-1735.1185510573137</v>
      </c>
      <c r="F38">
        <v>136.54439999999997</v>
      </c>
      <c r="G38" s="160">
        <v>504.72833894268638</v>
      </c>
      <c r="I38" s="160"/>
      <c r="K38" s="160"/>
      <c r="L38">
        <v>134.53639411764703</v>
      </c>
      <c r="M38" s="160">
        <v>179.78916089455237</v>
      </c>
      <c r="N38" s="143">
        <f t="shared" si="0"/>
        <v>38</v>
      </c>
      <c r="AA38" s="171"/>
      <c r="AB38" s="172" t="str">
        <f>IFERROR(VALUE(RIGHT(AA38,LEN(AA38)-MIN(FIND({0;1;2;3;4;5;6;7;8;9},AA38&amp;"0123456789"))+1)),"")</f>
        <v/>
      </c>
    </row>
    <row r="39" spans="2:28" x14ac:dyDescent="0.2">
      <c r="B39" s="130">
        <v>140.56041176470586</v>
      </c>
      <c r="C39" s="160">
        <v>30.134309354660314</v>
      </c>
      <c r="D39">
        <v>140.56041176470586</v>
      </c>
      <c r="E39" s="160">
        <v>-1739.140454573843</v>
      </c>
      <c r="F39">
        <v>140.56041176470586</v>
      </c>
      <c r="G39" s="160">
        <v>500.70643542615699</v>
      </c>
      <c r="I39" s="160"/>
      <c r="K39" s="160"/>
      <c r="L39">
        <v>138.5524058823529</v>
      </c>
      <c r="M39" s="160">
        <v>179.78746897099415</v>
      </c>
      <c r="N39" s="143">
        <f t="shared" si="0"/>
        <v>39</v>
      </c>
      <c r="AA39" s="171"/>
      <c r="AB39" s="172" t="str">
        <f>IFERROR(VALUE(RIGHT(AA39,LEN(AA39)-MIN(FIND({0;1;2;3;4;5;6;7;8;9},AA39&amp;"0123456789"))+1)),"")</f>
        <v/>
      </c>
    </row>
    <row r="40" spans="2:28" x14ac:dyDescent="0.2">
      <c r="B40" s="130">
        <v>144.57642352941176</v>
      </c>
      <c r="C40" s="160">
        <v>30.149348645406924</v>
      </c>
      <c r="D40">
        <v>144.57642352941176</v>
      </c>
      <c r="E40" s="160">
        <v>-1743.1623101406128</v>
      </c>
      <c r="F40">
        <v>144.57642352941176</v>
      </c>
      <c r="G40" s="160">
        <v>496.68457985938721</v>
      </c>
      <c r="I40" s="160"/>
      <c r="K40" s="160"/>
      <c r="L40">
        <v>142.56841764705882</v>
      </c>
      <c r="M40" s="160">
        <v>179.78574967299573</v>
      </c>
      <c r="N40" s="143">
        <f t="shared" si="0"/>
        <v>40</v>
      </c>
      <c r="AA40" s="171"/>
      <c r="AB40" s="172" t="str">
        <f>IFERROR(VALUE(RIGHT(AA40,LEN(AA40)-MIN(FIND({0;1;2;3;4;5;6;7;8;9},AA40&amp;"0123456789"))+1)),"")</f>
        <v/>
      </c>
    </row>
    <row r="41" spans="2:28" x14ac:dyDescent="0.2">
      <c r="B41" s="130">
        <v>148.59243529411765</v>
      </c>
      <c r="C41" s="160">
        <v>30.164510411102363</v>
      </c>
      <c r="D41">
        <v>148.59243529411765</v>
      </c>
      <c r="E41" s="160">
        <v>-1747.1841177465967</v>
      </c>
      <c r="F41">
        <v>148.59243529411765</v>
      </c>
      <c r="G41" s="160">
        <v>492.66277225340332</v>
      </c>
      <c r="I41" s="160"/>
      <c r="K41" s="160"/>
      <c r="L41">
        <v>146.58442941176469</v>
      </c>
      <c r="M41" s="160">
        <v>179.78400233076925</v>
      </c>
      <c r="N41" s="143">
        <f t="shared" si="0"/>
        <v>41</v>
      </c>
      <c r="AA41" s="171"/>
      <c r="AB41" s="172" t="str">
        <f>IFERROR(VALUE(RIGHT(AA41,LEN(AA41)-MIN(FIND({0;1;2;3;4;5;6;7;8;9},AA41&amp;"0123456789"))+1)),"")</f>
        <v/>
      </c>
    </row>
    <row r="42" spans="2:28" x14ac:dyDescent="0.2">
      <c r="B42" s="130">
        <v>152.60844705882354</v>
      </c>
      <c r="C42" s="160">
        <v>30.179796665903165</v>
      </c>
      <c r="D42">
        <v>152.60844705882354</v>
      </c>
      <c r="E42" s="160">
        <v>-1751.2058773804044</v>
      </c>
      <c r="F42">
        <v>152.60844705882354</v>
      </c>
      <c r="G42" s="160">
        <v>488.64101261959559</v>
      </c>
      <c r="I42" s="160"/>
      <c r="K42" s="160"/>
      <c r="L42">
        <v>150.60044117647061</v>
      </c>
      <c r="M42" s="160">
        <v>179.78222625249575</v>
      </c>
      <c r="N42" s="143">
        <f t="shared" si="0"/>
        <v>42</v>
      </c>
      <c r="AA42" s="171"/>
      <c r="AB42" s="172" t="str">
        <f>IFERROR(VALUE(RIGHT(AA42,LEN(AA42)-MIN(FIND({0;1;2;3;4;5;6;7;8;9},AA42&amp;"0123456789"))+1)),"")</f>
        <v/>
      </c>
    </row>
    <row r="43" spans="2:28" x14ac:dyDescent="0.2">
      <c r="B43" s="130">
        <v>156.62445882352944</v>
      </c>
      <c r="C43" s="160">
        <v>30.195209474064303</v>
      </c>
      <c r="D43">
        <v>156.62445882352944</v>
      </c>
      <c r="E43" s="160">
        <v>-1755.2275890302665</v>
      </c>
      <c r="F43">
        <v>156.62445882352944</v>
      </c>
      <c r="G43" s="160">
        <v>484.61930096973356</v>
      </c>
      <c r="I43" s="160"/>
      <c r="K43" s="160"/>
      <c r="L43">
        <v>154.61645294117648</v>
      </c>
      <c r="M43" s="160">
        <v>179.78042072341208</v>
      </c>
      <c r="N43" s="143">
        <f t="shared" si="0"/>
        <v>43</v>
      </c>
      <c r="AA43" s="171"/>
      <c r="AB43" s="172" t="str">
        <f>IFERROR(VALUE(RIGHT(AA43,LEN(AA43)-MIN(FIND({0;1;2;3;4;5;6;7;8;9},AA43&amp;"0123456789"))+1)),"")</f>
        <v/>
      </c>
    </row>
    <row r="44" spans="2:28" x14ac:dyDescent="0.2">
      <c r="B44" s="130">
        <v>160.64047058823533</v>
      </c>
      <c r="C44" s="160">
        <v>30.210750951614617</v>
      </c>
      <c r="D44">
        <v>160.64047058823533</v>
      </c>
      <c r="E44" s="160">
        <v>-1759.2492526840181</v>
      </c>
      <c r="F44">
        <v>160.64047058823533</v>
      </c>
      <c r="G44" s="160">
        <v>480.59763731598196</v>
      </c>
      <c r="I44" s="160"/>
      <c r="K44" s="160"/>
      <c r="L44">
        <v>158.6324647058824</v>
      </c>
      <c r="M44" s="160">
        <v>179.77858500485115</v>
      </c>
      <c r="N44" s="143">
        <f t="shared" si="0"/>
        <v>44</v>
      </c>
      <c r="AA44" s="171"/>
      <c r="AB44" s="172" t="str">
        <f>IFERROR(VALUE(RIGHT(AA44,LEN(AA44)-MIN(FIND({0;1;2;3;4;5;6;7;8;9},AA44&amp;"0123456789"))+1)),"")</f>
        <v/>
      </c>
    </row>
    <row r="45" spans="2:28" x14ac:dyDescent="0.2">
      <c r="B45" s="130">
        <v>164.65648235294123</v>
      </c>
      <c r="C45" s="160">
        <v>30.226423268102838</v>
      </c>
      <c r="D45">
        <v>164.65648235294123</v>
      </c>
      <c r="E45" s="160">
        <v>-1763.2708683290825</v>
      </c>
      <c r="F45">
        <v>164.65648235294123</v>
      </c>
      <c r="G45" s="160">
        <v>476.5760216709175</v>
      </c>
      <c r="I45" s="160"/>
      <c r="K45" s="160"/>
      <c r="L45">
        <v>162.64847647058826</v>
      </c>
      <c r="M45" s="160">
        <v>179.77671833323467</v>
      </c>
      <c r="N45" s="143">
        <f t="shared" si="0"/>
        <v>45</v>
      </c>
      <c r="AA45" s="171"/>
      <c r="AB45" s="172" t="str">
        <f>IFERROR(VALUE(RIGHT(AA45,LEN(AA45)-MIN(FIND({0;1;2;3;4;5;6;7;8;9},AA45&amp;"0123456789"))+1)),"")</f>
        <v/>
      </c>
    </row>
    <row r="46" spans="2:28" x14ac:dyDescent="0.2">
      <c r="B46" s="130">
        <v>168.67249411764712</v>
      </c>
      <c r="C46" s="160">
        <v>30.242228648417871</v>
      </c>
      <c r="D46">
        <v>168.67249411764712</v>
      </c>
      <c r="E46" s="160">
        <v>-1767.2924359524538</v>
      </c>
      <c r="F46">
        <v>168.67249411764712</v>
      </c>
      <c r="G46" s="160">
        <v>472.55445404754619</v>
      </c>
      <c r="I46" s="160"/>
      <c r="K46" s="160"/>
      <c r="L46">
        <v>166.66448823529419</v>
      </c>
      <c r="M46" s="160">
        <v>179.77481991901371</v>
      </c>
      <c r="N46" s="143">
        <f t="shared" si="0"/>
        <v>46</v>
      </c>
      <c r="AA46" s="171"/>
      <c r="AB46" s="172" t="str">
        <f>IFERROR(VALUE(RIGHT(AA46,LEN(AA46)-MIN(FIND({0;1;2;3;4;5;6;7;8;9},AA46&amp;"0123456789"))+1)),"")</f>
        <v/>
      </c>
    </row>
    <row r="47" spans="2:28" x14ac:dyDescent="0.2">
      <c r="B47" s="130">
        <v>172.68850588235301</v>
      </c>
      <c r="C47" s="160">
        <v>30.258169374687103</v>
      </c>
      <c r="D47">
        <v>172.68850588235301</v>
      </c>
      <c r="E47" s="160">
        <v>-1771.3139555406772</v>
      </c>
      <c r="F47">
        <v>172.68850588235301</v>
      </c>
      <c r="G47" s="160">
        <v>468.53293445932286</v>
      </c>
      <c r="I47" s="160"/>
      <c r="K47" s="160"/>
      <c r="L47">
        <v>170.68050000000005</v>
      </c>
      <c r="M47" s="160">
        <v>179.77288894555554</v>
      </c>
      <c r="N47" s="143">
        <f t="shared" si="0"/>
        <v>47</v>
      </c>
      <c r="AA47" s="171"/>
      <c r="AB47" s="172" t="str">
        <f>IFERROR(VALUE(RIGHT(AA47,LEN(AA47)-MIN(FIND({0;1;2;3;4;5;6;7;8;9},AA47&amp;"0123456789"))+1)),"")</f>
        <v/>
      </c>
    </row>
    <row r="48" spans="2:28" x14ac:dyDescent="0.2">
      <c r="B48" s="130">
        <v>176.70451764705891</v>
      </c>
      <c r="C48" s="160">
        <v>30.274247788256861</v>
      </c>
      <c r="D48">
        <v>176.70451764705891</v>
      </c>
      <c r="E48" s="160">
        <v>-1775.3354270798311</v>
      </c>
      <c r="F48">
        <v>176.70451764705891</v>
      </c>
      <c r="G48" s="160">
        <v>464.51146292016892</v>
      </c>
      <c r="I48" s="160"/>
      <c r="K48" s="160"/>
      <c r="L48">
        <v>174.69651176470597</v>
      </c>
      <c r="M48" s="160">
        <v>179.77092456797138</v>
      </c>
      <c r="N48" s="143">
        <f t="shared" si="0"/>
        <v>48</v>
      </c>
      <c r="AA48" s="171"/>
      <c r="AB48" s="172" t="str">
        <f>IFERROR(VALUE(RIGHT(AA48,LEN(AA48)-MIN(FIND({0;1;2;3;4;5;6;7;8;9},AA48&amp;"0123456789"))+1)),"")</f>
        <v/>
      </c>
    </row>
    <row r="49" spans="2:28" x14ac:dyDescent="0.2">
      <c r="B49" s="130">
        <v>180.7205294117648</v>
      </c>
      <c r="C49" s="160">
        <v>30.290466291759216</v>
      </c>
      <c r="D49">
        <v>180.7205294117648</v>
      </c>
      <c r="E49" s="160">
        <v>-1779.3568505555058</v>
      </c>
      <c r="F49">
        <v>180.7205294117648</v>
      </c>
      <c r="G49" s="160">
        <v>460.49003944449419</v>
      </c>
      <c r="I49" s="160"/>
      <c r="K49" s="160"/>
      <c r="L49">
        <v>178.71252352941184</v>
      </c>
      <c r="M49" s="160">
        <v>179.76892591188459</v>
      </c>
      <c r="N49" s="143">
        <f t="shared" si="0"/>
        <v>49</v>
      </c>
      <c r="AA49" s="171"/>
      <c r="AB49" s="172" t="str">
        <f>IFERROR(VALUE(RIGHT(AA49,LEN(AA49)-MIN(FIND({0;1;2;3;4;5;6;7;8;9},AA49&amp;"0123456789"))+1)),"")</f>
        <v/>
      </c>
    </row>
    <row r="50" spans="2:28" ht="13.5" thickBot="1" x14ac:dyDescent="0.25">
      <c r="B50" s="130">
        <v>184.73654117647069</v>
      </c>
      <c r="C50" s="160">
        <v>30.306827351269799</v>
      </c>
      <c r="D50">
        <v>184.73654117647069</v>
      </c>
      <c r="E50" s="160">
        <v>-1783.3782259527816</v>
      </c>
      <c r="F50">
        <v>184.73654117647069</v>
      </c>
      <c r="G50" s="160">
        <v>456.46866404721845</v>
      </c>
      <c r="I50" s="160"/>
      <c r="K50" s="160"/>
      <c r="L50">
        <v>182.72853529411776</v>
      </c>
      <c r="M50" s="160">
        <v>179.76689207213212</v>
      </c>
      <c r="N50" s="143">
        <f t="shared" si="0"/>
        <v>50</v>
      </c>
      <c r="AA50" s="234"/>
      <c r="AB50" s="172" t="str">
        <f>IFERROR(VALUE(RIGHT(AA50,LEN(AA50)-MIN(FIND({0;1;2;3;4;5;6;7;8;9},AA50&amp;"0123456789"))+1)),"")</f>
        <v/>
      </c>
    </row>
    <row r="51" spans="2:28" x14ac:dyDescent="0.2">
      <c r="B51" s="130">
        <v>188.75255294117659</v>
      </c>
      <c r="C51" s="160">
        <v>30.323333498561414</v>
      </c>
      <c r="D51">
        <v>188.75255294117659</v>
      </c>
      <c r="E51" s="160">
        <v>-1787.3995532562069</v>
      </c>
      <c r="F51">
        <v>188.75255294117659</v>
      </c>
      <c r="G51" s="160">
        <v>452.44733674379313</v>
      </c>
      <c r="I51" s="160"/>
      <c r="K51" s="160"/>
      <c r="L51">
        <v>186.74454705882363</v>
      </c>
      <c r="M51" s="160">
        <v>179.76482211139765</v>
      </c>
      <c r="N51" s="143">
        <f t="shared" si="0"/>
        <v>51</v>
      </c>
      <c r="AB51" s="172" t="str">
        <f>IFERROR(VALUE(RIGHT(AA51,LEN(AA51)-MIN(FIND({0;1;2;3;4;5;6;7;8;9},AA51&amp;"0123456789"))+1)),"")</f>
        <v/>
      </c>
    </row>
    <row r="52" spans="2:28" x14ac:dyDescent="0.2">
      <c r="B52" s="130">
        <v>192.76856470588248</v>
      </c>
      <c r="C52" s="160">
        <v>30.339987333458609</v>
      </c>
      <c r="D52">
        <v>192.76856470588248</v>
      </c>
      <c r="E52" s="160">
        <v>-1791.420832449774</v>
      </c>
      <c r="F52">
        <v>192.76856470588248</v>
      </c>
      <c r="G52" s="160">
        <v>448.42605755022601</v>
      </c>
      <c r="I52" s="160"/>
      <c r="K52" s="160"/>
      <c r="L52">
        <v>190.76055882352955</v>
      </c>
      <c r="M52" s="160">
        <v>179.76271505877122</v>
      </c>
      <c r="N52" s="143">
        <f t="shared" si="0"/>
        <v>52</v>
      </c>
      <c r="AB52" s="172" t="str">
        <f>IFERROR(VALUE(RIGHT(AA52,LEN(AA52)-MIN(FIND({0;1;2;3;4;5;6;7;8;9},AA52&amp;"0123456789"))+1)),"")</f>
        <v/>
      </c>
    </row>
    <row r="53" spans="2:28" x14ac:dyDescent="0.2">
      <c r="B53" s="130">
        <v>196.78457647058838</v>
      </c>
      <c r="C53" s="160">
        <v>30.356791526298714</v>
      </c>
      <c r="D53">
        <v>196.78457647058838</v>
      </c>
      <c r="E53" s="160">
        <v>-1795.4420635168935</v>
      </c>
      <c r="F53">
        <v>196.78457647058838</v>
      </c>
      <c r="G53" s="160">
        <v>444.40482648310649</v>
      </c>
      <c r="I53" s="160"/>
      <c r="K53" s="160"/>
      <c r="L53">
        <v>194.77657058823542</v>
      </c>
      <c r="M53" s="160">
        <v>179.76056990823014</v>
      </c>
      <c r="N53" s="143">
        <f t="shared" si="0"/>
        <v>53</v>
      </c>
      <c r="AB53" s="172" t="str">
        <f>IFERROR(VALUE(RIGHT(AA53,LEN(AA53)-MIN(FIND({0;1;2;3;4;5;6;7;8;9},AA53&amp;"0123456789"))+1)),"")</f>
        <v/>
      </c>
    </row>
    <row r="54" spans="2:28" x14ac:dyDescent="0.2">
      <c r="B54" s="130">
        <v>200.80058823529427</v>
      </c>
      <c r="C54" s="160">
        <v>30.373748820505117</v>
      </c>
      <c r="D54">
        <v>200.80058823529427</v>
      </c>
      <c r="E54" s="160">
        <v>-1799.4632464403671</v>
      </c>
      <c r="F54">
        <v>200.80058823529427</v>
      </c>
      <c r="G54" s="160">
        <v>440.3836435596329</v>
      </c>
      <c r="I54" s="160"/>
      <c r="K54" s="160"/>
      <c r="L54">
        <v>198.79258235294134</v>
      </c>
      <c r="M54" s="160">
        <v>179.75838561703767</v>
      </c>
      <c r="N54" s="143">
        <f t="shared" si="0"/>
        <v>54</v>
      </c>
      <c r="AB54" s="172" t="str">
        <f>IFERROR(VALUE(RIGHT(AA54,LEN(AA54)-MIN(FIND({0;1;2;3;4;5;6;7;8;9},AA54&amp;"0123456789"))+1)),"")</f>
        <v/>
      </c>
    </row>
    <row r="55" spans="2:28" x14ac:dyDescent="0.2">
      <c r="B55" s="130">
        <v>204.81660000000016</v>
      </c>
      <c r="C55" s="160">
        <v>30.390862035279028</v>
      </c>
      <c r="D55">
        <v>204.81660000000016</v>
      </c>
      <c r="E55" s="160">
        <v>-1803.4843812023626</v>
      </c>
      <c r="F55">
        <v>204.81660000000016</v>
      </c>
      <c r="G55" s="160">
        <v>436.36250879763747</v>
      </c>
      <c r="I55" s="160"/>
      <c r="K55" s="160"/>
      <c r="L55">
        <v>202.8085941176472</v>
      </c>
      <c r="M55" s="160">
        <v>179.75616110405255</v>
      </c>
      <c r="N55" s="143">
        <f t="shared" si="0"/>
        <v>55</v>
      </c>
      <c r="AB55" s="172" t="str">
        <f>IFERROR(VALUE(RIGHT(AA55,LEN(AA55)-MIN(FIND({0;1;2;3;4;5;6;7;8;9},AA55&amp;"0123456789"))+1)),"")</f>
        <v/>
      </c>
    </row>
    <row r="56" spans="2:28" x14ac:dyDescent="0.2">
      <c r="B56" s="130">
        <v>208.83261176470606</v>
      </c>
      <c r="C56" s="160">
        <v>30.408134068416352</v>
      </c>
      <c r="D56">
        <v>208.83261176470606</v>
      </c>
      <c r="E56" s="160">
        <v>-1807.5054677843784</v>
      </c>
      <c r="F56">
        <v>208.83261176470606</v>
      </c>
      <c r="G56" s="160">
        <v>432.34142221562161</v>
      </c>
      <c r="I56" s="160"/>
      <c r="K56" s="160"/>
      <c r="L56">
        <v>206.82460588235313</v>
      </c>
      <c r="M56" s="160">
        <v>179.7538952479436</v>
      </c>
      <c r="N56" s="143">
        <f t="shared" si="0"/>
        <v>56</v>
      </c>
      <c r="AB56" s="172" t="str">
        <f>IFERROR(VALUE(RIGHT(AA56,LEN(AA56)-MIN(FIND({0;1;2;3;4;5;6;7;8;9},AA56&amp;"0123456789"))+1)),"")</f>
        <v/>
      </c>
    </row>
    <row r="57" spans="2:28" x14ac:dyDescent="0.2">
      <c r="B57" s="130">
        <v>212.84862352941195</v>
      </c>
      <c r="C57" s="160">
        <v>30.425567899256613</v>
      </c>
      <c r="D57">
        <v>212.84862352941195</v>
      </c>
      <c r="E57" s="160">
        <v>-1811.5265061672187</v>
      </c>
      <c r="F57">
        <v>212.84862352941195</v>
      </c>
      <c r="G57" s="160">
        <v>428.32038383278132</v>
      </c>
      <c r="I57" s="160"/>
      <c r="K57" s="160"/>
      <c r="L57">
        <v>210.84061764705899</v>
      </c>
      <c r="M57" s="160">
        <v>179.75158688530621</v>
      </c>
      <c r="N57" s="143">
        <f t="shared" si="0"/>
        <v>57</v>
      </c>
      <c r="AB57" s="172" t="str">
        <f>IFERROR(VALUE(RIGHT(AA57,LEN(AA57)-MIN(FIND({0;1;2;3;4;5;6;7;8;9},AA57&amp;"0123456789"))+1)),"")</f>
        <v/>
      </c>
    </row>
    <row r="58" spans="2:28" x14ac:dyDescent="0.2">
      <c r="B58" s="130">
        <v>216.86463529411785</v>
      </c>
      <c r="C58" s="160">
        <v>30.443166591771575</v>
      </c>
      <c r="D58">
        <v>216.86463529411785</v>
      </c>
      <c r="E58" s="160">
        <v>-1815.547496330955</v>
      </c>
      <c r="F58">
        <v>216.86463529411785</v>
      </c>
      <c r="G58" s="160">
        <v>424.299393669045</v>
      </c>
      <c r="I58" s="160"/>
      <c r="K58" s="160"/>
      <c r="L58">
        <v>214.85662941176491</v>
      </c>
      <c r="M58" s="160">
        <v>179.74923480866875</v>
      </c>
      <c r="N58" s="143">
        <f t="shared" si="0"/>
        <v>58</v>
      </c>
      <c r="AB58" s="172" t="str">
        <f>IFERROR(VALUE(RIGHT(AA58,LEN(AA58)-MIN(FIND({0;1;2;3;4;5;6;7;8;9},AA58&amp;"0123456789"))+1)),"")</f>
        <v/>
      </c>
    </row>
    <row r="59" spans="2:28" x14ac:dyDescent="0.2">
      <c r="B59" s="130">
        <v>220.88064705882374</v>
      </c>
      <c r="C59" s="160">
        <v>30.460933297801475</v>
      </c>
      <c r="D59">
        <v>220.88064705882374</v>
      </c>
      <c r="E59" s="160">
        <v>-1819.5684382548948</v>
      </c>
      <c r="F59">
        <v>220.88064705882374</v>
      </c>
      <c r="G59" s="160">
        <v>420.27845174510526</v>
      </c>
      <c r="I59" s="160"/>
      <c r="K59" s="160"/>
      <c r="L59">
        <v>218.87264117647078</v>
      </c>
      <c r="M59" s="160">
        <v>179.74683776438673</v>
      </c>
      <c r="N59" s="143">
        <f t="shared" si="0"/>
        <v>59</v>
      </c>
      <c r="AB59" s="172" t="str">
        <f>IFERROR(VALUE(RIGHT(AA59,LEN(AA59)-MIN(FIND({0;1;2;3;4;5;6;7;8;9},AA59&amp;"0123456789"))+1)),"")</f>
        <v/>
      </c>
    </row>
    <row r="60" spans="2:28" x14ac:dyDescent="0.2">
      <c r="B60" s="130">
        <v>224.89665882352963</v>
      </c>
      <c r="C60" s="160">
        <v>30.478871260447406</v>
      </c>
      <c r="D60">
        <v>224.89665882352963</v>
      </c>
      <c r="E60" s="160">
        <v>-1823.5893319175418</v>
      </c>
      <c r="F60">
        <v>224.89665882352963</v>
      </c>
      <c r="G60" s="160">
        <v>416.25755808245822</v>
      </c>
      <c r="I60" s="160"/>
      <c r="K60" s="160"/>
      <c r="L60">
        <v>222.8886529411767</v>
      </c>
      <c r="M60" s="160">
        <v>179.7443944504146</v>
      </c>
      <c r="N60" s="143">
        <f t="shared" si="0"/>
        <v>60</v>
      </c>
      <c r="AB60" s="172" t="str">
        <f>IFERROR(VALUE(RIGHT(AA60,LEN(AA60)-MIN(FIND({0;1;2;3;4;5;6;7;8;9},AA60&amp;"0123456789"))+1)),"")</f>
        <v/>
      </c>
    </row>
    <row r="61" spans="2:28" x14ac:dyDescent="0.2">
      <c r="B61" s="130">
        <v>228.91267058823553</v>
      </c>
      <c r="C61" s="160">
        <v>30.496983817629086</v>
      </c>
      <c r="D61">
        <v>228.91267058823553</v>
      </c>
      <c r="E61" s="160">
        <v>-1827.6101772965578</v>
      </c>
      <c r="F61">
        <v>228.91267058823553</v>
      </c>
      <c r="G61" s="160">
        <v>412.23671270344221</v>
      </c>
      <c r="I61" s="160"/>
      <c r="K61" s="160"/>
      <c r="L61">
        <v>226.90466470588257</v>
      </c>
      <c r="M61" s="160">
        <v>179.74190351394637</v>
      </c>
      <c r="N61" s="143">
        <f t="shared" si="0"/>
        <v>61</v>
      </c>
      <c r="AB61" s="172" t="str">
        <f>IFERROR(VALUE(RIGHT(AA61,LEN(AA61)-MIN(FIND({0;1;2;3;4;5;6;7;8;9},AA61&amp;"0123456789"))+1)),"")</f>
        <v/>
      </c>
    </row>
    <row r="62" spans="2:28" x14ac:dyDescent="0.2">
      <c r="B62" s="130">
        <v>232.92868235294142</v>
      </c>
      <c r="C62" s="160">
        <v>30.515274405817678</v>
      </c>
      <c r="D62">
        <v>232.92868235294142</v>
      </c>
      <c r="E62" s="160">
        <v>-1831.6309743687211</v>
      </c>
      <c r="F62">
        <v>232.92868235294142</v>
      </c>
      <c r="G62" s="160">
        <v>408.2159156312789</v>
      </c>
      <c r="I62" s="160"/>
      <c r="K62" s="160"/>
      <c r="L62">
        <v>230.92067647058849</v>
      </c>
      <c r="M62" s="160">
        <v>179.73936354891794</v>
      </c>
      <c r="N62" s="143">
        <f t="shared" si="0"/>
        <v>62</v>
      </c>
      <c r="AB62" s="172" t="str">
        <f>IFERROR(VALUE(RIGHT(AA62,LEN(AA62)-MIN(FIND({0;1;2;3;4;5;6;7;8;9},AA62&amp;"0123456789"))+1)),"")</f>
        <v/>
      </c>
    </row>
    <row r="63" spans="2:28" x14ac:dyDescent="0.2">
      <c r="B63" s="130">
        <v>236.94469411764732</v>
      </c>
      <c r="C63" s="160">
        <v>30.533746563954125</v>
      </c>
      <c r="D63">
        <v>236.94469411764732</v>
      </c>
      <c r="E63" s="160">
        <v>-1835.6517231098826</v>
      </c>
      <c r="F63">
        <v>236.94469411764732</v>
      </c>
      <c r="G63" s="160">
        <v>404.19516689011743</v>
      </c>
      <c r="I63" s="160"/>
      <c r="K63" s="160"/>
      <c r="L63">
        <v>234.93668823529435</v>
      </c>
      <c r="M63" s="160">
        <v>179.73677309335997</v>
      </c>
      <c r="N63" s="143">
        <f t="shared" si="0"/>
        <v>63</v>
      </c>
      <c r="AB63" s="172" t="str">
        <f>IFERROR(VALUE(RIGHT(AA63,LEN(AA63)-MIN(FIND({0;1;2;3;4;5;6;7;8;9},AA63&amp;"0123456789"))+1)),"")</f>
        <v/>
      </c>
    </row>
    <row r="64" spans="2:28" x14ac:dyDescent="0.2">
      <c r="B64" s="130">
        <v>240.96070588235321</v>
      </c>
      <c r="C64" s="160">
        <v>30.552403937564229</v>
      </c>
      <c r="D64">
        <v>240.96070588235321</v>
      </c>
      <c r="E64" s="160">
        <v>-1839.6724234949181</v>
      </c>
      <c r="F64">
        <v>240.96070588235321</v>
      </c>
      <c r="G64" s="160">
        <v>400.17446650508191</v>
      </c>
      <c r="I64" s="160"/>
      <c r="K64" s="160"/>
      <c r="L64">
        <v>238.95270000000028</v>
      </c>
      <c r="M64" s="160">
        <v>179.73413062659102</v>
      </c>
      <c r="N64" s="143">
        <f t="shared" si="0"/>
        <v>64</v>
      </c>
      <c r="AB64" s="172" t="str">
        <f>IFERROR(VALUE(RIGHT(AA64,LEN(AA64)-MIN(FIND({0;1;2;3;4;5;6;7;8;9},AA64&amp;"0123456789"))+1)),"")</f>
        <v/>
      </c>
    </row>
    <row r="65" spans="2:28" x14ac:dyDescent="0.2">
      <c r="B65" s="130">
        <v>244.9767176470591</v>
      </c>
      <c r="C65" s="160">
        <v>30.571250283082367</v>
      </c>
      <c r="D65">
        <v>244.9767176470591</v>
      </c>
      <c r="E65" s="160">
        <v>-1843.693075497679</v>
      </c>
      <c r="F65">
        <v>244.9767176470591</v>
      </c>
      <c r="G65" s="160">
        <v>396.15381450232098</v>
      </c>
      <c r="I65" s="160"/>
      <c r="K65" s="160"/>
      <c r="L65">
        <v>242.96871176470614</v>
      </c>
      <c r="M65" s="160">
        <v>179.73143456624072</v>
      </c>
      <c r="N65" s="143">
        <f t="shared" si="0"/>
        <v>65</v>
      </c>
      <c r="AB65" s="172" t="str">
        <f>IFERROR(VALUE(RIGHT(AA65,LEN(AA65)-MIN(FIND({0;1;2;3;4;5;6;7;8;9},AA65&amp;"0123456789"))+1)),"")</f>
        <v/>
      </c>
    </row>
    <row r="66" spans="2:28" x14ac:dyDescent="0.2">
      <c r="B66" s="130">
        <v>248.992729411765</v>
      </c>
      <c r="C66" s="160">
        <v>30.590289472396748</v>
      </c>
      <c r="D66">
        <v>248.992729411765</v>
      </c>
      <c r="E66" s="160">
        <v>-1847.7136790909401</v>
      </c>
      <c r="F66">
        <v>248.992729411765</v>
      </c>
      <c r="G66" s="160">
        <v>392.13321090905993</v>
      </c>
      <c r="I66" s="160"/>
      <c r="K66" s="160"/>
      <c r="L66">
        <v>246.98472352941207</v>
      </c>
      <c r="M66" s="160">
        <v>179.72868326508873</v>
      </c>
      <c r="N66" s="143">
        <f t="shared" si="0"/>
        <v>66</v>
      </c>
      <c r="AB66" s="172" t="str">
        <f>IFERROR(VALUE(RIGHT(AA66,LEN(AA66)-MIN(FIND({0;1;2;3;4;5;6;7;8;9},AA66&amp;"0123456789"))+1)),"")</f>
        <v/>
      </c>
    </row>
    <row r="67" spans="2:28" x14ac:dyDescent="0.2">
      <c r="B67" s="130">
        <v>253.00874117647089</v>
      </c>
      <c r="C67" s="160">
        <v>30.609525497629907</v>
      </c>
      <c r="D67">
        <v>253.00874117647089</v>
      </c>
      <c r="E67" s="160">
        <v>-1851.734234246343</v>
      </c>
      <c r="F67">
        <v>253.00874117647089</v>
      </c>
      <c r="G67" s="160">
        <v>388.11265575365701</v>
      </c>
      <c r="I67" s="160"/>
      <c r="K67" s="160"/>
      <c r="L67">
        <v>251.00073529411793</v>
      </c>
      <c r="M67" s="160">
        <v>179.72587500770845</v>
      </c>
      <c r="N67" s="143">
        <f t="shared" si="0"/>
        <v>67</v>
      </c>
      <c r="AB67" s="172" t="str">
        <f>IFERROR(VALUE(RIGHT(AA67,LEN(AA67)-MIN(FIND({0;1;2;3;4;5;6;7;8;9},AA67&amp;"0123456789"))+1)),"")</f>
        <v/>
      </c>
    </row>
    <row r="68" spans="2:28" x14ac:dyDescent="0.2">
      <c r="B68" s="130">
        <v>257.02475294117676</v>
      </c>
      <c r="C68" s="160">
        <v>30.628962476169246</v>
      </c>
      <c r="D68">
        <v>257.02475294117676</v>
      </c>
      <c r="E68" s="160">
        <v>-1855.7547409343365</v>
      </c>
      <c r="F68">
        <v>257.02475294117676</v>
      </c>
      <c r="G68" s="160">
        <v>384.09214906566353</v>
      </c>
      <c r="I68" s="160"/>
      <c r="K68" s="160"/>
      <c r="L68">
        <v>255.01674705882382</v>
      </c>
      <c r="M68" s="160">
        <v>179.72300800689933</v>
      </c>
      <c r="N68" s="143">
        <f t="shared" si="0"/>
        <v>68</v>
      </c>
      <c r="AB68" s="172" t="str">
        <f>IFERROR(VALUE(RIGHT(AA68,LEN(AA68)-MIN(FIND({0;1;2;3;4;5;6;7;8;9},AA68&amp;"0123456789"))+1)),"")</f>
        <v/>
      </c>
    </row>
    <row r="69" spans="2:28" x14ac:dyDescent="0.2">
      <c r="B69" s="130">
        <v>261.04076470588262</v>
      </c>
      <c r="C69" s="160">
        <v>30.648604655963474</v>
      </c>
      <c r="D69">
        <v>261.04076470588262</v>
      </c>
      <c r="E69" s="160">
        <v>-1859.7751991241139</v>
      </c>
      <c r="F69">
        <v>261.04076470588262</v>
      </c>
      <c r="G69" s="160">
        <v>380.07169087588613</v>
      </c>
      <c r="I69" s="160"/>
      <c r="K69" s="160"/>
      <c r="L69">
        <v>259.03275882352966</v>
      </c>
      <c r="M69" s="160">
        <v>179.72008039989319</v>
      </c>
      <c r="N69" s="143">
        <f t="shared" si="0"/>
        <v>69</v>
      </c>
      <c r="AB69" s="172" t="str">
        <f>IFERROR(VALUE(RIGHT(AA69,LEN(AA69)-MIN(FIND({0;1;2;3;4;5;6;7;8;9},AA69&amp;"0123456789"))+1)),"")</f>
        <v/>
      </c>
    </row>
    <row r="70" spans="2:28" x14ac:dyDescent="0.2">
      <c r="B70" s="130">
        <v>265.05677647058849</v>
      </c>
      <c r="C70" s="160">
        <v>30.668456421101975</v>
      </c>
      <c r="D70">
        <v>265.05677647058849</v>
      </c>
      <c r="E70" s="160">
        <v>-1863.7956087835444</v>
      </c>
      <c r="F70">
        <v>265.05677647058849</v>
      </c>
      <c r="G70" s="160">
        <v>376.05128121645566</v>
      </c>
      <c r="I70" s="160"/>
      <c r="K70" s="160"/>
      <c r="L70">
        <v>263.04877058823558</v>
      </c>
      <c r="M70" s="160">
        <v>179.71709024431718</v>
      </c>
      <c r="N70" s="143">
        <f t="shared" ref="N70:N133" si="1">N69+1</f>
        <v>70</v>
      </c>
      <c r="AB70" s="172" t="str">
        <f>IFERROR(VALUE(RIGHT(AA70,LEN(AA70)-MIN(FIND({0;1;2;3;4;5;6;7;8;9},AA70&amp;"0123456789"))+1)),"")</f>
        <v/>
      </c>
    </row>
    <row r="71" spans="2:28" x14ac:dyDescent="0.2">
      <c r="B71" s="130">
        <v>269.07278823529435</v>
      </c>
      <c r="C71" s="160">
        <v>30.688522297695442</v>
      </c>
      <c r="D71">
        <v>269.07278823529435</v>
      </c>
      <c r="E71" s="160">
        <v>-1867.8159698791026</v>
      </c>
      <c r="F71">
        <v>269.07278823529435</v>
      </c>
      <c r="G71" s="160">
        <v>372.03092012089746</v>
      </c>
      <c r="I71" s="160"/>
      <c r="K71" s="160"/>
      <c r="L71">
        <v>267.06478235294139</v>
      </c>
      <c r="M71" s="160">
        <v>179.71403551389545</v>
      </c>
      <c r="N71" s="143">
        <f t="shared" si="1"/>
        <v>71</v>
      </c>
      <c r="AB71" s="172" t="str">
        <f>IFERROR(VALUE(RIGHT(AA71,LEN(AA71)-MIN(FIND({0;1;2;3;4;5;6;7;8;9},AA71&amp;"0123456789"))+1)),"")</f>
        <v/>
      </c>
    </row>
    <row r="72" spans="2:28" x14ac:dyDescent="0.2">
      <c r="B72" s="130">
        <v>273.08880000000022</v>
      </c>
      <c r="C72" s="160">
        <v>30.708806960077546</v>
      </c>
      <c r="D72">
        <v>273.08880000000022</v>
      </c>
      <c r="E72" s="160">
        <v>-1871.8362823757909</v>
      </c>
      <c r="F72">
        <v>273.08880000000022</v>
      </c>
      <c r="G72" s="160">
        <v>368.01060762420911</v>
      </c>
      <c r="I72" s="160"/>
      <c r="K72" s="160"/>
      <c r="L72">
        <v>271.08079411764732</v>
      </c>
      <c r="M72" s="160">
        <v>179.71091409386864</v>
      </c>
      <c r="N72" s="143">
        <f t="shared" si="1"/>
        <v>72</v>
      </c>
      <c r="AB72" s="172" t="str">
        <f>IFERROR(VALUE(RIGHT(AA72,LEN(AA72)-MIN(FIND({0;1;2;3;4;5;6;7;8;9},AA72&amp;"0123456789"))+1)),"")</f>
        <v/>
      </c>
    </row>
    <row r="73" spans="2:28" x14ac:dyDescent="0.2">
      <c r="B73" s="130">
        <v>277.10481176470608</v>
      </c>
      <c r="C73" s="160">
        <v>30.72931523734886</v>
      </c>
      <c r="D73">
        <v>277.10481176470608</v>
      </c>
      <c r="E73" s="160">
        <v>-1875.8565462370584</v>
      </c>
      <c r="F73">
        <v>277.10481176470608</v>
      </c>
      <c r="G73" s="160">
        <v>363.99034376294162</v>
      </c>
      <c r="I73" s="160"/>
      <c r="K73" s="160"/>
      <c r="L73">
        <v>275.09680588235312</v>
      </c>
      <c r="M73" s="160">
        <v>179.70772377611038</v>
      </c>
      <c r="N73" s="143">
        <f t="shared" si="1"/>
        <v>73</v>
      </c>
      <c r="AB73" s="172" t="str">
        <f>IFERROR(VALUE(RIGHT(AA73,LEN(AA73)-MIN(FIND({0;1;2;3;4;5;6;7;8;9},AA73&amp;"0123456789"))+1)),"")</f>
        <v/>
      </c>
    </row>
    <row r="74" spans="2:28" x14ac:dyDescent="0.2">
      <c r="B74" s="130">
        <v>281.12082352941195</v>
      </c>
      <c r="C74" s="160">
        <v>30.750052120285975</v>
      </c>
      <c r="D74">
        <v>281.12082352941195</v>
      </c>
      <c r="E74" s="160">
        <v>-1879.8767614247135</v>
      </c>
      <c r="F74">
        <v>281.12082352941195</v>
      </c>
      <c r="G74" s="160">
        <v>359.97012857528648</v>
      </c>
      <c r="I74" s="160"/>
      <c r="K74" s="160"/>
      <c r="L74">
        <v>279.11281764705905</v>
      </c>
      <c r="M74" s="160">
        <v>179.70446225391703</v>
      </c>
      <c r="N74" s="143">
        <f t="shared" si="1"/>
        <v>74</v>
      </c>
      <c r="AB74" s="172" t="str">
        <f>IFERROR(VALUE(RIGHT(AA74,LEN(AA74)-MIN(FIND({0;1;2;3;4;5;6;7;8;9},AA74&amp;"0123456789"))+1)),"")</f>
        <v/>
      </c>
    </row>
    <row r="75" spans="2:28" x14ac:dyDescent="0.2">
      <c r="B75" s="130">
        <v>285.13683529411782</v>
      </c>
      <c r="C75" s="160">
        <v>30.771022768640581</v>
      </c>
      <c r="D75">
        <v>285.13683529411782</v>
      </c>
      <c r="E75" s="160">
        <v>-1883.8969278988309</v>
      </c>
      <c r="F75">
        <v>285.13683529411782</v>
      </c>
      <c r="G75" s="160">
        <v>355.94996210116915</v>
      </c>
      <c r="I75" s="160"/>
      <c r="K75" s="160"/>
      <c r="L75">
        <v>283.12882941176485</v>
      </c>
      <c r="M75" s="160">
        <v>179.70112711644319</v>
      </c>
      <c r="N75" s="143">
        <f t="shared" si="1"/>
        <v>75</v>
      </c>
      <c r="AB75" s="172" t="str">
        <f>IFERROR(VALUE(RIGHT(AA75,LEN(AA75)-MIN(FIND({0;1;2;3;4;5;6;7;8;9},AA75&amp;"0123456789"))+1)),"")</f>
        <v/>
      </c>
    </row>
    <row r="76" spans="2:28" x14ac:dyDescent="0.2">
      <c r="B76" s="130">
        <v>289.15284705882368</v>
      </c>
      <c r="C76" s="160">
        <v>30.792232518855133</v>
      </c>
      <c r="D76">
        <v>289.15284705882368</v>
      </c>
      <c r="E76" s="160">
        <v>-1887.9170456176514</v>
      </c>
      <c r="F76">
        <v>289.15284705882368</v>
      </c>
      <c r="G76" s="160">
        <v>351.92984438234862</v>
      </c>
      <c r="I76" s="160"/>
      <c r="K76" s="160"/>
      <c r="L76">
        <v>287.14484117647078</v>
      </c>
      <c r="M76" s="160">
        <v>179.69771584275816</v>
      </c>
      <c r="N76" s="143">
        <f t="shared" si="1"/>
        <v>76</v>
      </c>
      <c r="AB76" s="172" t="str">
        <f>IFERROR(VALUE(RIGHT(AA76,LEN(AA76)-MIN(FIND({0;1;2;3;4;5;6;7;8;9},AA76&amp;"0123456789"))+1)),"")</f>
        <v/>
      </c>
    </row>
    <row r="77" spans="2:28" x14ac:dyDescent="0.2">
      <c r="B77" s="130">
        <v>293.16885882352955</v>
      </c>
      <c r="C77" s="160">
        <v>30.813686892224091</v>
      </c>
      <c r="D77">
        <v>293.16885882352955</v>
      </c>
      <c r="E77" s="160">
        <v>-1891.9371145374773</v>
      </c>
      <c r="F77">
        <v>293.16885882352955</v>
      </c>
      <c r="G77" s="160">
        <v>347.9097754625227</v>
      </c>
      <c r="I77" s="160"/>
      <c r="K77" s="160"/>
      <c r="L77">
        <v>291.16085294117659</v>
      </c>
      <c r="M77" s="160">
        <v>179.69422579548822</v>
      </c>
      <c r="N77" s="143">
        <f t="shared" si="1"/>
        <v>77</v>
      </c>
      <c r="AB77" s="172" t="str">
        <f>IFERROR(VALUE(RIGHT(AA77,LEN(AA77)-MIN(FIND({0;1;2;3;4;5;6;7;8;9},AA77&amp;"0123456789"))+1)),"")</f>
        <v/>
      </c>
    </row>
    <row r="78" spans="2:28" x14ac:dyDescent="0.2">
      <c r="B78" s="130">
        <v>297.18487058823541</v>
      </c>
      <c r="C78" s="160">
        <v>30.835391603531875</v>
      </c>
      <c r="D78">
        <v>297.18487058823541</v>
      </c>
      <c r="E78" s="160">
        <v>-1895.9571346125563</v>
      </c>
      <c r="F78">
        <v>297.18487058823541</v>
      </c>
      <c r="G78" s="160">
        <v>343.88975538744376</v>
      </c>
      <c r="I78" s="160"/>
      <c r="K78" s="160"/>
      <c r="L78">
        <v>295.17686470588251</v>
      </c>
      <c r="M78" s="160">
        <v>179.69065421401484</v>
      </c>
      <c r="N78" s="143">
        <f t="shared" si="1"/>
        <v>78</v>
      </c>
      <c r="AB78" s="172" t="str">
        <f>IFERROR(VALUE(RIGHT(AA78,LEN(AA78)-MIN(FIND({0;1;2;3;4;5;6;7;8;9},AA78&amp;"0123456789"))+1)),"")</f>
        <v/>
      </c>
    </row>
    <row r="79" spans="2:28" x14ac:dyDescent="0.2">
      <c r="B79" s="130">
        <v>301.20088235294128</v>
      </c>
      <c r="C79" s="160">
        <v>30.857352570201385</v>
      </c>
      <c r="D79">
        <v>301.20088235294128</v>
      </c>
      <c r="E79" s="160">
        <v>-1899.9771057949606</v>
      </c>
      <c r="F79">
        <v>301.20088235294128</v>
      </c>
      <c r="G79" s="160">
        <v>339.86978420503942</v>
      </c>
      <c r="I79" s="160"/>
      <c r="K79" s="160"/>
      <c r="L79">
        <v>299.19287647058832</v>
      </c>
      <c r="M79" s="160">
        <v>179.68699820718982</v>
      </c>
      <c r="N79" s="143">
        <f t="shared" si="1"/>
        <v>79</v>
      </c>
      <c r="AB79" s="172" t="str">
        <f>IFERROR(VALUE(RIGHT(AA79,LEN(AA79)-MIN(FIND({0;1;2;3;4;5;6;7;8;9},AA79&amp;"0123456789"))+1)),"")</f>
        <v/>
      </c>
    </row>
    <row r="80" spans="2:28" x14ac:dyDescent="0.2">
      <c r="B80" s="130">
        <v>305.21689411764714</v>
      </c>
      <c r="C80" s="160">
        <v>30.879575921989783</v>
      </c>
      <c r="D80">
        <v>305.21689411764714</v>
      </c>
      <c r="E80" s="160">
        <v>-1903.9970280344558</v>
      </c>
      <c r="F80">
        <v>305.21689411764714</v>
      </c>
      <c r="G80" s="160">
        <v>335.84986196554428</v>
      </c>
      <c r="I80" s="160"/>
      <c r="K80" s="160"/>
      <c r="L80">
        <v>303.20888823529424</v>
      </c>
      <c r="M80" s="160">
        <v>179.68325474552677</v>
      </c>
      <c r="N80" s="143">
        <f t="shared" si="1"/>
        <v>80</v>
      </c>
      <c r="AB80" s="172" t="str">
        <f>IFERROR(VALUE(RIGHT(AA80,LEN(AA80)-MIN(FIND({0;1;2;3;4;5;6;7;8;9},AA80&amp;"0123456789"))+1)),"")</f>
        <v/>
      </c>
    </row>
    <row r="81" spans="2:28" x14ac:dyDescent="0.2">
      <c r="B81" s="130">
        <v>309.23290588235301</v>
      </c>
      <c r="C81" s="160">
        <v>30.902068011271183</v>
      </c>
      <c r="D81">
        <v>309.23290588235301</v>
      </c>
      <c r="E81" s="160">
        <v>-1908.0169012783604</v>
      </c>
      <c r="F81">
        <v>309.23290588235301</v>
      </c>
      <c r="G81" s="160">
        <v>331.82998872163967</v>
      </c>
      <c r="I81" s="160"/>
      <c r="K81" s="160"/>
      <c r="L81">
        <v>307.22490000000005</v>
      </c>
      <c r="M81" s="160">
        <v>179.67942065282691</v>
      </c>
      <c r="N81" s="143">
        <f t="shared" si="1"/>
        <v>81</v>
      </c>
      <c r="AB81" s="172" t="str">
        <f>IFERROR(VALUE(RIGHT(AA81,LEN(AA81)-MIN(FIND({0;1;2;3;4;5;6;7;8;9},AA81&amp;"0123456789"))+1)),"")</f>
        <v/>
      </c>
    </row>
    <row r="82" spans="2:28" x14ac:dyDescent="0.2">
      <c r="B82" s="130">
        <v>313.24891764705887</v>
      </c>
      <c r="C82" s="160">
        <v>30.924835423949567</v>
      </c>
      <c r="D82">
        <v>313.24891764705887</v>
      </c>
      <c r="E82" s="160">
        <v>-1912.0367254713944</v>
      </c>
      <c r="F82">
        <v>313.24891764705887</v>
      </c>
      <c r="G82" s="160">
        <v>327.81016452860558</v>
      </c>
      <c r="I82" s="160"/>
      <c r="K82" s="160"/>
      <c r="L82">
        <v>311.24091176470597</v>
      </c>
      <c r="M82" s="160">
        <v>179.6754925971868</v>
      </c>
      <c r="N82" s="143">
        <f t="shared" si="1"/>
        <v>82</v>
      </c>
      <c r="AB82" s="172" t="str">
        <f>IFERROR(VALUE(RIGHT(AA82,LEN(AA82)-MIN(FIND({0;1;2;3;4;5;6;7;8;9},AA82&amp;"0123456789"))+1)),"")</f>
        <v/>
      </c>
    </row>
    <row r="83" spans="2:28" x14ac:dyDescent="0.2">
      <c r="B83" s="130">
        <v>317.26492941176474</v>
      </c>
      <c r="C83" s="160">
        <v>30.947884991048696</v>
      </c>
      <c r="D83">
        <v>317.26492941176474</v>
      </c>
      <c r="E83" s="160">
        <v>-1916.0565005555188</v>
      </c>
      <c r="F83">
        <v>317.26492941176474</v>
      </c>
      <c r="G83" s="160">
        <v>323.79038944448121</v>
      </c>
      <c r="I83" s="160"/>
      <c r="K83" s="160"/>
      <c r="L83">
        <v>315.25692352941178</v>
      </c>
      <c r="M83" s="160">
        <v>179.6714670813389</v>
      </c>
      <c r="N83" s="143">
        <f t="shared" si="1"/>
        <v>83</v>
      </c>
      <c r="AB83" s="172" t="str">
        <f>IFERROR(VALUE(RIGHT(AA83,LEN(AA83)-MIN(FIND({0;1;2;3;4;5;6;7;8;9},AA83&amp;"0123456789"))+1)),"")</f>
        <v/>
      </c>
    </row>
    <row r="84" spans="2:28" x14ac:dyDescent="0.2">
      <c r="B84" s="130">
        <v>321.28094117647061</v>
      </c>
      <c r="C84" s="160">
        <v>30.971223801030149</v>
      </c>
      <c r="D84">
        <v>321.28094117647061</v>
      </c>
      <c r="E84" s="160">
        <v>-1920.0762264697589</v>
      </c>
      <c r="F84">
        <v>321.28094117647061</v>
      </c>
      <c r="G84" s="160">
        <v>319.77066353024111</v>
      </c>
      <c r="I84" s="160"/>
      <c r="K84" s="160"/>
      <c r="L84">
        <v>319.2729352941177</v>
      </c>
      <c r="M84" s="160">
        <v>179.66734043226202</v>
      </c>
      <c r="N84" s="143">
        <f t="shared" si="1"/>
        <v>84</v>
      </c>
      <c r="AB84" s="172" t="str">
        <f>IFERROR(VALUE(RIGHT(AA84,LEN(AA84)-MIN(FIND({0;1;2;3;4;5;6;7;8;9},AA84&amp;"0123456789"))+1)),"")</f>
        <v/>
      </c>
    </row>
    <row r="85" spans="2:28" x14ac:dyDescent="0.2">
      <c r="B85" s="130">
        <v>325.29695294117647</v>
      </c>
      <c r="C85" s="160">
        <v>30.994859212894205</v>
      </c>
      <c r="D85">
        <v>325.29695294117647</v>
      </c>
      <c r="E85" s="160">
        <v>-1924.0959031500181</v>
      </c>
      <c r="F85">
        <v>325.29695294117647</v>
      </c>
      <c r="G85" s="160">
        <v>315.75098684998193</v>
      </c>
      <c r="I85" s="160"/>
      <c r="K85" s="160"/>
      <c r="L85">
        <v>323.28894705882351</v>
      </c>
      <c r="M85" s="160">
        <v>179.66310879001159</v>
      </c>
      <c r="N85" s="143">
        <f t="shared" si="1"/>
        <v>85</v>
      </c>
      <c r="AB85" s="172" t="str">
        <f>IFERROR(VALUE(RIGHT(AA85,LEN(AA85)-MIN(FIND({0;1;2;3;4;5;6;7;8;9},AA85&amp;"0123456789"))+1)),"")</f>
        <v/>
      </c>
    </row>
    <row r="86" spans="2:28" x14ac:dyDescent="0.2">
      <c r="B86" s="130">
        <v>329.31296470588234</v>
      </c>
      <c r="C86" s="160">
        <v>31.018798870112121</v>
      </c>
      <c r="D86">
        <v>329.31296470588234</v>
      </c>
      <c r="E86" s="160">
        <v>-1928.1155305288753</v>
      </c>
      <c r="F86">
        <v>329.31296470588234</v>
      </c>
      <c r="G86" s="160">
        <v>311.73135947112473</v>
      </c>
      <c r="I86" s="160"/>
      <c r="K86" s="160"/>
      <c r="L86">
        <v>327.30495882352943</v>
      </c>
      <c r="M86" s="160">
        <v>179.65876809585666</v>
      </c>
      <c r="N86" s="143">
        <f t="shared" si="1"/>
        <v>86</v>
      </c>
      <c r="AB86" s="172" t="str">
        <f>IFERROR(VALUE(RIGHT(AA86,LEN(AA86)-MIN(FIND({0;1;2;3;4;5;6;7;8;9},AA86&amp;"0123456789"))+1)),"")</f>
        <v/>
      </c>
    </row>
    <row r="87" spans="2:28" x14ac:dyDescent="0.2">
      <c r="B87" s="130">
        <v>333.3289764705882</v>
      </c>
      <c r="C87" s="160">
        <v>31.043050715268393</v>
      </c>
      <c r="D87">
        <v>333.3289764705882</v>
      </c>
      <c r="E87" s="160">
        <v>-1932.1351085353667</v>
      </c>
      <c r="F87">
        <v>333.3289764705882</v>
      </c>
      <c r="G87" s="160">
        <v>307.7117814646333</v>
      </c>
      <c r="I87" s="160"/>
      <c r="K87" s="160"/>
      <c r="L87">
        <v>331.32097058823524</v>
      </c>
      <c r="M87" s="160">
        <v>179.65431408214644</v>
      </c>
      <c r="N87" s="143">
        <f t="shared" si="1"/>
        <v>87</v>
      </c>
      <c r="AB87" s="172" t="str">
        <f>IFERROR(VALUE(RIGHT(AA87,LEN(AA87)-MIN(FIND({0;1;2;3;4;5;6;7;8;9},AA87&amp;"0123456789"))+1)),"")</f>
        <v/>
      </c>
    </row>
    <row r="88" spans="2:28" x14ac:dyDescent="0.2">
      <c r="B88" s="130">
        <v>337.34498823529407</v>
      </c>
      <c r="C88" s="160">
        <v>31.067623002619257</v>
      </c>
      <c r="D88">
        <v>337.34498823529407</v>
      </c>
      <c r="E88" s="160">
        <v>-1936.1546370947713</v>
      </c>
      <c r="F88">
        <v>337.34498823529407</v>
      </c>
      <c r="G88" s="160">
        <v>303.69225290522877</v>
      </c>
      <c r="I88" s="160"/>
      <c r="K88" s="160"/>
      <c r="L88">
        <v>335.33698235294116</v>
      </c>
      <c r="M88" s="160">
        <v>179.64974230199951</v>
      </c>
      <c r="N88" s="143">
        <f t="shared" si="1"/>
        <v>88</v>
      </c>
      <c r="AB88" s="172" t="str">
        <f>IFERROR(VALUE(RIGHT(AA88,LEN(AA88)-MIN(FIND({0;1;2;3;4;5;6;7;8;9},AA88&amp;"0123456789"))+1)),"")</f>
        <v/>
      </c>
    </row>
    <row r="89" spans="2:28" x14ac:dyDescent="0.2">
      <c r="B89" s="130">
        <v>341.36099999999993</v>
      </c>
      <c r="C89" s="160">
        <v>31.092524265359415</v>
      </c>
      <c r="D89">
        <v>341.36099999999993</v>
      </c>
      <c r="E89" s="160">
        <v>-1940.1741161286636</v>
      </c>
      <c r="F89">
        <v>341.36099999999993</v>
      </c>
      <c r="G89" s="160">
        <v>299.6727738713364</v>
      </c>
      <c r="I89" s="160"/>
      <c r="K89" s="160"/>
      <c r="L89">
        <v>339.35299411764697</v>
      </c>
      <c r="M89" s="160">
        <v>179.64504877490432</v>
      </c>
      <c r="N89" s="143">
        <f t="shared" si="1"/>
        <v>89</v>
      </c>
      <c r="AB89" s="172" t="str">
        <f>IFERROR(VALUE(RIGHT(AA89,LEN(AA89)-MIN(FIND({0;1;2;3;4;5;6;7;8;9},AA89&amp;"0123456789"))+1)),"")</f>
        <v/>
      </c>
    </row>
    <row r="90" spans="2:28" x14ac:dyDescent="0.2">
      <c r="B90" s="130">
        <v>343.36099999999993</v>
      </c>
      <c r="C90" s="160">
        <v>31.105050984204105</v>
      </c>
      <c r="D90">
        <v>343.36099999999993</v>
      </c>
      <c r="E90" s="160">
        <v>-1942.1758243501802</v>
      </c>
      <c r="F90">
        <v>343.36099999999993</v>
      </c>
      <c r="G90" s="160">
        <v>297.67106564981987</v>
      </c>
      <c r="I90" s="160"/>
      <c r="K90" s="160"/>
      <c r="L90">
        <v>342.36099999999993</v>
      </c>
      <c r="M90" s="160">
        <v>179.64144686820379</v>
      </c>
      <c r="N90" s="143">
        <f t="shared" si="1"/>
        <v>90</v>
      </c>
      <c r="AB90" s="172" t="str">
        <f>IFERROR(VALUE(RIGHT(AA90,LEN(AA90)-MIN(FIND({0;1;2;3;4;5;6;7;8;9},AA90&amp;"0123456789"))+1)),"")</f>
        <v/>
      </c>
    </row>
    <row r="91" spans="2:28" x14ac:dyDescent="0.2">
      <c r="B91" s="130">
        <v>345.36099999999993</v>
      </c>
      <c r="C91" s="160">
        <v>31.117662615304354</v>
      </c>
      <c r="D91">
        <v>345.36099999999993</v>
      </c>
      <c r="E91" s="160">
        <v>-1944.1775202577815</v>
      </c>
      <c r="F91">
        <v>345.36099999999993</v>
      </c>
      <c r="G91" s="160">
        <v>295.66936974221858</v>
      </c>
      <c r="I91" s="160"/>
      <c r="K91" s="160"/>
      <c r="L91">
        <v>344.36099999999993</v>
      </c>
      <c r="M91" s="160">
        <v>179.63901426237632</v>
      </c>
      <c r="N91" s="143">
        <f t="shared" si="1"/>
        <v>91</v>
      </c>
      <c r="AB91" s="172" t="str">
        <f>IFERROR(VALUE(RIGHT(AA91,LEN(AA91)-MIN(FIND({0;1;2;3;4;5;6;7;8;9},AA91&amp;"0123456789"))+1)),"")</f>
        <v/>
      </c>
    </row>
    <row r="92" spans="2:28" x14ac:dyDescent="0.2">
      <c r="B92" s="130">
        <v>347.36099999999993</v>
      </c>
      <c r="C92" s="160">
        <v>31.130360355658226</v>
      </c>
      <c r="D92">
        <v>347.36099999999993</v>
      </c>
      <c r="E92" s="160">
        <v>-1946.1792038402702</v>
      </c>
      <c r="F92">
        <v>347.36099999999993</v>
      </c>
      <c r="G92" s="160">
        <v>293.66768615972978</v>
      </c>
      <c r="I92" s="160"/>
      <c r="K92" s="160"/>
      <c r="L92">
        <v>346.36099999999993</v>
      </c>
      <c r="M92" s="160">
        <v>179.63654736463971</v>
      </c>
      <c r="N92" s="143">
        <f t="shared" si="1"/>
        <v>92</v>
      </c>
      <c r="AB92" s="172" t="str">
        <f>IFERROR(VALUE(RIGHT(AA92,LEN(AA92)-MIN(FIND({0;1;2;3;4;5;6;7;8;9},AA92&amp;"0123456789"))+1)),"")</f>
        <v/>
      </c>
    </row>
    <row r="93" spans="2:28" x14ac:dyDescent="0.2">
      <c r="B93" s="130">
        <v>349.36099999999993</v>
      </c>
      <c r="C93" s="160">
        <v>31.143145397718783</v>
      </c>
      <c r="D93">
        <v>349.36099999999993</v>
      </c>
      <c r="E93" s="160">
        <v>-1948.1808750863222</v>
      </c>
      <c r="F93">
        <v>349.36099999999993</v>
      </c>
      <c r="G93" s="160">
        <v>291.66601491367783</v>
      </c>
      <c r="I93" s="160"/>
      <c r="K93" s="160"/>
      <c r="L93">
        <v>348.36099999999993</v>
      </c>
      <c r="M93" s="160">
        <v>179.63404630445166</v>
      </c>
      <c r="N93" s="143">
        <f t="shared" si="1"/>
        <v>93</v>
      </c>
      <c r="AB93" s="172" t="str">
        <f>IFERROR(VALUE(RIGHT(AA93,LEN(AA93)-MIN(FIND({0;1;2;3;4;5;6;7;8;9},AA93&amp;"0123456789"))+1)),"")</f>
        <v/>
      </c>
    </row>
    <row r="94" spans="2:28" x14ac:dyDescent="0.2">
      <c r="B94" s="130">
        <v>351.36099999999993</v>
      </c>
      <c r="C94" s="160">
        <v>31.156018952880686</v>
      </c>
      <c r="D94">
        <v>351.36099999999993</v>
      </c>
      <c r="E94" s="160">
        <v>-1950.1825339843358</v>
      </c>
      <c r="F94">
        <v>351.36099999999993</v>
      </c>
      <c r="G94" s="160">
        <v>289.66435601566423</v>
      </c>
      <c r="I94" s="160"/>
      <c r="K94" s="160"/>
      <c r="L94">
        <v>350.36099999999993</v>
      </c>
      <c r="M94" s="160">
        <v>179.63151053898886</v>
      </c>
      <c r="N94" s="143">
        <f t="shared" si="1"/>
        <v>94</v>
      </c>
      <c r="AB94" s="172" t="str">
        <f>IFERROR(VALUE(RIGHT(AA94,LEN(AA94)-MIN(FIND({0;1;2;3;4;5;6;7;8;9},AA94&amp;"0123456789"))+1)),"")</f>
        <v/>
      </c>
    </row>
    <row r="95" spans="2:28" x14ac:dyDescent="0.2">
      <c r="B95" s="130">
        <v>353.36099999999993</v>
      </c>
      <c r="C95" s="160">
        <v>31.16898225672535</v>
      </c>
      <c r="D95">
        <v>353.36099999999993</v>
      </c>
      <c r="E95" s="160">
        <v>-1952.1841805223921</v>
      </c>
      <c r="F95">
        <v>353.36099999999993</v>
      </c>
      <c r="G95" s="160">
        <v>287.6627094776079</v>
      </c>
      <c r="I95" s="160"/>
      <c r="K95" s="160"/>
      <c r="L95">
        <v>352.36099999999993</v>
      </c>
      <c r="M95" s="160">
        <v>179.6289393752746</v>
      </c>
      <c r="N95" s="143">
        <f t="shared" si="1"/>
        <v>95</v>
      </c>
      <c r="AB95" s="172" t="str">
        <f>IFERROR(VALUE(RIGHT(AA95,LEN(AA95)-MIN(FIND({0;1;2;3;4;5;6;7;8;9},AA95&amp;"0123456789"))+1)),"")</f>
        <v/>
      </c>
    </row>
    <row r="96" spans="2:28" x14ac:dyDescent="0.2">
      <c r="B96" s="130">
        <v>355.36099999999993</v>
      </c>
      <c r="C96" s="160">
        <v>31.18203657064722</v>
      </c>
      <c r="D96">
        <v>355.36099999999993</v>
      </c>
      <c r="E96" s="160">
        <v>-1954.1858146882369</v>
      </c>
      <c r="F96">
        <v>355.36099999999993</v>
      </c>
      <c r="G96" s="160">
        <v>285.66107531176317</v>
      </c>
      <c r="I96" s="160"/>
      <c r="K96" s="160"/>
      <c r="L96">
        <v>354.36099999999993</v>
      </c>
      <c r="M96" s="160">
        <v>179.62633207376277</v>
      </c>
      <c r="N96" s="143">
        <f t="shared" si="1"/>
        <v>96</v>
      </c>
      <c r="AB96" s="172" t="str">
        <f>IFERROR(VALUE(RIGHT(AA96,LEN(AA96)-MIN(FIND({0;1;2;3;4;5;6;7;8;9},AA96&amp;"0123456789"))+1)),"")</f>
        <v/>
      </c>
    </row>
    <row r="97" spans="2:28" x14ac:dyDescent="0.2">
      <c r="B97" s="130">
        <v>357.36099999999993</v>
      </c>
      <c r="C97" s="160">
        <v>31.195183182775377</v>
      </c>
      <c r="D97">
        <v>357.36099999999993</v>
      </c>
      <c r="E97" s="160">
        <v>-1956.1874364692687</v>
      </c>
      <c r="F97">
        <v>357.36099999999993</v>
      </c>
      <c r="G97" s="160">
        <v>283.6594535307313</v>
      </c>
      <c r="I97" s="160"/>
      <c r="K97" s="160"/>
      <c r="L97">
        <v>356.36099999999993</v>
      </c>
      <c r="M97" s="160">
        <v>179.62368786850772</v>
      </c>
      <c r="N97" s="143">
        <f t="shared" si="1"/>
        <v>97</v>
      </c>
      <c r="AB97" s="172" t="str">
        <f>IFERROR(VALUE(RIGHT(AA97,LEN(AA97)-MIN(FIND({0;1;2;3;4;5;6;7;8;9},AA97&amp;"0123456789"))+1)),"")</f>
        <v/>
      </c>
    </row>
    <row r="98" spans="2:28" x14ac:dyDescent="0.2">
      <c r="B98" s="130">
        <v>359.36099999999993</v>
      </c>
      <c r="C98" s="160">
        <v>31.208423408774511</v>
      </c>
      <c r="D98">
        <v>359.36099999999993</v>
      </c>
      <c r="E98" s="160">
        <v>-1958.1890458525254</v>
      </c>
      <c r="F98">
        <v>359.36099999999993</v>
      </c>
      <c r="G98" s="160">
        <v>281.65784414747463</v>
      </c>
      <c r="I98" s="160"/>
      <c r="K98" s="160"/>
      <c r="L98">
        <v>358.36099999999993</v>
      </c>
      <c r="M98" s="160">
        <v>179.62100597061587</v>
      </c>
      <c r="N98" s="143">
        <f t="shared" si="1"/>
        <v>98</v>
      </c>
      <c r="AB98" s="172" t="str">
        <f>IFERROR(VALUE(RIGHT(AA98,LEN(AA98)-MIN(FIND({0;1;2;3;4;5;6;7;8;9},AA98&amp;"0123456789"))+1)),"")</f>
        <v/>
      </c>
    </row>
    <row r="99" spans="2:28" x14ac:dyDescent="0.2">
      <c r="B99" s="130">
        <v>361.36099999999993</v>
      </c>
      <c r="C99" s="160">
        <v>31.221758592643603</v>
      </c>
      <c r="D99">
        <v>361.36099999999993</v>
      </c>
      <c r="E99" s="160">
        <v>-1960.1906428246712</v>
      </c>
      <c r="F99">
        <v>361.36099999999993</v>
      </c>
      <c r="G99" s="160">
        <v>279.65624717532887</v>
      </c>
      <c r="I99" s="160"/>
      <c r="K99" s="160"/>
      <c r="L99">
        <v>360.36099999999993</v>
      </c>
      <c r="M99" s="160">
        <v>179.61828556831099</v>
      </c>
      <c r="N99" s="143">
        <f t="shared" si="1"/>
        <v>99</v>
      </c>
      <c r="AB99" s="172" t="str">
        <f>IFERROR(VALUE(RIGHT(AA99,LEN(AA99)-MIN(FIND({0;1;2;3;4;5;6;7;8;9},AA99&amp;"0123456789"))+1)),"")</f>
        <v/>
      </c>
    </row>
    <row r="100" spans="2:28" x14ac:dyDescent="0.2">
      <c r="B100" s="130">
        <v>363.36099999999993</v>
      </c>
      <c r="C100" s="160">
        <v>31.235190107537264</v>
      </c>
      <c r="D100">
        <v>363.36099999999993</v>
      </c>
      <c r="E100" s="160">
        <v>-1962.1922273719831</v>
      </c>
      <c r="F100">
        <v>363.36099999999993</v>
      </c>
      <c r="G100" s="160">
        <v>277.65466262801692</v>
      </c>
      <c r="I100" s="160"/>
      <c r="K100" s="160"/>
      <c r="L100">
        <v>362.36099999999993</v>
      </c>
      <c r="M100" s="160">
        <v>179.61552582628474</v>
      </c>
      <c r="N100" s="143">
        <f t="shared" si="1"/>
        <v>100</v>
      </c>
      <c r="AB100" s="172" t="str">
        <f>IFERROR(VALUE(RIGHT(AA100,LEN(AA100)-MIN(FIND({0;1;2;3;4;5;6;7;8;9},AA100&amp;"0123456789"))+1)),"")</f>
        <v/>
      </c>
    </row>
    <row r="101" spans="2:28" x14ac:dyDescent="0.2">
      <c r="B101" s="130">
        <v>365.36099999999993</v>
      </c>
      <c r="C101" s="160">
        <v>31.248719356615577</v>
      </c>
      <c r="D101">
        <v>365.36099999999993</v>
      </c>
      <c r="E101" s="160">
        <v>-1964.1937994803375</v>
      </c>
      <c r="F101">
        <v>365.36099999999993</v>
      </c>
      <c r="G101" s="160">
        <v>275.65309051966256</v>
      </c>
      <c r="I101" s="160"/>
      <c r="K101" s="160"/>
      <c r="L101">
        <v>364.36099999999993</v>
      </c>
      <c r="M101" s="160">
        <v>179.61272588487984</v>
      </c>
      <c r="N101" s="143">
        <f t="shared" si="1"/>
        <v>101</v>
      </c>
      <c r="AB101" s="172" t="str">
        <f>IFERROR(VALUE(RIGHT(AA101,LEN(AA101)-MIN(FIND({0;1;2;3;4;5;6;7;8;9},AA101&amp;"0123456789"))+1)),"")</f>
        <v/>
      </c>
    </row>
    <row r="102" spans="2:28" x14ac:dyDescent="0.2">
      <c r="B102" s="130">
        <v>367.36099999999993</v>
      </c>
      <c r="C102" s="160">
        <v>31.262347773924997</v>
      </c>
      <c r="D102">
        <v>367.36099999999993</v>
      </c>
      <c r="E102" s="160">
        <v>-1966.1953591351939</v>
      </c>
      <c r="F102">
        <v>367.36099999999993</v>
      </c>
      <c r="G102" s="160">
        <v>273.65153086480609</v>
      </c>
      <c r="I102" s="160"/>
      <c r="K102" s="160"/>
      <c r="L102">
        <v>366.36099999999993</v>
      </c>
      <c r="M102" s="160">
        <v>179.60988485920024</v>
      </c>
      <c r="N102" s="143">
        <f t="shared" si="1"/>
        <v>102</v>
      </c>
      <c r="AB102" s="172" t="str">
        <f>IFERROR(VALUE(RIGHT(AA102,LEN(AA102)-MIN(FIND({0;1;2;3;4;5;6;7;8;9},AA102&amp;"0123456789"))+1)),"")</f>
        <v/>
      </c>
    </row>
    <row r="103" spans="2:28" x14ac:dyDescent="0.2">
      <c r="B103" s="130">
        <v>369.36099999999993</v>
      </c>
      <c r="C103" s="160">
        <v>31.276076825311694</v>
      </c>
      <c r="D103">
        <v>369.36099999999993</v>
      </c>
      <c r="E103" s="160">
        <v>-1968.1969063215813</v>
      </c>
      <c r="F103">
        <v>369.36099999999993</v>
      </c>
      <c r="G103" s="160">
        <v>271.64998367841872</v>
      </c>
      <c r="I103" s="160"/>
      <c r="K103" s="160"/>
      <c r="L103">
        <v>368.36099999999993</v>
      </c>
      <c r="M103" s="160">
        <v>179.60700183818165</v>
      </c>
      <c r="N103" s="143">
        <f t="shared" si="1"/>
        <v>103</v>
      </c>
      <c r="AB103" s="172" t="str">
        <f>IFERROR(VALUE(RIGHT(AA103,LEN(AA103)-MIN(FIND({0;1;2;3;4;5;6;7;8;9},AA103&amp;"0123456789"))+1)),"")</f>
        <v/>
      </c>
    </row>
    <row r="104" spans="2:28" x14ac:dyDescent="0.2">
      <c r="B104" s="130">
        <v>371.36099999999993</v>
      </c>
      <c r="C104" s="160">
        <v>31.289908009368904</v>
      </c>
      <c r="D104">
        <v>371.36099999999993</v>
      </c>
      <c r="E104" s="160">
        <v>-1970.19844102408</v>
      </c>
      <c r="F104">
        <v>371.36099999999993</v>
      </c>
      <c r="G104" s="160">
        <v>269.64844897592002</v>
      </c>
      <c r="I104" s="160"/>
      <c r="K104" s="160"/>
      <c r="L104">
        <v>370.36099999999993</v>
      </c>
      <c r="M104" s="160">
        <v>179.60407588361687</v>
      </c>
      <c r="N104" s="143">
        <f t="shared" si="1"/>
        <v>104</v>
      </c>
      <c r="AB104" s="172" t="str">
        <f>IFERROR(VALUE(RIGHT(AA104,LEN(AA104)-MIN(FIND({0;1;2;3;4;5;6;7;8;9},AA104&amp;"0123456789"))+1)),"")</f>
        <v/>
      </c>
    </row>
    <row r="105" spans="2:28" x14ac:dyDescent="0.2">
      <c r="B105" s="130">
        <v>373.36099999999993</v>
      </c>
      <c r="C105" s="160">
        <v>31.303842858419859</v>
      </c>
      <c r="D105">
        <v>373.36099999999993</v>
      </c>
      <c r="E105" s="160">
        <v>-1972.1999632268069</v>
      </c>
      <c r="F105">
        <v>373.36099999999993</v>
      </c>
      <c r="G105" s="160">
        <v>267.64692677319317</v>
      </c>
      <c r="I105" s="160"/>
      <c r="K105" s="160"/>
      <c r="L105">
        <v>372.36099999999993</v>
      </c>
      <c r="M105" s="160">
        <v>179.60110602913679</v>
      </c>
      <c r="N105" s="143">
        <f t="shared" si="1"/>
        <v>105</v>
      </c>
      <c r="AB105" s="172" t="str">
        <f>IFERROR(VALUE(RIGHT(AA105,LEN(AA105)-MIN(FIND({0;1;2;3;4;5;6;7;8;9},AA105&amp;"0123456789"))+1)),"")</f>
        <v/>
      </c>
    </row>
    <row r="106" spans="2:28" x14ac:dyDescent="0.2">
      <c r="B106" s="130">
        <v>375.36099999999993</v>
      </c>
      <c r="C106" s="160">
        <v>31.317882939537853</v>
      </c>
      <c r="D106">
        <v>375.36099999999993</v>
      </c>
      <c r="E106" s="160">
        <v>-1974.2014729133962</v>
      </c>
      <c r="F106">
        <v>375.36099999999993</v>
      </c>
      <c r="G106" s="160">
        <v>265.64541708660386</v>
      </c>
      <c r="I106" s="160"/>
      <c r="K106" s="160"/>
      <c r="L106">
        <v>374.36099999999993</v>
      </c>
      <c r="M106" s="160">
        <v>179.59809127914588</v>
      </c>
      <c r="N106" s="143">
        <f t="shared" si="1"/>
        <v>106</v>
      </c>
      <c r="AB106" s="172" t="str">
        <f>IFERROR(VALUE(RIGHT(AA106,LEN(AA106)-MIN(FIND({0;1;2;3;4;5;6;7;8;9},AA106&amp;"0123456789"))+1)),"")</f>
        <v/>
      </c>
    </row>
    <row r="107" spans="2:28" x14ac:dyDescent="0.2">
      <c r="B107" s="130">
        <v>377.36099999999993</v>
      </c>
      <c r="C107" s="160">
        <v>31.332029855605185</v>
      </c>
      <c r="D107">
        <v>377.36099999999993</v>
      </c>
      <c r="E107" s="160">
        <v>-1976.2029700669816</v>
      </c>
      <c r="F107">
        <v>377.36099999999993</v>
      </c>
      <c r="G107" s="160">
        <v>263.64391993301842</v>
      </c>
      <c r="I107" s="160"/>
      <c r="K107" s="160"/>
      <c r="L107">
        <v>376.36099999999993</v>
      </c>
      <c r="M107" s="160">
        <v>179.59503060770845</v>
      </c>
      <c r="N107" s="143">
        <f t="shared" si="1"/>
        <v>107</v>
      </c>
      <c r="AB107" s="172" t="str">
        <f>IFERROR(VALUE(RIGHT(AA107,LEN(AA107)-MIN(FIND({0;1;2;3;4;5;6;7;8;9},AA107&amp;"0123456789"))+1)),"")</f>
        <v/>
      </c>
    </row>
    <row r="108" spans="2:28" x14ac:dyDescent="0.2">
      <c r="B108" s="130">
        <v>379.36099999999993</v>
      </c>
      <c r="C108" s="160">
        <v>31.346285246412755</v>
      </c>
      <c r="D108">
        <v>379.36099999999993</v>
      </c>
      <c r="E108" s="160">
        <v>-1978.2044546701773</v>
      </c>
      <c r="F108">
        <v>379.36099999999993</v>
      </c>
      <c r="G108" s="160">
        <v>261.64243532982277</v>
      </c>
      <c r="I108" s="160"/>
      <c r="K108" s="160"/>
      <c r="L108">
        <v>378.36099999999993</v>
      </c>
      <c r="M108" s="160">
        <v>179.59192295738407</v>
      </c>
      <c r="N108" s="143">
        <f t="shared" si="1"/>
        <v>108</v>
      </c>
      <c r="AB108" s="172" t="str">
        <f>IFERROR(VALUE(RIGHT(AA108,LEN(AA108)-MIN(FIND({0;1;2;3;4;5;6;7;8;9},AA108&amp;"0123456789"))+1)),"")</f>
        <v/>
      </c>
    </row>
    <row r="109" spans="2:28" x14ac:dyDescent="0.2">
      <c r="B109" s="130">
        <v>381.36099999999993</v>
      </c>
      <c r="C109" s="160">
        <v>31.360650789802222</v>
      </c>
      <c r="D109">
        <v>381.36099999999993</v>
      </c>
      <c r="E109" s="160">
        <v>-1980.2059267050579</v>
      </c>
      <c r="F109">
        <v>381.36099999999993</v>
      </c>
      <c r="G109" s="160">
        <v>259.64096329494214</v>
      </c>
      <c r="I109" s="160"/>
      <c r="K109" s="160"/>
      <c r="L109">
        <v>380.36099999999993</v>
      </c>
      <c r="M109" s="160">
        <v>179.5887672380077</v>
      </c>
      <c r="N109" s="143">
        <f t="shared" si="1"/>
        <v>109</v>
      </c>
      <c r="AB109" s="172" t="str">
        <f>IFERROR(VALUE(RIGHT(AA109,LEN(AA109)-MIN(FIND({0;1;2;3;4;5;6;7;8;9},AA109&amp;"0123456789"))+1)),"")</f>
        <v/>
      </c>
    </row>
    <row r="110" spans="2:28" x14ac:dyDescent="0.2">
      <c r="B110" s="130">
        <v>383.36099999999993</v>
      </c>
      <c r="C110" s="160">
        <v>31.375128202852643</v>
      </c>
      <c r="D110">
        <v>383.36099999999993</v>
      </c>
      <c r="E110" s="160">
        <v>-1982.2073861531362</v>
      </c>
      <c r="F110">
        <v>383.36099999999993</v>
      </c>
      <c r="G110" s="160">
        <v>257.63950384686382</v>
      </c>
      <c r="I110" s="160"/>
      <c r="K110" s="160"/>
      <c r="L110">
        <v>382.36099999999993</v>
      </c>
      <c r="M110" s="160">
        <v>179.58556232541508</v>
      </c>
      <c r="N110" s="143">
        <f t="shared" si="1"/>
        <v>110</v>
      </c>
      <c r="AB110" s="172" t="str">
        <f>IFERROR(VALUE(RIGHT(AA110,LEN(AA110)-MIN(FIND({0;1;2;3;4;5;6;7;8;9},AA110&amp;"0123456789"))+1)),"")</f>
        <v/>
      </c>
    </row>
    <row r="111" spans="2:28" x14ac:dyDescent="0.2">
      <c r="B111" s="130">
        <v>385.36099999999993</v>
      </c>
      <c r="C111" s="160">
        <v>31.389719243113817</v>
      </c>
      <c r="D111">
        <v>385.36099999999993</v>
      </c>
      <c r="E111" s="160">
        <v>-1984.2088329953419</v>
      </c>
      <c r="F111">
        <v>385.36099999999993</v>
      </c>
      <c r="G111" s="160">
        <v>255.63805700465809</v>
      </c>
      <c r="I111" s="160"/>
      <c r="K111" s="160"/>
      <c r="L111">
        <v>384.36099999999993</v>
      </c>
      <c r="M111" s="160">
        <v>179.58230706010505</v>
      </c>
      <c r="N111" s="143">
        <f t="shared" si="1"/>
        <v>111</v>
      </c>
      <c r="AB111" s="172" t="str">
        <f>IFERROR(VALUE(RIGHT(AA111,LEN(AA111)-MIN(FIND({0;1;2;3;4;5;6;7;8;9},AA111&amp;"0123456789"))+1)),"")</f>
        <v/>
      </c>
    </row>
    <row r="112" spans="2:28" x14ac:dyDescent="0.2">
      <c r="B112" s="130">
        <v>387.36099999999993</v>
      </c>
      <c r="C112" s="160">
        <v>31.404425709888422</v>
      </c>
      <c r="D112">
        <v>387.36099999999993</v>
      </c>
      <c r="E112" s="160">
        <v>-1986.2102672119991</v>
      </c>
      <c r="F112">
        <v>387.36099999999993</v>
      </c>
      <c r="G112" s="160">
        <v>253.63662278800098</v>
      </c>
      <c r="I112" s="160"/>
      <c r="K112" s="160"/>
      <c r="L112">
        <v>386.36099999999993</v>
      </c>
      <c r="M112" s="160">
        <v>179.57900024584103</v>
      </c>
      <c r="N112" s="143">
        <f t="shared" si="1"/>
        <v>112</v>
      </c>
      <c r="AB112" s="172" t="str">
        <f>IFERROR(VALUE(RIGHT(AA112,LEN(AA112)-MIN(FIND({0;1;2;3;4;5;6;7;8;9},AA112&amp;"0123456789"))+1)),"")</f>
        <v/>
      </c>
    </row>
    <row r="113" spans="2:28" x14ac:dyDescent="0.2">
      <c r="B113" s="130">
        <v>389.36099999999993</v>
      </c>
      <c r="C113" s="160">
        <v>31.419249445565384</v>
      </c>
      <c r="D113">
        <v>389.36099999999993</v>
      </c>
      <c r="E113" s="160">
        <v>-1988.2116887828001</v>
      </c>
      <c r="F113">
        <v>389.36099999999993</v>
      </c>
      <c r="G113" s="160">
        <v>251.63520121719989</v>
      </c>
      <c r="I113" s="160"/>
      <c r="K113" s="160"/>
      <c r="L113">
        <v>388.36099999999993</v>
      </c>
      <c r="M113" s="160">
        <v>179.57564064818308</v>
      </c>
      <c r="N113" s="143">
        <f t="shared" si="1"/>
        <v>113</v>
      </c>
      <c r="AB113" s="172" t="str">
        <f>IFERROR(VALUE(RIGHT(AA113,LEN(AA113)-MIN(FIND({0;1;2;3;4;5;6;7;8;9},AA113&amp;"0123456789"))+1)),"")</f>
        <v/>
      </c>
    </row>
    <row r="114" spans="2:28" x14ac:dyDescent="0.2">
      <c r="B114" s="130">
        <v>391.36099999999993</v>
      </c>
      <c r="C114" s="160">
        <v>31.434192337006898</v>
      </c>
      <c r="D114">
        <v>391.36099999999993</v>
      </c>
      <c r="E114" s="160">
        <v>-1990.2130976867818</v>
      </c>
      <c r="F114">
        <v>391.36099999999993</v>
      </c>
      <c r="G114" s="160">
        <v>249.63379231321824</v>
      </c>
      <c r="I114" s="160"/>
      <c r="K114" s="160"/>
      <c r="L114">
        <v>390.36099999999993</v>
      </c>
      <c r="M114" s="160">
        <v>179.57222699295079</v>
      </c>
      <c r="N114" s="143">
        <f t="shared" si="1"/>
        <v>114</v>
      </c>
      <c r="AB114" s="172" t="str">
        <f>IFERROR(VALUE(RIGHT(AA114,LEN(AA114)-MIN(FIND({0;1;2;3;4;5;6;7;8;9},AA114&amp;"0123456789"))+1)),"")</f>
        <v/>
      </c>
    </row>
    <row r="115" spans="2:28" x14ac:dyDescent="0.2">
      <c r="B115" s="130">
        <v>393.36099999999993</v>
      </c>
      <c r="C115" s="160">
        <v>31.449256316991725</v>
      </c>
      <c r="D115">
        <v>393.36099999999993</v>
      </c>
      <c r="E115" s="160">
        <v>-1992.214493902298</v>
      </c>
      <c r="F115">
        <v>393.36099999999993</v>
      </c>
      <c r="G115" s="160">
        <v>247.63239609770199</v>
      </c>
      <c r="I115" s="160"/>
      <c r="K115" s="160"/>
      <c r="L115">
        <v>392.36099999999993</v>
      </c>
      <c r="M115" s="160">
        <v>179.56875796461074</v>
      </c>
      <c r="N115" s="143">
        <f t="shared" si="1"/>
        <v>115</v>
      </c>
      <c r="AB115" s="172" t="str">
        <f>IFERROR(VALUE(RIGHT(AA115,LEN(AA115)-MIN(FIND({0;1;2;3;4;5;6;7;8;9},AA115&amp;"0123456789"))+1)),"")</f>
        <v/>
      </c>
    </row>
    <row r="116" spans="2:28" x14ac:dyDescent="0.2">
      <c r="B116" s="130">
        <v>395.36099999999993</v>
      </c>
      <c r="C116" s="160">
        <v>31.464443365717539</v>
      </c>
      <c r="D116">
        <v>395.36099999999993</v>
      </c>
      <c r="E116" s="160">
        <v>-1994.2158774069912</v>
      </c>
      <c r="F116">
        <v>395.36099999999993</v>
      </c>
      <c r="G116" s="160">
        <v>245.63101259300879</v>
      </c>
      <c r="I116" s="160"/>
      <c r="K116" s="160"/>
      <c r="L116">
        <v>394.36099999999993</v>
      </c>
      <c r="M116" s="160">
        <v>179.56523220458422</v>
      </c>
      <c r="N116" s="143">
        <f t="shared" si="1"/>
        <v>116</v>
      </c>
      <c r="AB116" s="172" t="str">
        <f>IFERROR(VALUE(RIGHT(AA116,LEN(AA116)-MIN(FIND({0;1;2;3;4;5;6;7;8;9},AA116&amp;"0123456789"))+1)),"")</f>
        <v/>
      </c>
    </row>
    <row r="117" spans="2:28" x14ac:dyDescent="0.2">
      <c r="B117" s="130">
        <v>397.36099999999993</v>
      </c>
      <c r="C117" s="160">
        <v>31.479755512365262</v>
      </c>
      <c r="D117">
        <v>397.36099999999993</v>
      </c>
      <c r="E117" s="160">
        <v>-1996.2172481777645</v>
      </c>
      <c r="F117">
        <v>397.36099999999993</v>
      </c>
      <c r="G117" s="160">
        <v>243.6296418222355</v>
      </c>
      <c r="I117" s="160"/>
      <c r="K117" s="160"/>
      <c r="L117">
        <v>396.36099999999993</v>
      </c>
      <c r="M117" s="160">
        <v>179.56164830947171</v>
      </c>
      <c r="N117" s="143">
        <f t="shared" si="1"/>
        <v>117</v>
      </c>
      <c r="AB117" s="172" t="str">
        <f>IFERROR(VALUE(RIGHT(AA117,LEN(AA117)-MIN(FIND({0;1;2;3;4;5;6;7;8;9},AA117&amp;"0123456789"))+1)),"")</f>
        <v/>
      </c>
    </row>
    <row r="118" spans="2:28" x14ac:dyDescent="0.2">
      <c r="B118" s="130">
        <v>399.36099999999993</v>
      </c>
      <c r="C118" s="160">
        <v>31.495194836728423</v>
      </c>
      <c r="D118">
        <v>399.36099999999993</v>
      </c>
      <c r="E118" s="160">
        <v>-1998.2186061907489</v>
      </c>
      <c r="F118">
        <v>399.36099999999993</v>
      </c>
      <c r="G118" s="160">
        <v>241.62828380925112</v>
      </c>
      <c r="I118" s="160"/>
      <c r="K118" s="160"/>
      <c r="L118">
        <v>398.36099999999993</v>
      </c>
      <c r="M118" s="160">
        <v>179.55800482918886</v>
      </c>
      <c r="N118" s="143">
        <f t="shared" si="1"/>
        <v>118</v>
      </c>
      <c r="AB118" s="172" t="str">
        <f>IFERROR(VALUE(RIGHT(AA118,LEN(AA118)-MIN(FIND({0;1;2;3;4;5;6;7;8;9},AA118&amp;"0123456789"))+1)),"")</f>
        <v/>
      </c>
    </row>
    <row r="119" spans="2:28" x14ac:dyDescent="0.2">
      <c r="B119" s="130">
        <v>401.36099999999993</v>
      </c>
      <c r="C119" s="160">
        <v>31.510763470910884</v>
      </c>
      <c r="D119">
        <v>401.36099999999993</v>
      </c>
      <c r="E119" s="160">
        <v>-2000.2199514212714</v>
      </c>
      <c r="F119">
        <v>401.36099999999993</v>
      </c>
      <c r="G119" s="160">
        <v>239.62693857872864</v>
      </c>
      <c r="I119" s="160"/>
      <c r="K119" s="160"/>
      <c r="L119">
        <v>400.36099999999993</v>
      </c>
      <c r="M119" s="160">
        <v>179.55430026500818</v>
      </c>
      <c r="N119" s="143">
        <f t="shared" si="1"/>
        <v>119</v>
      </c>
      <c r="AB119" s="172" t="str">
        <f>IFERROR(VALUE(RIGHT(AA119,LEN(AA119)-MIN(FIND({0;1;2;3;4;5;6;7;8;9},AA119&amp;"0123456789"))+1)),"")</f>
        <v/>
      </c>
    </row>
    <row r="120" spans="2:28" x14ac:dyDescent="0.2">
      <c r="B120" s="130">
        <v>403.36099999999993</v>
      </c>
      <c r="C120" s="160">
        <v>31.526463601096349</v>
      </c>
      <c r="D120">
        <v>403.36099999999993</v>
      </c>
      <c r="E120" s="160">
        <v>-2002.2212838438224</v>
      </c>
      <c r="F120">
        <v>403.36099999999993</v>
      </c>
      <c r="G120" s="160">
        <v>237.62560615617758</v>
      </c>
      <c r="I120" s="160"/>
      <c r="K120" s="160"/>
      <c r="L120">
        <v>402.36099999999993</v>
      </c>
      <c r="M120" s="160">
        <v>179.55053306750219</v>
      </c>
      <c r="N120" s="143">
        <f t="shared" si="1"/>
        <v>120</v>
      </c>
      <c r="AB120" s="172" t="str">
        <f>IFERROR(VALUE(RIGHT(AA120,LEN(AA120)-MIN(FIND({0;1;2;3;4;5;6;7;8;9},AA120&amp;"0123456789"))+1)),"")</f>
        <v/>
      </c>
    </row>
    <row r="121" spans="2:28" x14ac:dyDescent="0.2">
      <c r="B121" s="130">
        <v>405.36099999999993</v>
      </c>
      <c r="C121" s="160">
        <v>31.542297469393397</v>
      </c>
      <c r="D121">
        <v>405.36099999999993</v>
      </c>
      <c r="E121" s="160">
        <v>-2004.2226034320176</v>
      </c>
      <c r="F121">
        <v>405.36099999999993</v>
      </c>
      <c r="G121" s="160">
        <v>235.62428656798238</v>
      </c>
      <c r="I121" s="160"/>
      <c r="K121" s="160"/>
      <c r="L121">
        <v>404.36099999999993</v>
      </c>
      <c r="M121" s="160">
        <v>179.54670163437862</v>
      </c>
      <c r="N121" s="143">
        <f t="shared" si="1"/>
        <v>121</v>
      </c>
      <c r="AB121" s="172" t="str">
        <f>IFERROR(VALUE(RIGHT(AA121,LEN(AA121)-MIN(FIND({0;1;2;3;4;5;6;7;8;9},AA121&amp;"0123456789"))+1)),"")</f>
        <v/>
      </c>
    </row>
    <row r="122" spans="2:28" x14ac:dyDescent="0.2">
      <c r="B122" s="130">
        <v>407.36099999999993</v>
      </c>
      <c r="C122" s="160">
        <v>31.558267375759865</v>
      </c>
      <c r="D122">
        <v>407.36099999999993</v>
      </c>
      <c r="E122" s="160">
        <v>-2006.2239101585612</v>
      </c>
      <c r="F122">
        <v>407.36099999999993</v>
      </c>
      <c r="G122" s="160">
        <v>233.62297984143879</v>
      </c>
      <c r="I122" s="160"/>
      <c r="K122" s="160"/>
      <c r="L122">
        <v>406.36099999999993</v>
      </c>
      <c r="M122" s="160">
        <v>179.54280430820759</v>
      </c>
      <c r="N122" s="143">
        <f t="shared" si="1"/>
        <v>122</v>
      </c>
      <c r="AB122" s="172" t="str">
        <f>IFERROR(VALUE(RIGHT(AA122,LEN(AA122)-MIN(FIND({0;1;2;3;4;5;6;7;8;9},AA122&amp;"0123456789"))+1)),"")</f>
        <v/>
      </c>
    </row>
    <row r="123" spans="2:28" x14ac:dyDescent="0.2">
      <c r="B123" s="130">
        <v>409.36099999999993</v>
      </c>
      <c r="C123" s="160">
        <v>31.574375680010732</v>
      </c>
      <c r="D123">
        <v>409.36099999999993</v>
      </c>
      <c r="E123" s="160">
        <v>-2008.225203995207</v>
      </c>
      <c r="F123">
        <v>409.36099999999993</v>
      </c>
      <c r="G123" s="160">
        <v>231.62168600479299</v>
      </c>
      <c r="I123" s="160"/>
      <c r="K123" s="160"/>
      <c r="L123">
        <v>408.36099999999993</v>
      </c>
      <c r="M123" s="160">
        <v>179.53883937402873</v>
      </c>
      <c r="N123" s="143">
        <f t="shared" si="1"/>
        <v>123</v>
      </c>
      <c r="AB123" s="172" t="str">
        <f>IFERROR(VALUE(RIGHT(AA123,LEN(AA123)-MIN(FIND({0;1;2;3;4;5;6;7;8;9},AA123&amp;"0123456789"))+1)),"")</f>
        <v/>
      </c>
    </row>
    <row r="124" spans="2:28" x14ac:dyDescent="0.2">
      <c r="B124" s="130">
        <v>411.36099999999993</v>
      </c>
      <c r="C124" s="160">
        <v>31.590624803913979</v>
      </c>
      <c r="D124">
        <v>411.36099999999993</v>
      </c>
      <c r="E124" s="160">
        <v>-2010.226484912715</v>
      </c>
      <c r="F124">
        <v>411.36099999999993</v>
      </c>
      <c r="G124" s="160">
        <v>229.62040508728501</v>
      </c>
      <c r="I124" s="160"/>
      <c r="K124" s="160"/>
      <c r="L124">
        <v>410.36099999999993</v>
      </c>
      <c r="M124" s="160">
        <v>179.53480505682984</v>
      </c>
      <c r="N124" s="143">
        <f t="shared" si="1"/>
        <v>124</v>
      </c>
      <c r="AB124" s="172" t="str">
        <f>IFERROR(VALUE(RIGHT(AA124,LEN(AA124)-MIN(FIND({0;1;2;3;4;5;6;7;8;9},AA124&amp;"0123456789"))+1)),"")</f>
        <v/>
      </c>
    </row>
    <row r="125" spans="2:28" x14ac:dyDescent="0.2">
      <c r="B125" s="130">
        <v>413.36099999999993</v>
      </c>
      <c r="C125" s="160">
        <v>31.607017233378961</v>
      </c>
      <c r="D125">
        <v>413.36099999999993</v>
      </c>
      <c r="E125" s="160">
        <v>-2012.2277528808088</v>
      </c>
      <c r="F125">
        <v>413.36099999999993</v>
      </c>
      <c r="G125" s="160">
        <v>227.61913711919124</v>
      </c>
      <c r="I125" s="160"/>
      <c r="K125" s="160"/>
      <c r="L125">
        <v>412.36099999999993</v>
      </c>
      <c r="M125" s="160">
        <v>179.53069951889663</v>
      </c>
      <c r="N125" s="143">
        <f t="shared" si="1"/>
        <v>125</v>
      </c>
      <c r="AB125" s="172" t="str">
        <f>IFERROR(VALUE(RIGHT(AA125,LEN(AA125)-MIN(FIND({0;1;2;3;4;5;6;7;8;9},AA125&amp;"0123456789"))+1)),"")</f>
        <v/>
      </c>
    </row>
    <row r="126" spans="2:28" x14ac:dyDescent="0.2">
      <c r="B126" s="130">
        <v>415.36099999999993</v>
      </c>
      <c r="C126" s="160">
        <v>31.623555520742286</v>
      </c>
      <c r="D126">
        <v>415.36099999999993</v>
      </c>
      <c r="E126" s="160">
        <v>-2014.2290078681283</v>
      </c>
      <c r="F126">
        <v>415.36099999999993</v>
      </c>
      <c r="G126" s="160">
        <v>225.61788213187174</v>
      </c>
      <c r="I126" s="160"/>
      <c r="K126" s="160"/>
      <c r="L126">
        <v>414.36099999999993</v>
      </c>
      <c r="M126" s="160">
        <v>179.52652085701831</v>
      </c>
      <c r="N126" s="143">
        <f t="shared" si="1"/>
        <v>126</v>
      </c>
      <c r="AB126" s="172" t="str">
        <f>IFERROR(VALUE(RIGHT(AA126,LEN(AA126)-MIN(FIND({0;1;2;3;4;5;6;7;8;9},AA126&amp;"0123456789"))+1)),"")</f>
        <v/>
      </c>
    </row>
    <row r="127" spans="2:28" x14ac:dyDescent="0.2">
      <c r="B127" s="130">
        <v>417.36099999999993</v>
      </c>
      <c r="C127" s="160">
        <v>31.640242287156578</v>
      </c>
      <c r="D127">
        <v>417.36099999999993</v>
      </c>
      <c r="E127" s="160">
        <v>-2016.2302498421809</v>
      </c>
      <c r="F127">
        <v>417.36099999999993</v>
      </c>
      <c r="G127" s="160">
        <v>223.61664015781912</v>
      </c>
      <c r="I127" s="160"/>
      <c r="K127" s="160"/>
      <c r="L127">
        <v>416.36099999999993</v>
      </c>
      <c r="M127" s="160">
        <v>179.52226709953962</v>
      </c>
      <c r="N127" s="143">
        <f t="shared" si="1"/>
        <v>127</v>
      </c>
      <c r="AB127" s="172" t="str">
        <f>IFERROR(VALUE(RIGHT(AA127,LEN(AA127)-MIN(FIND({0;1;2;3;4;5;6;7;8;9},AA127&amp;"0123456789"))+1)),"")</f>
        <v/>
      </c>
    </row>
    <row r="128" spans="2:28" x14ac:dyDescent="0.2">
      <c r="B128" s="130">
        <v>419.36099999999993</v>
      </c>
      <c r="C128" s="160">
        <v>31.657080225087483</v>
      </c>
      <c r="D128">
        <v>419.36099999999993</v>
      </c>
      <c r="E128" s="160">
        <v>-2018.2314787692906</v>
      </c>
      <c r="F128">
        <v>419.36099999999993</v>
      </c>
      <c r="G128" s="160">
        <v>221.61541123070947</v>
      </c>
      <c r="I128" s="160"/>
      <c r="K128" s="160"/>
      <c r="L128">
        <v>418.36099999999993</v>
      </c>
      <c r="M128" s="160">
        <v>179.51793620325932</v>
      </c>
      <c r="N128" s="143">
        <f t="shared" si="1"/>
        <v>128</v>
      </c>
      <c r="AB128" s="172" t="str">
        <f>IFERROR(VALUE(RIGHT(AA128,LEN(AA128)-MIN(FIND({0;1;2;3;4;5;6;7;8;9},AA128&amp;"0123456789"))+1)),"")</f>
        <v/>
      </c>
    </row>
    <row r="129" spans="2:28" x14ac:dyDescent="0.2">
      <c r="B129" s="130">
        <v>421.36099999999993</v>
      </c>
      <c r="C129" s="160">
        <v>31.674072100925162</v>
      </c>
      <c r="D129">
        <v>421.36099999999993</v>
      </c>
      <c r="E129" s="160">
        <v>-2020.2326946145427</v>
      </c>
      <c r="F129">
        <v>421.36099999999993</v>
      </c>
      <c r="G129" s="160">
        <v>219.61419538545738</v>
      </c>
      <c r="I129" s="160"/>
      <c r="K129" s="160"/>
      <c r="L129">
        <v>420.36099999999993</v>
      </c>
      <c r="M129" s="160">
        <v>179.51352605014941</v>
      </c>
      <c r="N129" s="143">
        <f t="shared" si="1"/>
        <v>129</v>
      </c>
      <c r="AB129" s="172" t="str">
        <f>IFERROR(VALUE(RIGHT(AA129,LEN(AA129)-MIN(FIND({0;1;2;3;4;5;6;7;8;9},AA129&amp;"0123456789"))+1)),"")</f>
        <v/>
      </c>
    </row>
    <row r="130" spans="2:28" x14ac:dyDescent="0.2">
      <c r="B130" s="130">
        <v>423.36099999999993</v>
      </c>
      <c r="C130" s="160">
        <v>31.691220757716348</v>
      </c>
      <c r="D130">
        <v>423.36099999999993</v>
      </c>
      <c r="E130" s="160">
        <v>-2022.233897341727</v>
      </c>
      <c r="F130">
        <v>423.36099999999993</v>
      </c>
      <c r="G130" s="160">
        <v>217.61299265827301</v>
      </c>
      <c r="I130" s="160"/>
      <c r="K130" s="160"/>
      <c r="L130">
        <v>422.36099999999993</v>
      </c>
      <c r="M130" s="160">
        <v>179.50903444390039</v>
      </c>
      <c r="N130" s="143">
        <f t="shared" si="1"/>
        <v>130</v>
      </c>
      <c r="AB130" s="172" t="str">
        <f>IFERROR(VALUE(RIGHT(AA130,LEN(AA130)-MIN(FIND({0;1;2;3;4;5;6;7;8;9},AA130&amp;"0123456789"))+1)),"")</f>
        <v/>
      </c>
    </row>
    <row r="131" spans="2:28" x14ac:dyDescent="0.2">
      <c r="B131" s="130">
        <v>425.36099999999993</v>
      </c>
      <c r="C131" s="160">
        <v>31.708529118023929</v>
      </c>
      <c r="D131">
        <v>425.36099999999993</v>
      </c>
      <c r="E131" s="160">
        <v>-2024.2350869132772</v>
      </c>
      <c r="F131">
        <v>425.36099999999993</v>
      </c>
      <c r="G131" s="160">
        <v>215.61180308672283</v>
      </c>
      <c r="I131" s="160"/>
      <c r="K131" s="160"/>
      <c r="L131">
        <v>424.36099999999993</v>
      </c>
      <c r="M131" s="160">
        <v>179.50445910626706</v>
      </c>
      <c r="N131" s="143">
        <f t="shared" si="1"/>
        <v>131</v>
      </c>
      <c r="AB131" s="172" t="str">
        <f>IFERROR(VALUE(RIGHT(AA131,LEN(AA131)-MIN(FIND({0;1;2;3;4;5;6;7;8;9},AA131&amp;"0123456789"))+1)),"")</f>
        <v/>
      </c>
    </row>
    <row r="132" spans="2:28" x14ac:dyDescent="0.2">
      <c r="B132" s="130">
        <v>427.36099999999993</v>
      </c>
      <c r="C132" s="160">
        <v>31.726000186921166</v>
      </c>
      <c r="D132">
        <v>427.36099999999993</v>
      </c>
      <c r="E132" s="160">
        <v>-2026.2362632902054</v>
      </c>
      <c r="F132">
        <v>427.36099999999993</v>
      </c>
      <c r="G132" s="160">
        <v>213.61062670979459</v>
      </c>
      <c r="I132" s="160"/>
      <c r="K132" s="160"/>
      <c r="L132">
        <v>426.36099999999993</v>
      </c>
      <c r="M132" s="160">
        <v>179.49979767321042</v>
      </c>
      <c r="N132" s="143">
        <f t="shared" si="1"/>
        <v>132</v>
      </c>
      <c r="AB132" s="172" t="str">
        <f>IFERROR(VALUE(RIGHT(AA132,LEN(AA132)-MIN(FIND({0;1;2;3;4;5;6;7;8;9},AA132&amp;"0123456789"))+1)),"")</f>
        <v/>
      </c>
    </row>
    <row r="133" spans="2:28" x14ac:dyDescent="0.2">
      <c r="B133" s="130">
        <v>429.36099999999993</v>
      </c>
      <c r="C133" s="160">
        <v>31.743637055128215</v>
      </c>
      <c r="D133">
        <v>429.36099999999993</v>
      </c>
      <c r="E133" s="160">
        <v>-2028.2374264320367</v>
      </c>
      <c r="F133">
        <v>429.36099999999993</v>
      </c>
      <c r="G133" s="160">
        <v>211.6094635679633</v>
      </c>
      <c r="I133" s="160"/>
      <c r="K133" s="160"/>
      <c r="L133">
        <v>428.36099999999993</v>
      </c>
      <c r="M133" s="160">
        <v>179.49504769082023</v>
      </c>
      <c r="N133" s="143">
        <f t="shared" si="1"/>
        <v>133</v>
      </c>
      <c r="AB133" s="172" t="str">
        <f>IFERROR(VALUE(RIGHT(AA133,LEN(AA133)-MIN(FIND({0;1;2;3;4;5;6;7;8;9},AA133&amp;"0123456789"))+1)),"")</f>
        <v/>
      </c>
    </row>
    <row r="134" spans="2:28" x14ac:dyDescent="0.2">
      <c r="B134" s="130">
        <v>431.36099999999993</v>
      </c>
      <c r="C134" s="160">
        <v>31.761442902299216</v>
      </c>
      <c r="D134">
        <v>431.36099999999993</v>
      </c>
      <c r="E134" s="160">
        <v>-2030.2385762967347</v>
      </c>
      <c r="F134">
        <v>431.36099999999993</v>
      </c>
      <c r="G134" s="160">
        <v>209.60831370326537</v>
      </c>
      <c r="I134" s="160"/>
      <c r="K134" s="160"/>
      <c r="L134">
        <v>430.36099999999993</v>
      </c>
      <c r="M134" s="160">
        <v>179.49020661099985</v>
      </c>
      <c r="N134" s="143">
        <f t="shared" ref="N134:N197" si="2">N133+1</f>
        <v>134</v>
      </c>
      <c r="AB134" s="172" t="str">
        <f>IFERROR(VALUE(RIGHT(AA134,LEN(AA134)-MIN(FIND({0;1;2;3;4;5;6;7;8;9},AA134&amp;"0123456789"))+1)),"")</f>
        <v/>
      </c>
    </row>
    <row r="135" spans="2:28" x14ac:dyDescent="0.2">
      <c r="B135" s="130">
        <v>433.36099999999993</v>
      </c>
      <c r="C135" s="160">
        <v>31.779421000468673</v>
      </c>
      <c r="D135">
        <v>433.36099999999993</v>
      </c>
      <c r="E135" s="160">
        <v>-2032.239712840628</v>
      </c>
      <c r="F135">
        <v>433.36099999999993</v>
      </c>
      <c r="G135" s="160">
        <v>207.60717715937199</v>
      </c>
      <c r="I135" s="160"/>
      <c r="K135" s="160"/>
      <c r="L135">
        <v>432.36099999999993</v>
      </c>
      <c r="M135" s="160">
        <v>179.48527178690247</v>
      </c>
      <c r="N135" s="143">
        <f t="shared" si="2"/>
        <v>135</v>
      </c>
      <c r="AB135" s="172" t="str">
        <f>IFERROR(VALUE(RIGHT(AA135,LEN(AA135)-MIN(FIND({0;1;2;3;4;5;6;7;8;9},AA135&amp;"0123456789"))+1)),"")</f>
        <v/>
      </c>
    </row>
    <row r="136" spans="2:28" x14ac:dyDescent="0.2">
      <c r="B136" s="130">
        <v>435.36099999999993</v>
      </c>
      <c r="C136" s="160">
        <v>31.797574717666485</v>
      </c>
      <c r="D136">
        <v>435.36099999999993</v>
      </c>
      <c r="E136" s="160">
        <v>-2034.2408360183285</v>
      </c>
      <c r="F136">
        <v>435.36099999999993</v>
      </c>
      <c r="G136" s="160">
        <v>205.60605398167149</v>
      </c>
      <c r="I136" s="160"/>
      <c r="K136" s="160"/>
      <c r="L136">
        <v>434.36099999999993</v>
      </c>
      <c r="M136" s="160">
        <v>179.48024046809752</v>
      </c>
      <c r="N136" s="143">
        <f t="shared" si="2"/>
        <v>136</v>
      </c>
      <c r="AB136" s="172" t="str">
        <f>IFERROR(VALUE(RIGHT(AA136,LEN(AA136)-MIN(FIND({0;1;2;3;4;5;6;7;8;9},AA136&amp;"0123456789"))+1)),"")</f>
        <v/>
      </c>
    </row>
    <row r="137" spans="2:28" x14ac:dyDescent="0.2">
      <c r="B137" s="130">
        <v>437.36099999999993</v>
      </c>
      <c r="C137" s="160">
        <v>31.815907521711637</v>
      </c>
      <c r="D137">
        <v>437.36099999999993</v>
      </c>
      <c r="E137" s="160">
        <v>-2036.2419457826466</v>
      </c>
      <c r="F137">
        <v>437.36099999999993</v>
      </c>
      <c r="G137" s="160">
        <v>203.60494421735348</v>
      </c>
      <c r="I137" s="160"/>
      <c r="K137" s="160"/>
      <c r="L137">
        <v>436.36099999999993</v>
      </c>
      <c r="M137" s="160">
        <v>179.47510979545154</v>
      </c>
      <c r="N137" s="143">
        <f t="shared" si="2"/>
        <v>137</v>
      </c>
      <c r="AB137" s="172" t="str">
        <f>IFERROR(VALUE(RIGHT(AA137,LEN(AA137)-MIN(FIND({0;1;2;3;4;5;6;7;8;9},AA137&amp;"0123456789"))+1)),"")</f>
        <v/>
      </c>
    </row>
    <row r="138" spans="2:28" x14ac:dyDescent="0.2">
      <c r="B138" s="130">
        <v>439.36099999999993</v>
      </c>
      <c r="C138" s="160">
        <v>31.834422984195271</v>
      </c>
      <c r="D138">
        <v>439.36099999999993</v>
      </c>
      <c r="E138" s="160">
        <v>-2038.2430420845003</v>
      </c>
      <c r="F138">
        <v>439.36099999999993</v>
      </c>
      <c r="G138" s="160">
        <v>201.60384791549973</v>
      </c>
      <c r="I138" s="160"/>
      <c r="K138" s="160"/>
      <c r="L138">
        <v>438.36099999999993</v>
      </c>
      <c r="M138" s="160">
        <v>179.46987679570088</v>
      </c>
      <c r="N138" s="143">
        <f t="shared" si="2"/>
        <v>138</v>
      </c>
      <c r="AB138" s="172" t="str">
        <f>IFERROR(VALUE(RIGHT(AA138,LEN(AA138)-MIN(FIND({0;1;2;3;4;5;6;7;8;9},AA138&amp;"0123456789"))+1)),"")</f>
        <v/>
      </c>
    </row>
    <row r="139" spans="2:28" x14ac:dyDescent="0.2">
      <c r="B139" s="130">
        <v>441.36099999999993</v>
      </c>
      <c r="C139" s="160">
        <v>31.85312478466459</v>
      </c>
      <c r="D139">
        <v>441.36099999999993</v>
      </c>
      <c r="E139" s="160">
        <v>-2040.2441248728205</v>
      </c>
      <c r="F139">
        <v>441.36099999999993</v>
      </c>
      <c r="G139" s="160">
        <v>199.60276512717951</v>
      </c>
      <c r="I139" s="160"/>
      <c r="K139" s="160"/>
      <c r="L139">
        <v>440.36099999999993</v>
      </c>
      <c r="M139" s="160">
        <v>179.46453837569712</v>
      </c>
      <c r="N139" s="143">
        <f t="shared" si="2"/>
        <v>139</v>
      </c>
      <c r="AB139" s="172" t="str">
        <f>IFERROR(VALUE(RIGHT(AA139,LEN(AA139)-MIN(FIND({0;1;2;3;4;5;6;7;8;9},AA139&amp;"0123456789"))+1)),"")</f>
        <v/>
      </c>
    </row>
    <row r="140" spans="2:28" x14ac:dyDescent="0.2">
      <c r="B140" s="130">
        <v>443.36099999999993</v>
      </c>
      <c r="C140" s="160">
        <v>31.872016715019864</v>
      </c>
      <c r="D140">
        <v>443.36099999999993</v>
      </c>
      <c r="E140" s="160">
        <v>-2042.2451940944488</v>
      </c>
      <c r="F140">
        <v>443.36099999999993</v>
      </c>
      <c r="G140" s="160">
        <v>197.6016959055512</v>
      </c>
      <c r="I140" s="160"/>
      <c r="K140" s="160"/>
      <c r="L140">
        <v>442.36099999999993</v>
      </c>
      <c r="M140" s="160">
        <v>179.4590913163</v>
      </c>
      <c r="N140" s="143">
        <f t="shared" si="2"/>
        <v>140</v>
      </c>
      <c r="AB140" s="172" t="str">
        <f>IFERROR(VALUE(RIGHT(AA140,LEN(AA140)-MIN(FIND({0;1;2;3;4;5;6;7;8;9},AA140&amp;"0123456789"))+1)),"")</f>
        <v/>
      </c>
    </row>
    <row r="141" spans="2:28" x14ac:dyDescent="0.2">
      <c r="B141" s="130">
        <v>445.36099999999993</v>
      </c>
      <c r="C141" s="160">
        <v>31.891102684137763</v>
      </c>
      <c r="D141">
        <v>445.36099999999993</v>
      </c>
      <c r="E141" s="160">
        <v>-2044.2462496940288</v>
      </c>
      <c r="F141">
        <v>445.36099999999993</v>
      </c>
      <c r="G141" s="160">
        <v>195.60064030597118</v>
      </c>
      <c r="I141" s="160"/>
      <c r="K141" s="160"/>
      <c r="L141">
        <v>444.36099999999993</v>
      </c>
      <c r="M141" s="160">
        <v>179.4535322658914</v>
      </c>
      <c r="N141" s="143">
        <f t="shared" si="2"/>
        <v>141</v>
      </c>
      <c r="AB141" s="172" t="str">
        <f>IFERROR(VALUE(RIGHT(AA141,LEN(AA141)-MIN(FIND({0;1;2;3;4;5;6;7;8;9},AA141&amp;"0123456789"))+1)),"")</f>
        <v/>
      </c>
    </row>
    <row r="142" spans="2:28" x14ac:dyDescent="0.2">
      <c r="B142" s="130">
        <v>447.36099999999993</v>
      </c>
      <c r="C142" s="160">
        <v>31.910386722735069</v>
      </c>
      <c r="D142">
        <v>447.36099999999993</v>
      </c>
      <c r="E142" s="160">
        <v>-2046.2472916138929</v>
      </c>
      <c r="F142">
        <v>447.36099999999993</v>
      </c>
      <c r="G142" s="160">
        <v>193.59959838610712</v>
      </c>
      <c r="I142" s="160"/>
      <c r="K142" s="160"/>
      <c r="L142">
        <v>446.36099999999993</v>
      </c>
      <c r="M142" s="160">
        <v>179.44785773348775</v>
      </c>
      <c r="N142" s="143">
        <f t="shared" si="2"/>
        <v>142</v>
      </c>
      <c r="AB142" s="172" t="str">
        <f>IFERROR(VALUE(RIGHT(AA142,LEN(AA142)-MIN(FIND({0;1;2;3;4;5;6;7;8;9},AA142&amp;"0123456789"))+1)),"")</f>
        <v/>
      </c>
    </row>
    <row r="143" spans="2:28" x14ac:dyDescent="0.2">
      <c r="B143" s="130">
        <v>449.36099999999993</v>
      </c>
      <c r="C143" s="160">
        <v>31.929872988487997</v>
      </c>
      <c r="D143">
        <v>449.36099999999993</v>
      </c>
      <c r="E143" s="160">
        <v>-2048.2483197939387</v>
      </c>
      <c r="F143">
        <v>449.36099999999993</v>
      </c>
      <c r="G143" s="160">
        <v>191.59857020606114</v>
      </c>
      <c r="I143" s="160"/>
      <c r="K143" s="160"/>
      <c r="L143">
        <v>448.36099999999993</v>
      </c>
      <c r="M143" s="160">
        <v>179.44206408141395</v>
      </c>
      <c r="N143" s="143">
        <f t="shared" si="2"/>
        <v>143</v>
      </c>
      <c r="AB143" s="172" t="str">
        <f>IFERROR(VALUE(RIGHT(AA143,LEN(AA143)-MIN(FIND({0;1;2;3;4;5;6;7;8;9},AA143&amp;"0123456789"))+1)),"")</f>
        <v/>
      </c>
    </row>
    <row r="144" spans="2:28" x14ac:dyDescent="0.2">
      <c r="B144" s="130">
        <v>451.36099999999993</v>
      </c>
      <c r="C144" s="160">
        <v>31.949565771423419</v>
      </c>
      <c r="D144">
        <v>451.36099999999993</v>
      </c>
      <c r="E144" s="160">
        <v>-2050.2493341715012</v>
      </c>
      <c r="F144">
        <v>451.36099999999993</v>
      </c>
      <c r="G144" s="160">
        <v>189.59755582849857</v>
      </c>
      <c r="I144" s="160"/>
      <c r="K144" s="160"/>
      <c r="L144">
        <v>450.36099999999993</v>
      </c>
      <c r="M144" s="160">
        <v>179.43614751751278</v>
      </c>
      <c r="N144" s="143">
        <f t="shared" si="2"/>
        <v>144</v>
      </c>
      <c r="AB144" s="172" t="str">
        <f>IFERROR(VALUE(RIGHT(AA144,LEN(AA144)-MIN(FIND({0;1;2;3;4;5;6;7;8;9},AA144&amp;"0123456789"))+1)),"")</f>
        <v/>
      </c>
    </row>
    <row r="145" spans="2:28" x14ac:dyDescent="0.2">
      <c r="B145" s="130">
        <v>453.36099999999993</v>
      </c>
      <c r="C145" s="160">
        <v>31.969469499599473</v>
      </c>
      <c r="D145">
        <v>453.36099999999993</v>
      </c>
      <c r="E145" s="160">
        <v>-2052.2503346812105</v>
      </c>
      <c r="F145">
        <v>453.36099999999993</v>
      </c>
      <c r="G145" s="160">
        <v>187.59655531878934</v>
      </c>
      <c r="I145" s="160"/>
      <c r="K145" s="160"/>
      <c r="L145">
        <v>452.36099999999993</v>
      </c>
      <c r="M145" s="160">
        <v>179.4301040868497</v>
      </c>
      <c r="N145" s="143">
        <f t="shared" si="2"/>
        <v>145</v>
      </c>
      <c r="AB145" s="172" t="str">
        <f>IFERROR(VALUE(RIGHT(AA145,LEN(AA145)-MIN(FIND({0;1;2;3;4;5;6;7;8;9},AA145&amp;"0123456789"))+1)),"")</f>
        <v/>
      </c>
    </row>
    <row r="146" spans="2:28" x14ac:dyDescent="0.2">
      <c r="B146" s="130">
        <v>455.36099999999993</v>
      </c>
      <c r="C146" s="160">
        <v>31.989588745094455</v>
      </c>
      <c r="D146">
        <v>455.36099999999993</v>
      </c>
      <c r="E146" s="160">
        <v>-2054.2513212548488</v>
      </c>
      <c r="F146">
        <v>455.36099999999993</v>
      </c>
      <c r="G146" s="160">
        <v>185.59556874515101</v>
      </c>
      <c r="I146" s="160"/>
      <c r="K146" s="160"/>
      <c r="L146">
        <v>454.36099999999993</v>
      </c>
      <c r="M146" s="160">
        <v>179.42392966288128</v>
      </c>
      <c r="N146" s="143">
        <f t="shared" si="2"/>
        <v>146</v>
      </c>
      <c r="AB146" s="172" t="str">
        <f>IFERROR(VALUE(RIGHT(AA146,LEN(AA146)-MIN(FIND({0;1;2;3;4;5;6;7;8;9},AA146&amp;"0123456789"))+1)),"")</f>
        <v/>
      </c>
    </row>
    <row r="147" spans="2:28" x14ac:dyDescent="0.2">
      <c r="B147" s="130">
        <v>457.36099999999993</v>
      </c>
      <c r="C147" s="160">
        <v>32.009928230324334</v>
      </c>
      <c r="D147">
        <v>457.36099999999993</v>
      </c>
      <c r="E147" s="160">
        <v>-2056.2522938211932</v>
      </c>
      <c r="F147">
        <v>457.36099999999993</v>
      </c>
      <c r="G147" s="160">
        <v>183.59459617880657</v>
      </c>
      <c r="I147" s="160"/>
      <c r="K147" s="160"/>
      <c r="L147">
        <v>456.36099999999993</v>
      </c>
      <c r="M147" s="160">
        <v>179.41761993803564</v>
      </c>
      <c r="N147" s="143">
        <f t="shared" si="2"/>
        <v>147</v>
      </c>
      <c r="AB147" s="172" t="str">
        <f>IFERROR(VALUE(RIGHT(AA147,LEN(AA147)-MIN(FIND({0;1;2;3;4;5;6;7;8;9},AA147&amp;"0123456789"))+1)),"")</f>
        <v/>
      </c>
    </row>
    <row r="148" spans="2:28" x14ac:dyDescent="0.2">
      <c r="B148" s="130">
        <v>459.36099999999993</v>
      </c>
      <c r="C148" s="160">
        <v>32.030492834710742</v>
      </c>
      <c r="D148">
        <v>459.36099999999993</v>
      </c>
      <c r="E148" s="160">
        <v>-2058.2532523058453</v>
      </c>
      <c r="F148">
        <v>459.36099999999993</v>
      </c>
      <c r="G148" s="160">
        <v>181.59363769415449</v>
      </c>
      <c r="I148" s="160"/>
      <c r="K148" s="160"/>
      <c r="L148">
        <v>458.36099999999993</v>
      </c>
      <c r="M148" s="160">
        <v>179.4111704136684</v>
      </c>
      <c r="N148" s="143">
        <f t="shared" si="2"/>
        <v>148</v>
      </c>
      <c r="AB148" s="172" t="str">
        <f>IFERROR(VALUE(RIGHT(AA148,LEN(AA148)-MIN(FIND({0;1;2;3;4;5;6;7;8;9},AA148&amp;"0123456789"))+1)),"")</f>
        <v/>
      </c>
    </row>
    <row r="149" spans="2:28" x14ac:dyDescent="0.2">
      <c r="B149" s="130">
        <v>461.36099999999993</v>
      </c>
      <c r="C149" s="160">
        <v>32.051287601722976</v>
      </c>
      <c r="D149">
        <v>461.36099999999993</v>
      </c>
      <c r="E149" s="160">
        <v>-2060.2541966310537</v>
      </c>
      <c r="F149">
        <v>461.36099999999993</v>
      </c>
      <c r="G149" s="160">
        <v>179.59269336894613</v>
      </c>
      <c r="I149" s="160"/>
      <c r="K149" s="160"/>
      <c r="L149">
        <v>460.36099999999993</v>
      </c>
      <c r="M149" s="160">
        <v>179.40457638934515</v>
      </c>
      <c r="N149" s="143">
        <f t="shared" si="2"/>
        <v>149</v>
      </c>
      <c r="AB149" s="172" t="str">
        <f>IFERROR(VALUE(RIGHT(AA149,LEN(AA149)-MIN(FIND({0;1;2;3;4;5;6;7;8;9},AA149&amp;"0123456789"))+1)),"")</f>
        <v/>
      </c>
    </row>
    <row r="150" spans="2:28" x14ac:dyDescent="0.2">
      <c r="B150" s="130">
        <v>463.36099999999993</v>
      </c>
      <c r="C150" s="160">
        <v>32.072317746319754</v>
      </c>
      <c r="D150">
        <v>463.36099999999993</v>
      </c>
      <c r="E150" s="160">
        <v>-2062.2551267155231</v>
      </c>
      <c r="F150">
        <v>463.36099999999993</v>
      </c>
      <c r="G150" s="160">
        <v>177.59176328447666</v>
      </c>
      <c r="I150" s="160"/>
      <c r="K150" s="160"/>
      <c r="L150">
        <v>462.36099999999993</v>
      </c>
      <c r="M150" s="160">
        <v>179.39783295138488</v>
      </c>
      <c r="N150" s="143">
        <f t="shared" si="2"/>
        <v>150</v>
      </c>
      <c r="AB150" s="172" t="str">
        <f>IFERROR(VALUE(RIGHT(AA150,LEN(AA150)-MIN(FIND({0;1;2;3;4;5;6;7;8;9},AA150&amp;"0123456789"))+1)),"")</f>
        <v/>
      </c>
    </row>
    <row r="151" spans="2:28" x14ac:dyDescent="0.2">
      <c r="B151" s="130">
        <v>465.36099999999993</v>
      </c>
      <c r="C151" s="160">
        <v>32.093588662817915</v>
      </c>
      <c r="D151">
        <v>465.36099999999993</v>
      </c>
      <c r="E151" s="160">
        <v>-2064.2560424742101</v>
      </c>
      <c r="F151">
        <v>465.36099999999993</v>
      </c>
      <c r="G151" s="160">
        <v>175.59084752578974</v>
      </c>
      <c r="I151" s="160"/>
      <c r="K151" s="160"/>
      <c r="L151">
        <v>464.36099999999993</v>
      </c>
      <c r="M151" s="160">
        <v>179.39093496062429</v>
      </c>
      <c r="N151" s="143">
        <f t="shared" si="2"/>
        <v>151</v>
      </c>
      <c r="AB151" s="172" t="str">
        <f>IFERROR(VALUE(RIGHT(AA151,LEN(AA151)-MIN(FIND({0;1;2;3;4;5;6;7;8;9},AA151&amp;"0123456789"))+1)),"")</f>
        <v/>
      </c>
    </row>
    <row r="152" spans="2:28" x14ac:dyDescent="0.2">
      <c r="B152" s="130">
        <v>467.36099999999993</v>
      </c>
      <c r="C152" s="160">
        <v>32.115105933218231</v>
      </c>
      <c r="D152">
        <v>467.36099999999993</v>
      </c>
      <c r="E152" s="160">
        <v>-2066.2569438181044</v>
      </c>
      <c r="F152">
        <v>467.36099999999993</v>
      </c>
      <c r="G152" s="160">
        <v>173.58994618189536</v>
      </c>
      <c r="I152" s="160"/>
      <c r="K152" s="160"/>
      <c r="L152">
        <v>466.36099999999993</v>
      </c>
      <c r="M152" s="160">
        <v>179.38387703931767</v>
      </c>
      <c r="N152" s="143">
        <f t="shared" si="2"/>
        <v>152</v>
      </c>
      <c r="AB152" s="172" t="str">
        <f>IFERROR(VALUE(RIGHT(AA152,LEN(AA152)-MIN(FIND({0;1;2;3;4;5;6;7;8;9},AA152&amp;"0123456789"))+1)),"")</f>
        <v/>
      </c>
    </row>
    <row r="153" spans="2:28" x14ac:dyDescent="0.2">
      <c r="B153" s="130">
        <v>469.36099999999993</v>
      </c>
      <c r="C153" s="160">
        <v>32.136875336020246</v>
      </c>
      <c r="D153">
        <v>469.36099999999993</v>
      </c>
      <c r="E153" s="160">
        <v>-2068.2578306539954</v>
      </c>
      <c r="F153">
        <v>469.36099999999993</v>
      </c>
      <c r="G153" s="160">
        <v>171.58905934600443</v>
      </c>
      <c r="I153" s="160"/>
      <c r="K153" s="160"/>
      <c r="L153">
        <v>468.36099999999993</v>
      </c>
      <c r="M153" s="160">
        <v>179.37665355712181</v>
      </c>
      <c r="N153" s="143">
        <f t="shared" si="2"/>
        <v>153</v>
      </c>
      <c r="AB153" s="172" t="str">
        <f>IFERROR(VALUE(RIGHT(AA153,LEN(AA153)-MIN(FIND({0;1;2;3;4;5;6;7;8;9},AA153&amp;"0123456789"))+1)),"")</f>
        <v/>
      </c>
    </row>
    <row r="154" spans="2:28" x14ac:dyDescent="0.2">
      <c r="B154" s="130">
        <v>471.36099999999993</v>
      </c>
      <c r="C154" s="160">
        <v>32.158902855561266</v>
      </c>
      <c r="D154">
        <v>471.36099999999993</v>
      </c>
      <c r="E154" s="160">
        <v>-2070.2587028842186</v>
      </c>
      <c r="F154">
        <v>471.36099999999993</v>
      </c>
      <c r="G154" s="160">
        <v>169.58818711578124</v>
      </c>
      <c r="I154" s="160"/>
      <c r="K154" s="160"/>
      <c r="L154">
        <v>470.36099999999993</v>
      </c>
      <c r="M154" s="160">
        <v>179.36925861607358</v>
      </c>
      <c r="N154" s="143">
        <f t="shared" si="2"/>
        <v>154</v>
      </c>
      <c r="AB154" s="172" t="str">
        <f>IFERROR(VALUE(RIGHT(AA154,LEN(AA154)-MIN(FIND({0;1;2;3;4;5;6;7;8;9},AA154&amp;"0123456789"))+1)),"")</f>
        <v/>
      </c>
    </row>
    <row r="155" spans="2:28" x14ac:dyDescent="0.2">
      <c r="B155" s="130">
        <v>473.36099999999993</v>
      </c>
      <c r="C155" s="160">
        <v>32.181194691917412</v>
      </c>
      <c r="D155">
        <v>473.36099999999993</v>
      </c>
      <c r="E155" s="160">
        <v>-2072.2595604063899</v>
      </c>
      <c r="F155">
        <v>473.36099999999993</v>
      </c>
      <c r="G155" s="160">
        <v>167.58732959360987</v>
      </c>
      <c r="I155" s="160"/>
      <c r="K155" s="160"/>
      <c r="L155">
        <v>472.36099999999993</v>
      </c>
      <c r="M155" s="160">
        <v>179.36168603448286</v>
      </c>
      <c r="N155" s="143">
        <f t="shared" si="2"/>
        <v>155</v>
      </c>
      <c r="AB155" s="172" t="str">
        <f>IFERROR(VALUE(RIGHT(AA155,LEN(AA155)-MIN(FIND({0;1;2;3;4;5;6;7;8;9},AA155&amp;"0123456789"))+1)),"")</f>
        <v/>
      </c>
    </row>
    <row r="156" spans="2:28" x14ac:dyDescent="0.2">
      <c r="B156" s="130">
        <v>475.36099999999993</v>
      </c>
      <c r="C156" s="160">
        <v>32.203757271407625</v>
      </c>
      <c r="D156">
        <v>475.36099999999993</v>
      </c>
      <c r="E156" s="160">
        <v>-2074.260403113115</v>
      </c>
      <c r="F156">
        <v>475.36099999999993</v>
      </c>
      <c r="G156" s="160">
        <v>165.58648688688481</v>
      </c>
      <c r="I156" s="160"/>
      <c r="K156" s="160"/>
      <c r="L156">
        <v>474.36099999999993</v>
      </c>
      <c r="M156" s="160">
        <v>179.35392932965073</v>
      </c>
      <c r="N156" s="143">
        <f t="shared" si="2"/>
        <v>156</v>
      </c>
      <c r="AB156" s="172" t="str">
        <f>IFERROR(VALUE(RIGHT(AA156,LEN(AA156)-MIN(FIND({0;1;2;3;4;5;6;7;8;9},AA156&amp;"0123456789"))+1)),"")</f>
        <v/>
      </c>
    </row>
    <row r="157" spans="2:28" x14ac:dyDescent="0.2">
      <c r="B157" s="130">
        <v>477.36099999999993</v>
      </c>
      <c r="C157" s="160">
        <v>32.226597257745567</v>
      </c>
      <c r="D157">
        <v>477.36099999999993</v>
      </c>
      <c r="E157" s="160">
        <v>-2076.2612308916796</v>
      </c>
      <c r="F157">
        <v>477.36099999999993</v>
      </c>
      <c r="G157" s="160">
        <v>163.58565910832021</v>
      </c>
      <c r="I157" s="160"/>
      <c r="K157" s="160"/>
      <c r="L157">
        <v>476.36099999999993</v>
      </c>
      <c r="M157" s="160">
        <v>179.34598169930143</v>
      </c>
      <c r="N157" s="143">
        <f t="shared" si="2"/>
        <v>157</v>
      </c>
      <c r="AB157" s="172" t="str">
        <f>IFERROR(VALUE(RIGHT(AA157,LEN(AA157)-MIN(FIND({0;1;2;3;4;5;6;7;8;9},AA157&amp;"0123456789"))+1)),"")</f>
        <v/>
      </c>
    </row>
    <row r="158" spans="2:28" x14ac:dyDescent="0.2">
      <c r="B158" s="130">
        <v>479.36099999999993</v>
      </c>
      <c r="C158" s="160">
        <v>32.249721563887761</v>
      </c>
      <c r="D158">
        <v>479.36099999999993</v>
      </c>
      <c r="E158" s="160">
        <v>-2078.262043623713</v>
      </c>
      <c r="F158">
        <v>479.36099999999993</v>
      </c>
      <c r="G158" s="160">
        <v>161.58484637628681</v>
      </c>
      <c r="I158" s="160"/>
      <c r="K158" s="160"/>
      <c r="L158">
        <v>478.36099999999993</v>
      </c>
      <c r="M158" s="160">
        <v>179.33783600162675</v>
      </c>
      <c r="N158" s="143">
        <f t="shared" si="2"/>
        <v>158</v>
      </c>
      <c r="AB158" s="172" t="str">
        <f>IFERROR(VALUE(RIGHT(AA158,LEN(AA158)-MIN(FIND({0;1;2;3;4;5;6;7;8;9},AA158&amp;"0123456789"))+1)),"")</f>
        <v/>
      </c>
    </row>
    <row r="159" spans="2:28" x14ac:dyDescent="0.2">
      <c r="B159" s="130">
        <v>481.36099999999993</v>
      </c>
      <c r="C159" s="160">
        <v>32.273137364630713</v>
      </c>
      <c r="D159">
        <v>481.36099999999993</v>
      </c>
      <c r="E159" s="160">
        <v>-2080.2628411848341</v>
      </c>
      <c r="F159">
        <v>481.36099999999993</v>
      </c>
      <c r="G159" s="160">
        <v>159.58404881516572</v>
      </c>
      <c r="I159" s="160"/>
      <c r="K159" s="160"/>
      <c r="L159">
        <v>480.36099999999993</v>
      </c>
      <c r="M159" s="160">
        <v>179.32948473382208</v>
      </c>
      <c r="N159" s="143">
        <f t="shared" si="2"/>
        <v>159</v>
      </c>
      <c r="AB159" s="172" t="str">
        <f>IFERROR(VALUE(RIGHT(AA159,LEN(AA159)-MIN(FIND({0;1;2;3;4;5;6;7;8;9},AA159&amp;"0123456789"))+1)),"")</f>
        <v/>
      </c>
    </row>
    <row r="160" spans="2:28" x14ac:dyDescent="0.2">
      <c r="B160" s="130">
        <v>483.36099999999993</v>
      </c>
      <c r="C160" s="160">
        <v>32.296852110014001</v>
      </c>
      <c r="D160">
        <v>483.36099999999993</v>
      </c>
      <c r="E160" s="160">
        <v>-2082.2636234442602</v>
      </c>
      <c r="F160">
        <v>483.36099999999993</v>
      </c>
      <c r="G160" s="160">
        <v>157.58326655573956</v>
      </c>
      <c r="I160" s="160"/>
      <c r="K160" s="160"/>
      <c r="L160">
        <v>482.36099999999993</v>
      </c>
      <c r="M160" s="160">
        <v>179.32092000898388</v>
      </c>
      <c r="N160" s="143">
        <f t="shared" si="2"/>
        <v>160</v>
      </c>
      <c r="AB160" s="172" t="str">
        <f>IFERROR(VALUE(RIGHT(AA160,LEN(AA160)-MIN(FIND({0;1;2;3;4;5;6;7;8;9},AA160&amp;"0123456789"))+1)),"")</f>
        <v/>
      </c>
    </row>
    <row r="161" spans="2:28" x14ac:dyDescent="0.2">
      <c r="B161" s="130">
        <v>485.36099999999993</v>
      </c>
      <c r="C161" s="160">
        <v>32.320873539589826</v>
      </c>
      <c r="D161">
        <v>485.36099999999993</v>
      </c>
      <c r="E161" s="160">
        <v>-2084.2643902643899</v>
      </c>
      <c r="F161">
        <v>485.36099999999993</v>
      </c>
      <c r="G161" s="160">
        <v>155.58249973560987</v>
      </c>
      <c r="I161" s="160"/>
      <c r="K161" s="160"/>
      <c r="L161">
        <v>484.36099999999993</v>
      </c>
      <c r="M161" s="160">
        <v>179.31213353127632</v>
      </c>
      <c r="N161" s="143">
        <f t="shared" si="2"/>
        <v>161</v>
      </c>
      <c r="AB161" s="172" t="str">
        <f>IFERROR(VALUE(RIGHT(AA161,LEN(AA161)-MIN(FIND({0;1;2;3;4;5;6;7;8;9},AA161&amp;"0123456789"))+1)),"")</f>
        <v/>
      </c>
    </row>
    <row r="162" spans="2:28" x14ac:dyDescent="0.2">
      <c r="B162" s="130">
        <v>487.36099999999993</v>
      </c>
      <c r="C162" s="160">
        <v>32.345209697619758</v>
      </c>
      <c r="D162">
        <v>487.36099999999993</v>
      </c>
      <c r="E162" s="160">
        <v>-2086.265141500357</v>
      </c>
      <c r="F162">
        <v>487.36099999999993</v>
      </c>
      <c r="G162" s="160">
        <v>153.5817484996428</v>
      </c>
      <c r="I162" s="160"/>
      <c r="K162" s="160"/>
      <c r="L162">
        <v>486.36099999999993</v>
      </c>
      <c r="M162" s="160">
        <v>179.30311656935817</v>
      </c>
      <c r="N162" s="143">
        <f t="shared" si="2"/>
        <v>162</v>
      </c>
      <c r="AB162" s="172" t="str">
        <f>IFERROR(VALUE(RIGHT(AA162,LEN(AA162)-MIN(FIND({0;1;2;3;4;5;6;7;8;9},AA162&amp;"0123456789"))+1)),"")</f>
        <v/>
      </c>
    </row>
    <row r="163" spans="2:28" x14ac:dyDescent="0.2">
      <c r="B163" s="130">
        <v>489.36099999999993</v>
      </c>
      <c r="C163" s="160">
        <v>32.369868949247795</v>
      </c>
      <c r="D163">
        <v>489.36099999999993</v>
      </c>
      <c r="E163" s="160">
        <v>-2088.2658769995382</v>
      </c>
      <c r="F163">
        <v>489.36099999999993</v>
      </c>
      <c r="G163" s="160">
        <v>151.58101300046155</v>
      </c>
      <c r="I163" s="160"/>
      <c r="K163" s="160"/>
      <c r="L163">
        <v>488.36099999999993</v>
      </c>
      <c r="M163" s="160">
        <v>179.29385992839465</v>
      </c>
      <c r="N163" s="143">
        <f t="shared" si="2"/>
        <v>163</v>
      </c>
      <c r="AB163" s="172" t="str">
        <f>IFERROR(VALUE(RIGHT(AA163,LEN(AA163)-MIN(FIND({0;1;2;3;4;5;6;7;8;9},AA163&amp;"0123456789"))+1)),"")</f>
        <v/>
      </c>
    </row>
    <row r="164" spans="2:28" x14ac:dyDescent="0.2">
      <c r="B164" s="130">
        <v>491.36099999999993</v>
      </c>
      <c r="C164" s="160">
        <v>32.394859997646435</v>
      </c>
      <c r="D164">
        <v>491.36099999999993</v>
      </c>
      <c r="E164" s="160">
        <v>-2090.2665966010345</v>
      </c>
      <c r="F164">
        <v>491.36099999999993</v>
      </c>
      <c r="G164" s="160">
        <v>149.5802933989653</v>
      </c>
      <c r="I164" s="160"/>
      <c r="K164" s="160"/>
      <c r="L164">
        <v>490.36099999999993</v>
      </c>
      <c r="M164" s="160">
        <v>179.28435392216963</v>
      </c>
      <c r="N164" s="143">
        <f t="shared" si="2"/>
        <v>164</v>
      </c>
      <c r="AB164" s="172" t="str">
        <f>IFERROR(VALUE(RIGHT(AA164,LEN(AA164)-MIN(FIND({0;1;2;3;4;5;6;7;8;9},AA164&amp;"0123456789"))+1)),"")</f>
        <v/>
      </c>
    </row>
    <row r="165" spans="2:28" x14ac:dyDescent="0.2">
      <c r="B165" s="130">
        <v>493.36099999999993</v>
      </c>
      <c r="C165" s="160">
        <v>32.420191901948655</v>
      </c>
      <c r="D165">
        <v>493.36099999999993</v>
      </c>
      <c r="E165" s="160">
        <v>-2092.2673001351072</v>
      </c>
      <c r="F165">
        <v>493.36099999999993</v>
      </c>
      <c r="G165" s="160">
        <v>147.57958986489257</v>
      </c>
      <c r="I165" s="160"/>
      <c r="K165" s="160"/>
      <c r="L165">
        <v>492.36099999999993</v>
      </c>
      <c r="M165" s="160">
        <v>179.27458835054725</v>
      </c>
      <c r="N165" s="143">
        <f t="shared" si="2"/>
        <v>165</v>
      </c>
      <c r="AB165" s="172" t="str">
        <f>IFERROR(VALUE(RIGHT(AA165,LEN(AA165)-MIN(FIND({0;1;2;3;4;5;6;7;8;9},AA165&amp;"0123456789"))+1)),"")</f>
        <v/>
      </c>
    </row>
    <row r="166" spans="2:28" x14ac:dyDescent="0.2">
      <c r="B166" s="130">
        <v>495.36099999999993</v>
      </c>
      <c r="C166" s="160">
        <v>32.445874095171895</v>
      </c>
      <c r="D166">
        <v>495.36099999999993</v>
      </c>
      <c r="E166" s="160">
        <v>-2094.2679874225846</v>
      </c>
      <c r="F166">
        <v>495.36099999999993</v>
      </c>
      <c r="G166" s="160">
        <v>145.57890257741519</v>
      </c>
      <c r="I166" s="160"/>
      <c r="K166" s="160"/>
      <c r="L166">
        <v>494.36099999999993</v>
      </c>
      <c r="M166" s="160">
        <v>179.26455249966941</v>
      </c>
      <c r="N166" s="143">
        <f t="shared" si="2"/>
        <v>166</v>
      </c>
      <c r="AB166" s="172" t="str">
        <f>IFERROR(VALUE(RIGHT(AA166,LEN(AA166)-MIN(FIND({0;1;2;3;4;5;6;7;8;9},AA166&amp;"0123456789"))+1)),"")</f>
        <v/>
      </c>
    </row>
    <row r="167" spans="2:28" x14ac:dyDescent="0.2">
      <c r="B167" s="130">
        <v>497.36099999999993</v>
      </c>
      <c r="C167" s="160">
        <v>32.471916399389933</v>
      </c>
      <c r="D167">
        <v>497.36099999999993</v>
      </c>
      <c r="E167" s="160">
        <v>-2096.2686582742722</v>
      </c>
      <c r="F167">
        <v>497.36099999999993</v>
      </c>
      <c r="G167" s="160">
        <v>143.57823172572762</v>
      </c>
      <c r="I167" s="160"/>
      <c r="K167" s="160"/>
      <c r="L167">
        <v>496.36099999999993</v>
      </c>
      <c r="M167" s="160">
        <v>179.25423522073868</v>
      </c>
      <c r="N167" s="143">
        <f t="shared" si="2"/>
        <v>167</v>
      </c>
      <c r="AB167" s="172" t="str">
        <f>IFERROR(VALUE(RIGHT(AA167,LEN(AA167)-MIN(FIND({0;1;2;3;4;5;6;7;8;9},AA167&amp;"0123456789"))+1)),"")</f>
        <v/>
      </c>
    </row>
    <row r="168" spans="2:28" x14ac:dyDescent="0.2">
      <c r="B168" s="130">
        <v>499.36099999999993</v>
      </c>
      <c r="C168" s="160">
        <v>32.498329029227811</v>
      </c>
      <c r="D168">
        <v>499.36099999999993</v>
      </c>
      <c r="E168" s="160">
        <v>-2098.2693124904868</v>
      </c>
      <c r="F168">
        <v>499.36099999999993</v>
      </c>
      <c r="G168" s="160">
        <v>141.57757750951305</v>
      </c>
      <c r="I168" s="160"/>
      <c r="K168" s="160"/>
      <c r="L168">
        <v>498.36099999999993</v>
      </c>
      <c r="M168" s="160">
        <v>179.24362526439782</v>
      </c>
      <c r="N168" s="143">
        <f t="shared" si="2"/>
        <v>168</v>
      </c>
      <c r="AB168" s="172" t="str">
        <f>IFERROR(VALUE(RIGHT(AA168,LEN(AA168)-MIN(FIND({0;1;2;3;4;5;6;7;8;9},AA168&amp;"0123456789"))+1)),"")</f>
        <v/>
      </c>
    </row>
    <row r="169" spans="2:28" x14ac:dyDescent="0.2">
      <c r="B169" s="130">
        <v>501.36099999999993</v>
      </c>
      <c r="C169" s="160">
        <v>32.525122555360383</v>
      </c>
      <c r="D169">
        <v>501.36099999999993</v>
      </c>
      <c r="E169" s="160">
        <v>-2100.2699498611</v>
      </c>
      <c r="F169">
        <v>501.36099999999993</v>
      </c>
      <c r="G169" s="160">
        <v>139.57694013889977</v>
      </c>
      <c r="I169" s="160"/>
      <c r="K169" s="160"/>
      <c r="L169">
        <v>500.36099999999993</v>
      </c>
      <c r="M169" s="160">
        <v>179.2327124261567</v>
      </c>
      <c r="N169" s="143">
        <f t="shared" si="2"/>
        <v>169</v>
      </c>
      <c r="AB169" s="172" t="str">
        <f>IFERROR(VALUE(RIGHT(AA169,LEN(AA169)-MIN(FIND({0;1;2;3;4;5;6;7;8;9},AA169&amp;"0123456789"))+1)),"")</f>
        <v/>
      </c>
    </row>
    <row r="170" spans="2:28" x14ac:dyDescent="0.2">
      <c r="B170" s="130">
        <v>502.36099999999993</v>
      </c>
      <c r="C170" s="160">
        <v>32.538666190394466</v>
      </c>
      <c r="D170">
        <v>502.36099999999993</v>
      </c>
      <c r="E170" s="160">
        <v>-2101.2702621508615</v>
      </c>
      <c r="F170">
        <v>502.36099999999993</v>
      </c>
      <c r="G170" s="160">
        <v>138.57662784913828</v>
      </c>
      <c r="I170" s="160"/>
      <c r="K170" s="160"/>
      <c r="L170">
        <v>501.86099999999993</v>
      </c>
      <c r="M170" s="160">
        <v>179.22429652951752</v>
      </c>
      <c r="N170" s="143">
        <f t="shared" si="2"/>
        <v>170</v>
      </c>
      <c r="AB170" s="172" t="str">
        <f>IFERROR(VALUE(RIGHT(AA170,LEN(AA170)-MIN(FIND({0;1;2;3;4;5;6;7;8;9},AA170&amp;"0123456789"))+1)),"")</f>
        <v/>
      </c>
    </row>
    <row r="171" spans="2:28" x14ac:dyDescent="0.2">
      <c r="B171" s="130">
        <v>503.36099999999993</v>
      </c>
      <c r="C171" s="160">
        <v>32.552309248212644</v>
      </c>
      <c r="D171">
        <v>503.36099999999993</v>
      </c>
      <c r="E171" s="160">
        <v>-2102.2705701443724</v>
      </c>
      <c r="F171">
        <v>503.36099999999993</v>
      </c>
      <c r="G171" s="160">
        <v>137.57631985562739</v>
      </c>
      <c r="I171" s="160"/>
      <c r="K171" s="160"/>
      <c r="L171">
        <v>502.86099999999993</v>
      </c>
      <c r="M171" s="160">
        <v>179.21859949779829</v>
      </c>
      <c r="N171" s="143">
        <f t="shared" si="2"/>
        <v>171</v>
      </c>
      <c r="AB171" s="172" t="str">
        <f>IFERROR(VALUE(RIGHT(AA171,LEN(AA171)-MIN(FIND({0;1;2;3;4;5;6;7;8;9},AA171&amp;"0123456789"))+1)),"")</f>
        <v/>
      </c>
    </row>
    <row r="172" spans="2:28" x14ac:dyDescent="0.2">
      <c r="B172" s="130">
        <v>504.36099999999993</v>
      </c>
      <c r="C172" s="160">
        <v>32.566053239428577</v>
      </c>
      <c r="D172">
        <v>504.36099999999993</v>
      </c>
      <c r="E172" s="160">
        <v>-2103.2708738109886</v>
      </c>
      <c r="F172">
        <v>504.36099999999993</v>
      </c>
      <c r="G172" s="160">
        <v>136.57601618901117</v>
      </c>
      <c r="I172" s="160"/>
      <c r="K172" s="160"/>
      <c r="L172">
        <v>503.86099999999993</v>
      </c>
      <c r="M172" s="160">
        <v>179.21281589930229</v>
      </c>
      <c r="N172" s="143">
        <f t="shared" si="2"/>
        <v>172</v>
      </c>
      <c r="AB172" s="172" t="str">
        <f>IFERROR(VALUE(RIGHT(AA172,LEN(AA172)-MIN(FIND({0;1;2;3;4;5;6;7;8;9},AA172&amp;"0123456789"))+1)),"")</f>
        <v/>
      </c>
    </row>
    <row r="173" spans="2:28" x14ac:dyDescent="0.2">
      <c r="B173" s="130">
        <v>505.36099999999993</v>
      </c>
      <c r="C173" s="160">
        <v>32.579899691471155</v>
      </c>
      <c r="D173">
        <v>505.36099999999993</v>
      </c>
      <c r="E173" s="160">
        <v>-2104.2711731193781</v>
      </c>
      <c r="F173">
        <v>505.36099999999993</v>
      </c>
      <c r="G173" s="160">
        <v>135.57571688062171</v>
      </c>
      <c r="I173" s="160"/>
      <c r="K173" s="160"/>
      <c r="L173">
        <v>504.86099999999993</v>
      </c>
      <c r="M173" s="160">
        <v>179.20694476969541</v>
      </c>
      <c r="N173" s="143">
        <f t="shared" si="2"/>
        <v>173</v>
      </c>
      <c r="AB173" s="172" t="str">
        <f>IFERROR(VALUE(RIGHT(AA173,LEN(AA173)-MIN(FIND({0;1;2;3;4;5;6;7;8;9},AA173&amp;"0123456789"))+1)),"")</f>
        <v/>
      </c>
    </row>
    <row r="174" spans="2:28" x14ac:dyDescent="0.2">
      <c r="B174" s="130">
        <v>506.36099999999993</v>
      </c>
      <c r="C174" s="160">
        <v>32.593850156954367</v>
      </c>
      <c r="D174">
        <v>506.36099999999993</v>
      </c>
      <c r="E174" s="160">
        <v>-2105.2714680373883</v>
      </c>
      <c r="F174">
        <v>506.36099999999993</v>
      </c>
      <c r="G174" s="160">
        <v>134.57542196261147</v>
      </c>
      <c r="I174" s="160"/>
      <c r="K174" s="160"/>
      <c r="L174">
        <v>505.86099999999993</v>
      </c>
      <c r="M174" s="160">
        <v>179.20098466519838</v>
      </c>
      <c r="N174" s="143">
        <f t="shared" si="2"/>
        <v>174</v>
      </c>
      <c r="AB174" s="172" t="str">
        <f>IFERROR(VALUE(RIGHT(AA174,LEN(AA174)-MIN(FIND({0;1;2;3;4;5;6;7;8;9},AA174&amp;"0123456789"))+1)),"")</f>
        <v/>
      </c>
    </row>
    <row r="175" spans="2:28" x14ac:dyDescent="0.2">
      <c r="B175" s="130">
        <v>507.36099999999993</v>
      </c>
      <c r="C175" s="160">
        <v>32.607906218730413</v>
      </c>
      <c r="D175">
        <v>507.36099999999993</v>
      </c>
      <c r="E175" s="160">
        <v>-2106.271758531956</v>
      </c>
      <c r="F175">
        <v>507.36099999999993</v>
      </c>
      <c r="G175" s="160">
        <v>133.57513146804376</v>
      </c>
      <c r="I175" s="160"/>
      <c r="K175" s="160"/>
      <c r="L175">
        <v>506.86099999999993</v>
      </c>
      <c r="M175" s="160">
        <v>179.19493385255555</v>
      </c>
      <c r="N175" s="143">
        <f t="shared" si="2"/>
        <v>175</v>
      </c>
      <c r="AB175" s="172" t="str">
        <f>IFERROR(VALUE(RIGHT(AA175,LEN(AA175)-MIN(FIND({0;1;2;3;4;5;6;7;8;9},AA175&amp;"0123456789"))+1)),"")</f>
        <v/>
      </c>
    </row>
    <row r="176" spans="2:28" x14ac:dyDescent="0.2">
      <c r="B176" s="130">
        <v>508.36099999999993</v>
      </c>
      <c r="C176" s="160">
        <v>32.622069493158826</v>
      </c>
      <c r="D176">
        <v>508.36099999999993</v>
      </c>
      <c r="E176" s="160">
        <v>-2107.2720445690429</v>
      </c>
      <c r="F176">
        <v>508.36099999999993</v>
      </c>
      <c r="G176" s="160">
        <v>132.57484543095688</v>
      </c>
      <c r="I176" s="160"/>
      <c r="K176" s="160"/>
      <c r="L176">
        <v>507.86099999999993</v>
      </c>
      <c r="M176" s="160">
        <v>179.18879041121733</v>
      </c>
      <c r="N176" s="143">
        <f t="shared" si="2"/>
        <v>176</v>
      </c>
      <c r="AB176" s="172" t="str">
        <f>IFERROR(VALUE(RIGHT(AA176,LEN(AA176)-MIN(FIND({0;1;2;3;4;5;6;7;8;9},AA176&amp;"0123456789"))+1)),"")</f>
        <v/>
      </c>
    </row>
    <row r="177" spans="2:28" x14ac:dyDescent="0.2">
      <c r="B177" s="130">
        <v>509.36099999999993</v>
      </c>
      <c r="C177" s="160">
        <v>32.636341632423829</v>
      </c>
      <c r="D177">
        <v>509.36099999999993</v>
      </c>
      <c r="E177" s="160">
        <v>-2108.272326113577</v>
      </c>
      <c r="F177">
        <v>509.36099999999993</v>
      </c>
      <c r="G177" s="160">
        <v>131.57456388642277</v>
      </c>
      <c r="I177" s="160"/>
      <c r="K177" s="160"/>
      <c r="L177">
        <v>508.86099999999993</v>
      </c>
      <c r="M177" s="160">
        <v>179.18255228784716</v>
      </c>
      <c r="N177" s="143">
        <f t="shared" si="2"/>
        <v>177</v>
      </c>
      <c r="AB177" s="172" t="str">
        <f>IFERROR(VALUE(RIGHT(AA177,LEN(AA177)-MIN(FIND({0;1;2;3;4;5;6;7;8;9},AA177&amp;"0123456789"))+1)),"")</f>
        <v/>
      </c>
    </row>
    <row r="178" spans="2:28" x14ac:dyDescent="0.2">
      <c r="B178" s="130">
        <v>510.36099999999993</v>
      </c>
      <c r="C178" s="160">
        <v>32.650724326352943</v>
      </c>
      <c r="D178">
        <v>510.36099999999993</v>
      </c>
      <c r="E178" s="160">
        <v>-2109.2726031294083</v>
      </c>
      <c r="F178">
        <v>510.36099999999993</v>
      </c>
      <c r="G178" s="160">
        <v>130.57428687059155</v>
      </c>
      <c r="I178" s="160"/>
      <c r="K178" s="160"/>
      <c r="L178">
        <v>509.86099999999993</v>
      </c>
      <c r="M178" s="160">
        <v>179.1762173248932</v>
      </c>
      <c r="N178" s="143">
        <f t="shared" si="2"/>
        <v>178</v>
      </c>
      <c r="AB178" s="172" t="str">
        <f>IFERROR(VALUE(RIGHT(AA178,LEN(AA178)-MIN(FIND({0;1;2;3;4;5;6;7;8;9},AA178&amp;"0123456789"))+1)),"")</f>
        <v/>
      </c>
    </row>
    <row r="179" spans="2:28" x14ac:dyDescent="0.2">
      <c r="B179" s="130">
        <v>511.36099999999993</v>
      </c>
      <c r="C179" s="160">
        <v>32.665219303984571</v>
      </c>
      <c r="D179">
        <v>511.36099999999993</v>
      </c>
      <c r="E179" s="160">
        <v>-2110.2728755792568</v>
      </c>
      <c r="F179">
        <v>511.36099999999993</v>
      </c>
      <c r="G179" s="160">
        <v>129.57401442074297</v>
      </c>
      <c r="I179" s="160"/>
      <c r="K179" s="160"/>
      <c r="L179">
        <v>510.86099999999993</v>
      </c>
      <c r="M179" s="160">
        <v>179.1697832749563</v>
      </c>
      <c r="N179" s="143">
        <f t="shared" si="2"/>
        <v>179</v>
      </c>
      <c r="AB179" s="172" t="str">
        <f>IFERROR(VALUE(RIGHT(AA179,LEN(AA179)-MIN(FIND({0;1;2;3;4;5;6;7;8;9},AA179&amp;"0123456789"))+1)),"")</f>
        <v/>
      </c>
    </row>
    <row r="180" spans="2:28" x14ac:dyDescent="0.2">
      <c r="B180" s="130">
        <v>512.36099999999988</v>
      </c>
      <c r="C180" s="160">
        <v>32.679828335020751</v>
      </c>
      <c r="D180">
        <v>512.36099999999988</v>
      </c>
      <c r="E180" s="160">
        <v>-2111.2731434246652</v>
      </c>
      <c r="F180">
        <v>512.36099999999988</v>
      </c>
      <c r="G180" s="160">
        <v>128.57374657533455</v>
      </c>
      <c r="I180" s="160"/>
      <c r="K180" s="160"/>
      <c r="L180">
        <v>511.86099999999988</v>
      </c>
      <c r="M180" s="160">
        <v>179.16324780736679</v>
      </c>
      <c r="N180" s="143">
        <f t="shared" si="2"/>
        <v>180</v>
      </c>
      <c r="AB180" s="172" t="str">
        <f>IFERROR(VALUE(RIGHT(AA180,LEN(AA180)-MIN(FIND({0;1;2;3;4;5;6;7;8;9},AA180&amp;"0123456789"))+1)),"")</f>
        <v/>
      </c>
    </row>
    <row r="181" spans="2:28" x14ac:dyDescent="0.2">
      <c r="B181" s="130">
        <v>513.36099999999988</v>
      </c>
      <c r="C181" s="160">
        <v>32.694553231240697</v>
      </c>
      <c r="D181">
        <v>513.36099999999988</v>
      </c>
      <c r="E181" s="160">
        <v>-2112.2734066259518</v>
      </c>
      <c r="F181">
        <v>513.36099999999988</v>
      </c>
      <c r="G181" s="160">
        <v>127.57348337404801</v>
      </c>
      <c r="I181" s="160"/>
      <c r="K181" s="160"/>
      <c r="L181">
        <v>512.86099999999988</v>
      </c>
      <c r="M181" s="160">
        <v>179.15660851042995</v>
      </c>
      <c r="N181" s="143">
        <f t="shared" si="2"/>
        <v>181</v>
      </c>
      <c r="AB181" s="172" t="str">
        <f>IFERROR(VALUE(RIGHT(AA181,LEN(AA181)-MIN(FIND({0;1;2;3;4;5;6;7;8;9},AA181&amp;"0123456789"))+1)),"")</f>
        <v/>
      </c>
    </row>
    <row r="182" spans="2:28" x14ac:dyDescent="0.2">
      <c r="B182" s="130">
        <v>514.36099999999988</v>
      </c>
      <c r="C182" s="160">
        <v>32.709395847917612</v>
      </c>
      <c r="D182">
        <v>514.36099999999988</v>
      </c>
      <c r="E182" s="160">
        <v>-2113.2736651421587</v>
      </c>
      <c r="F182">
        <v>514.36099999999988</v>
      </c>
      <c r="G182" s="160">
        <v>126.57322485784107</v>
      </c>
      <c r="I182" s="160"/>
      <c r="K182" s="160"/>
      <c r="L182">
        <v>513.86099999999988</v>
      </c>
      <c r="M182" s="160">
        <v>179.14986289123215</v>
      </c>
      <c r="N182" s="143">
        <f t="shared" si="2"/>
        <v>182</v>
      </c>
      <c r="AB182" s="172" t="str">
        <f>IFERROR(VALUE(RIGHT(AA182,LEN(AA182)-MIN(FIND({0;1;2;3;4;5;6;7;8;9},AA182&amp;"0123456789"))+1)),"")</f>
        <v/>
      </c>
    </row>
    <row r="183" spans="2:28" x14ac:dyDescent="0.2">
      <c r="B183" s="130">
        <v>515.36099999999988</v>
      </c>
      <c r="C183" s="160">
        <v>32.724358085263525</v>
      </c>
      <c r="D183">
        <v>515.36099999999988</v>
      </c>
      <c r="E183" s="160">
        <v>-2114.2739189310023</v>
      </c>
      <c r="F183">
        <v>515.36099999999988</v>
      </c>
      <c r="G183" s="160">
        <v>125.5729710689975</v>
      </c>
      <c r="I183" s="160"/>
      <c r="K183" s="160"/>
      <c r="L183">
        <v>514.86099999999988</v>
      </c>
      <c r="M183" s="160">
        <v>179.14300837403604</v>
      </c>
      <c r="N183" s="143">
        <f t="shared" si="2"/>
        <v>183</v>
      </c>
      <c r="AB183" s="172" t="str">
        <f>IFERROR(VALUE(RIGHT(AA183,LEN(AA183)-MIN(FIND({0;1;2;3;4;5;6;7;8;9},AA183&amp;"0123456789"))+1)),"")</f>
        <v/>
      </c>
    </row>
    <row r="184" spans="2:28" x14ac:dyDescent="0.2">
      <c r="B184" s="130">
        <v>516.36099999999988</v>
      </c>
      <c r="C184" s="160">
        <v>32.739441889916677</v>
      </c>
      <c r="D184">
        <v>516.36099999999988</v>
      </c>
      <c r="E184" s="160">
        <v>-2115.2741679488136</v>
      </c>
      <c r="F184">
        <v>516.36099999999988</v>
      </c>
      <c r="G184" s="160">
        <v>124.57272205118625</v>
      </c>
      <c r="I184" s="160"/>
      <c r="K184" s="160"/>
      <c r="L184">
        <v>515.86099999999988</v>
      </c>
      <c r="M184" s="160">
        <v>179.13604229783334</v>
      </c>
      <c r="N184" s="143">
        <f t="shared" si="2"/>
        <v>184</v>
      </c>
      <c r="AB184" s="172" t="str">
        <f>IFERROR(VALUE(RIGHT(AA184,LEN(AA184)-MIN(FIND({0;1;2;3;4;5;6;7;8;9},AA184&amp;"0123456789"))+1)),"")</f>
        <v/>
      </c>
    </row>
    <row r="185" spans="2:28" x14ac:dyDescent="0.2">
      <c r="B185" s="130">
        <v>517.36099999999988</v>
      </c>
      <c r="C185" s="160">
        <v>32.754649256481457</v>
      </c>
      <c r="D185">
        <v>517.36099999999988</v>
      </c>
      <c r="E185" s="160">
        <v>-2116.2744121504857</v>
      </c>
      <c r="F185">
        <v>517.36099999999988</v>
      </c>
      <c r="G185" s="160">
        <v>123.57247784951414</v>
      </c>
      <c r="I185" s="160"/>
      <c r="K185" s="160"/>
      <c r="L185">
        <v>516.86099999999988</v>
      </c>
      <c r="M185" s="160">
        <v>179.12896191333962</v>
      </c>
      <c r="N185" s="143">
        <f t="shared" si="2"/>
        <v>185</v>
      </c>
      <c r="AB185" s="172" t="str">
        <f>IFERROR(VALUE(RIGHT(AA185,LEN(AA185)-MIN(FIND({0;1;2;3;4;5;6;7;8;9},AA185&amp;"0123456789"))+1)),"")</f>
        <v/>
      </c>
    </row>
    <row r="186" spans="2:28" x14ac:dyDescent="0.2">
      <c r="B186" s="130">
        <v>518.36099999999988</v>
      </c>
      <c r="C186" s="160">
        <v>32.769982229127137</v>
      </c>
      <c r="D186">
        <v>518.36099999999988</v>
      </c>
      <c r="E186" s="160">
        <v>-2117.2746514894129</v>
      </c>
      <c r="F186">
        <v>518.36099999999988</v>
      </c>
      <c r="G186" s="160">
        <v>122.57223851058689</v>
      </c>
      <c r="I186" s="160"/>
      <c r="K186" s="160"/>
      <c r="L186">
        <v>517.86099999999988</v>
      </c>
      <c r="M186" s="160">
        <v>179.12176437961742</v>
      </c>
      <c r="N186" s="143">
        <f t="shared" si="2"/>
        <v>186</v>
      </c>
      <c r="AB186" s="172" t="str">
        <f>IFERROR(VALUE(RIGHT(AA186,LEN(AA186)-MIN(FIND({0;1;2;3;4;5;6;7;8;9},AA186&amp;"0123456789"))+1)),"")</f>
        <v/>
      </c>
    </row>
    <row r="187" spans="2:28" x14ac:dyDescent="0.2">
      <c r="B187" s="130">
        <v>519.36099999999988</v>
      </c>
      <c r="C187" s="160">
        <v>32.78544290325101</v>
      </c>
      <c r="D187">
        <v>519.36099999999988</v>
      </c>
      <c r="E187" s="160">
        <v>-2118.2748859174262</v>
      </c>
      <c r="F187">
        <v>519.36099999999988</v>
      </c>
      <c r="G187" s="160">
        <v>121.57200408257359</v>
      </c>
      <c r="I187" s="160"/>
      <c r="K187" s="160"/>
      <c r="L187">
        <v>518.86099999999988</v>
      </c>
      <c r="M187" s="160">
        <v>179.11444676038258</v>
      </c>
      <c r="N187" s="143">
        <f t="shared" si="2"/>
        <v>187</v>
      </c>
      <c r="AB187" s="172" t="str">
        <f>IFERROR(VALUE(RIGHT(AA187,LEN(AA187)-MIN(FIND({0;1;2;3;4;5;6;7;8;9},AA187&amp;"0123456789"))+1)),"")</f>
        <v/>
      </c>
    </row>
    <row r="188" spans="2:28" x14ac:dyDescent="0.2">
      <c r="B188" s="130">
        <v>520.36099999999988</v>
      </c>
      <c r="C188" s="160">
        <v>32.801033427210307</v>
      </c>
      <c r="D188">
        <v>520.36099999999988</v>
      </c>
      <c r="E188" s="160">
        <v>-2119.2751153847275</v>
      </c>
      <c r="F188">
        <v>520.36099999999988</v>
      </c>
      <c r="G188" s="160">
        <v>120.57177461527226</v>
      </c>
      <c r="I188" s="160"/>
      <c r="K188" s="160"/>
      <c r="L188">
        <v>519.86099999999988</v>
      </c>
      <c r="M188" s="160">
        <v>179.1070060200621</v>
      </c>
      <c r="N188" s="143">
        <f t="shared" si="2"/>
        <v>188</v>
      </c>
      <c r="AB188" s="172" t="str">
        <f>IFERROR(VALUE(RIGHT(AA188,LEN(AA188)-MIN(FIND({0;1;2;3;4;5;6;7;8;9},AA188&amp;"0123456789"))+1)),"")</f>
        <v/>
      </c>
    </row>
    <row r="189" spans="2:28" x14ac:dyDescent="0.2">
      <c r="B189" s="130">
        <v>521.36099999999988</v>
      </c>
      <c r="C189" s="160">
        <v>32.816756004127164</v>
      </c>
      <c r="D189">
        <v>521.36099999999988</v>
      </c>
      <c r="E189" s="160">
        <v>-2120.2753398398227</v>
      </c>
      <c r="F189">
        <v>521.36099999999988</v>
      </c>
      <c r="G189" s="160">
        <v>119.57155016017714</v>
      </c>
      <c r="I189" s="160"/>
      <c r="K189" s="160"/>
      <c r="L189">
        <v>520.86099999999988</v>
      </c>
      <c r="M189" s="160">
        <v>179.09943901960699</v>
      </c>
      <c r="N189" s="143">
        <f t="shared" si="2"/>
        <v>189</v>
      </c>
      <c r="AB189" s="172" t="str">
        <f>IFERROR(VALUE(RIGHT(AA189,LEN(AA189)-MIN(FIND({0;1;2;3;4;5;6;7;8;9},AA189&amp;"0123456789"))+1)),"")</f>
        <v/>
      </c>
    </row>
    <row r="190" spans="2:28" x14ac:dyDescent="0.2">
      <c r="B190" s="130">
        <v>522.36099999999988</v>
      </c>
      <c r="C190" s="160">
        <v>32.832612893770808</v>
      </c>
      <c r="D190">
        <v>522.36099999999988</v>
      </c>
      <c r="E190" s="160">
        <v>-2121.2755592294425</v>
      </c>
      <c r="F190">
        <v>522.36099999999988</v>
      </c>
      <c r="G190" s="160">
        <v>118.57133077055732</v>
      </c>
      <c r="I190" s="160"/>
      <c r="K190" s="160"/>
      <c r="L190">
        <v>521.86099999999988</v>
      </c>
      <c r="M190" s="160">
        <v>179.09174251205704</v>
      </c>
      <c r="N190" s="143">
        <f t="shared" si="2"/>
        <v>190</v>
      </c>
      <c r="AB190" s="172" t="str">
        <f>IFERROR(VALUE(RIGHT(AA190,LEN(AA190)-MIN(FIND({0;1;2;3;4;5;6;7;8;9},AA190&amp;"0123456789"))+1)),"")</f>
        <v/>
      </c>
    </row>
    <row r="191" spans="2:28" x14ac:dyDescent="0.2">
      <c r="B191" s="130">
        <v>523.36099999999988</v>
      </c>
      <c r="C191" s="160">
        <v>32.84860641452125</v>
      </c>
      <c r="D191">
        <v>523.36099999999988</v>
      </c>
      <c r="E191" s="160">
        <v>-2122.275773498473</v>
      </c>
      <c r="F191">
        <v>523.36099999999988</v>
      </c>
      <c r="G191" s="160">
        <v>117.57111650152683</v>
      </c>
      <c r="I191" s="160"/>
      <c r="K191" s="160"/>
      <c r="L191">
        <v>522.86099999999988</v>
      </c>
      <c r="M191" s="160">
        <v>179.08391313787772</v>
      </c>
      <c r="N191" s="143">
        <f t="shared" si="2"/>
        <v>191</v>
      </c>
      <c r="AB191" s="172" t="str">
        <f>IFERROR(VALUE(RIGHT(AA191,LEN(AA191)-MIN(FIND({0;1;2;3;4;5;6;7;8;9},AA191&amp;"0123456789"))+1)),"")</f>
        <v/>
      </c>
    </row>
    <row r="192" spans="2:28" x14ac:dyDescent="0.2">
      <c r="B192" s="130">
        <v>524.36099999999988</v>
      </c>
      <c r="C192" s="160">
        <v>32.864738945418907</v>
      </c>
      <c r="D192">
        <v>524.36099999999988</v>
      </c>
      <c r="E192" s="160">
        <v>-2123.2759825898702</v>
      </c>
      <c r="F192">
        <v>524.36099999999988</v>
      </c>
      <c r="G192" s="160">
        <v>116.57090741012962</v>
      </c>
      <c r="I192" s="160"/>
      <c r="K192" s="160"/>
      <c r="L192">
        <v>523.86099999999988</v>
      </c>
      <c r="M192" s="160">
        <v>179.07594742002325</v>
      </c>
      <c r="N192" s="143">
        <f t="shared" si="2"/>
        <v>192</v>
      </c>
      <c r="AB192" s="172" t="str">
        <f>IFERROR(VALUE(RIGHT(AA192,LEN(AA192)-MIN(FIND({0;1;2;3;4;5;6;7;8;9},AA192&amp;"0123456789"))+1)),"")</f>
        <v/>
      </c>
    </row>
    <row r="193" spans="2:28" x14ac:dyDescent="0.2">
      <c r="B193" s="130">
        <v>525.36099999999988</v>
      </c>
      <c r="C193" s="160">
        <v>32.88101292830472</v>
      </c>
      <c r="D193">
        <v>525.36099999999988</v>
      </c>
      <c r="E193" s="160">
        <v>-2124.2761864445756</v>
      </c>
      <c r="F193">
        <v>525.36099999999988</v>
      </c>
      <c r="G193" s="160">
        <v>115.57070355542419</v>
      </c>
      <c r="I193" s="160"/>
      <c r="K193" s="160"/>
      <c r="L193">
        <v>524.86099999999988</v>
      </c>
      <c r="M193" s="160">
        <v>179.06784175875106</v>
      </c>
      <c r="N193" s="143">
        <f t="shared" si="2"/>
        <v>193</v>
      </c>
      <c r="AB193" s="172" t="str">
        <f>IFERROR(VALUE(RIGHT(AA193,LEN(AA193)-MIN(FIND({0;1;2;3;4;5;6;7;8;9},AA193&amp;"0123456789"))+1)),"")</f>
        <v/>
      </c>
    </row>
    <row r="194" spans="2:28" x14ac:dyDescent="0.2">
      <c r="B194" s="130">
        <v>526.36099999999988</v>
      </c>
      <c r="C194" s="160">
        <v>32.897430870055807</v>
      </c>
      <c r="D194">
        <v>526.36099999999988</v>
      </c>
      <c r="E194" s="160">
        <v>-2125.2763850014244</v>
      </c>
      <c r="F194">
        <v>526.36099999999988</v>
      </c>
      <c r="G194" s="160">
        <v>114.57050499857542</v>
      </c>
      <c r="I194" s="160"/>
      <c r="K194" s="160"/>
      <c r="L194">
        <v>525.86099999999988</v>
      </c>
      <c r="M194" s="160">
        <v>179.05959242614065</v>
      </c>
      <c r="N194" s="143">
        <f t="shared" si="2"/>
        <v>194</v>
      </c>
      <c r="AB194" s="172" t="str">
        <f>IFERROR(VALUE(RIGHT(AA194,LEN(AA194)-MIN(FIND({0;1;2;3;4;5;6;7;8;9},AA194&amp;"0123456789"))+1)),"")</f>
        <v/>
      </c>
    </row>
    <row r="195" spans="2:28" x14ac:dyDescent="0.2">
      <c r="B195" s="130">
        <v>527.36099999999988</v>
      </c>
      <c r="C195" s="160">
        <v>32.913995344921723</v>
      </c>
      <c r="D195">
        <v>527.36099999999988</v>
      </c>
      <c r="E195" s="160">
        <v>-2126.2765781970561</v>
      </c>
      <c r="F195">
        <v>527.36099999999988</v>
      </c>
      <c r="G195" s="160">
        <v>113.57031180294371</v>
      </c>
      <c r="I195" s="160"/>
      <c r="K195" s="160"/>
      <c r="L195">
        <v>526.86099999999988</v>
      </c>
      <c r="M195" s="160">
        <v>179.05119556033085</v>
      </c>
      <c r="N195" s="143">
        <f t="shared" si="2"/>
        <v>195</v>
      </c>
      <c r="AB195" s="172" t="str">
        <f>IFERROR(VALUE(RIGHT(AA195,LEN(AA195)-MIN(FIND({0;1;2;3;4;5;6;7;8;9},AA195&amp;"0123456789"))+1)),"")</f>
        <v/>
      </c>
    </row>
    <row r="196" spans="2:28" x14ac:dyDescent="0.2">
      <c r="B196" s="130">
        <v>528.36099999999988</v>
      </c>
      <c r="C196" s="160">
        <v>32.930708996966892</v>
      </c>
      <c r="D196">
        <v>528.36099999999988</v>
      </c>
      <c r="E196" s="160">
        <v>-2127.2767659658093</v>
      </c>
      <c r="F196">
        <v>528.36099999999988</v>
      </c>
      <c r="G196" s="160">
        <v>112.57012403419048</v>
      </c>
      <c r="I196" s="160"/>
      <c r="K196" s="160"/>
      <c r="L196">
        <v>527.86099999999988</v>
      </c>
      <c r="M196" s="160">
        <v>179.04264715942108</v>
      </c>
      <c r="N196" s="143">
        <f t="shared" si="2"/>
        <v>196</v>
      </c>
      <c r="AB196" s="172" t="str">
        <f>IFERROR(VALUE(RIGHT(AA196,LEN(AA196)-MIN(FIND({0;1;2;3;4;5;6;7;8;9},AA196&amp;"0123456789"))+1)),"")</f>
        <v/>
      </c>
    </row>
    <row r="197" spans="2:28" x14ac:dyDescent="0.2">
      <c r="B197" s="130">
        <v>529.36099999999988</v>
      </c>
      <c r="C197" s="160">
        <v>32.947574542625183</v>
      </c>
      <c r="D197">
        <v>529.36099999999988</v>
      </c>
      <c r="E197" s="160">
        <v>-2128.2769482396188</v>
      </c>
      <c r="F197">
        <v>529.36099999999988</v>
      </c>
      <c r="G197" s="160">
        <v>111.56994176038097</v>
      </c>
      <c r="I197" s="160"/>
      <c r="K197" s="160"/>
      <c r="L197">
        <v>528.86099999999988</v>
      </c>
      <c r="M197" s="160">
        <v>179.0339430750472</v>
      </c>
      <c r="N197" s="143">
        <f t="shared" si="2"/>
        <v>197</v>
      </c>
      <c r="AB197" s="172" t="str">
        <f>IFERROR(VALUE(RIGHT(AA197,LEN(AA197)-MIN(FIND({0;1;2;3;4;5;6;7;8;9},AA197&amp;"0123456789"))+1)),"")</f>
        <v/>
      </c>
    </row>
    <row r="198" spans="2:28" x14ac:dyDescent="0.2">
      <c r="B198" s="130">
        <v>530.36099999999988</v>
      </c>
      <c r="C198" s="160">
        <v>32.964594773372681</v>
      </c>
      <c r="D198">
        <v>530.36099999999988</v>
      </c>
      <c r="E198" s="160">
        <v>-2129.2771249479038</v>
      </c>
      <c r="F198">
        <v>530.36099999999988</v>
      </c>
      <c r="G198" s="160">
        <v>110.56976505209605</v>
      </c>
      <c r="I198" s="160"/>
      <c r="K198" s="160"/>
      <c r="L198">
        <v>529.86099999999988</v>
      </c>
      <c r="M198" s="160">
        <v>179.02507900560019</v>
      </c>
      <c r="N198" s="143">
        <f t="shared" ref="N198:N261" si="3">N197+1</f>
        <v>198</v>
      </c>
      <c r="AB198" s="172" t="str">
        <f>IFERROR(VALUE(RIGHT(AA198,LEN(AA198)-MIN(FIND({0;1;2;3;4;5;6;7;8;9},AA198&amp;"0123456789"))+1)),"")</f>
        <v/>
      </c>
    </row>
    <row r="199" spans="2:28" x14ac:dyDescent="0.2">
      <c r="B199" s="130">
        <v>531.36099999999988</v>
      </c>
      <c r="C199" s="160">
        <v>32.981772558525549</v>
      </c>
      <c r="D199">
        <v>531.36099999999988</v>
      </c>
      <c r="E199" s="160">
        <v>-2130.2772960174502</v>
      </c>
      <c r="F199">
        <v>531.36099999999988</v>
      </c>
      <c r="G199" s="160">
        <v>109.56959398254958</v>
      </c>
      <c r="I199" s="160"/>
      <c r="K199" s="160"/>
      <c r="L199">
        <v>530.86099999999988</v>
      </c>
      <c r="M199" s="160">
        <v>179.01605048905253</v>
      </c>
      <c r="N199" s="143">
        <f t="shared" si="3"/>
        <v>199</v>
      </c>
      <c r="AB199" s="172" t="str">
        <f>IFERROR(VALUE(RIGHT(AA199,LEN(AA199)-MIN(FIND({0;1;2;3;4;5;6;7;8;9},AA199&amp;"0123456789"))+1)),"")</f>
        <v/>
      </c>
    </row>
    <row r="200" spans="2:28" x14ac:dyDescent="0.2">
      <c r="B200" s="130">
        <v>532.36099999999988</v>
      </c>
      <c r="C200" s="160">
        <v>32.999110848169913</v>
      </c>
      <c r="D200">
        <v>532.36099999999988</v>
      </c>
      <c r="E200" s="160">
        <v>-2131.2774613722872</v>
      </c>
      <c r="F200">
        <v>532.36099999999988</v>
      </c>
      <c r="G200" s="160">
        <v>108.56942862771257</v>
      </c>
      <c r="I200" s="160"/>
      <c r="K200" s="160"/>
      <c r="L200">
        <v>531.86099999999988</v>
      </c>
      <c r="M200" s="160">
        <v>179.00685289538626</v>
      </c>
      <c r="N200" s="143">
        <f t="shared" si="3"/>
        <v>200</v>
      </c>
      <c r="AB200" s="172" t="str">
        <f>IFERROR(VALUE(RIGHT(AA200,LEN(AA200)-MIN(FIND({0;1;2;3;4;5;6;7;8;9},AA200&amp;"0123456789"))+1)),"")</f>
        <v/>
      </c>
    </row>
    <row r="201" spans="2:28" x14ac:dyDescent="0.2">
      <c r="B201" s="130">
        <v>533.36099999999988</v>
      </c>
      <c r="C201" s="160">
        <v>33.016612676231453</v>
      </c>
      <c r="D201">
        <v>533.36099999999988</v>
      </c>
      <c r="E201" s="160">
        <v>-2132.2776209335552</v>
      </c>
      <c r="F201">
        <v>533.36099999999988</v>
      </c>
      <c r="G201" s="160">
        <v>107.56926906644458</v>
      </c>
      <c r="I201" s="160"/>
      <c r="K201" s="160"/>
      <c r="L201">
        <v>532.86099999999988</v>
      </c>
      <c r="M201" s="160">
        <v>178.99748141858055</v>
      </c>
      <c r="N201" s="143">
        <f t="shared" si="3"/>
        <v>201</v>
      </c>
      <c r="AB201" s="172" t="str">
        <f>IFERROR(VALUE(RIGHT(AA201,LEN(AA201)-MIN(FIND({0;1;2;3;4;5;6;7;8;9},AA201&amp;"0123456789"))+1)),"")</f>
        <v/>
      </c>
    </row>
    <row r="202" spans="2:28" x14ac:dyDescent="0.2">
      <c r="B202" s="130">
        <v>534.36099999999988</v>
      </c>
      <c r="C202" s="160">
        <v>33.034281163692832</v>
      </c>
      <c r="D202">
        <v>534.36099999999988</v>
      </c>
      <c r="E202" s="160">
        <v>-2133.2777746193674</v>
      </c>
      <c r="F202">
        <v>534.36099999999988</v>
      </c>
      <c r="G202" s="160">
        <v>106.56911538063241</v>
      </c>
      <c r="I202" s="160"/>
      <c r="K202" s="160"/>
      <c r="L202">
        <v>533.86099999999988</v>
      </c>
      <c r="M202" s="160">
        <v>178.98793106813233</v>
      </c>
      <c r="N202" s="143">
        <f t="shared" si="3"/>
        <v>202</v>
      </c>
      <c r="AB202" s="172" t="str">
        <f>IFERROR(VALUE(RIGHT(AA202,LEN(AA202)-MIN(FIND({0;1;2;3;4;5;6;7;8;9},AA202&amp;"0123456789"))+1)),"")</f>
        <v/>
      </c>
    </row>
    <row r="203" spans="2:28" x14ac:dyDescent="0.2">
      <c r="B203" s="130">
        <v>535.36099999999988</v>
      </c>
      <c r="C203" s="160">
        <v>33.052119521967491</v>
      </c>
      <c r="D203">
        <v>535.36099999999988</v>
      </c>
      <c r="E203" s="160">
        <v>-2134.2779223446632</v>
      </c>
      <c r="F203">
        <v>535.36099999999988</v>
      </c>
      <c r="G203" s="160">
        <v>105.56896765533656</v>
      </c>
      <c r="I203" s="160"/>
      <c r="K203" s="160"/>
      <c r="L203">
        <v>534.86099999999988</v>
      </c>
      <c r="M203" s="160">
        <v>178.97819666008826</v>
      </c>
      <c r="N203" s="143">
        <f t="shared" si="3"/>
        <v>203</v>
      </c>
      <c r="AB203" s="172" t="str">
        <f>IFERROR(VALUE(RIGHT(AA203,LEN(AA203)-MIN(FIND({0;1;2;3;4;5;6;7;8;9},AA203&amp;"0123456789"))+1)),"")</f>
        <v/>
      </c>
    </row>
    <row r="204" spans="2:28" x14ac:dyDescent="0.2">
      <c r="B204" s="130">
        <v>536.36099999999988</v>
      </c>
      <c r="C204" s="160">
        <v>33.070131056439237</v>
      </c>
      <c r="D204">
        <v>536.36099999999988</v>
      </c>
      <c r="E204" s="160">
        <v>-2135.2780640210508</v>
      </c>
      <c r="F204">
        <v>536.36099999999988</v>
      </c>
      <c r="G204" s="160">
        <v>104.56882597894901</v>
      </c>
      <c r="I204" s="160"/>
      <c r="K204" s="160"/>
      <c r="L204">
        <v>535.86099999999988</v>
      </c>
      <c r="M204" s="160">
        <v>178.96827280753305</v>
      </c>
      <c r="N204" s="143">
        <f t="shared" si="3"/>
        <v>204</v>
      </c>
      <c r="AB204" s="172" t="str">
        <f>IFERROR(VALUE(RIGHT(AA204,LEN(AA204)-MIN(FIND({0;1;2;3;4;5;6;7;8;9},AA204&amp;"0123456789"))+1)),"")</f>
        <v/>
      </c>
    </row>
    <row r="205" spans="2:28" x14ac:dyDescent="0.2">
      <c r="B205" s="130">
        <v>537.36099999999988</v>
      </c>
      <c r="C205" s="160">
        <v>33.088319170177449</v>
      </c>
      <c r="D205">
        <v>537.36099999999988</v>
      </c>
      <c r="E205" s="160">
        <v>-2136.2781995566452</v>
      </c>
      <c r="F205">
        <v>537.36099999999988</v>
      </c>
      <c r="G205" s="160">
        <v>103.56869044335463</v>
      </c>
      <c r="I205" s="160"/>
      <c r="K205" s="160"/>
      <c r="L205">
        <v>536.86099999999988</v>
      </c>
      <c r="M205" s="160">
        <v>178.95815391052182</v>
      </c>
      <c r="N205" s="143">
        <f t="shared" si="3"/>
        <v>205</v>
      </c>
      <c r="AB205" s="172" t="str">
        <f>IFERROR(VALUE(RIGHT(AA205,LEN(AA205)-MIN(FIND({0;1;2;3;4;5;6;7;8;9},AA205&amp;"0123456789"))+1)),"")</f>
        <v/>
      </c>
    </row>
    <row r="206" spans="2:28" x14ac:dyDescent="0.2">
      <c r="B206" s="130">
        <v>538.36099999999988</v>
      </c>
      <c r="C206" s="160">
        <v>33.106687367838525</v>
      </c>
      <c r="D206">
        <v>538.36099999999988</v>
      </c>
      <c r="E206" s="160">
        <v>-2137.2783288558899</v>
      </c>
      <c r="F206">
        <v>538.36099999999988</v>
      </c>
      <c r="G206" s="160">
        <v>102.56856114410994</v>
      </c>
      <c r="I206" s="160"/>
      <c r="K206" s="160"/>
      <c r="L206">
        <v>537.86099999999988</v>
      </c>
      <c r="M206" s="160">
        <v>178.94783414538986</v>
      </c>
      <c r="N206" s="143">
        <f t="shared" si="3"/>
        <v>206</v>
      </c>
      <c r="AB206" s="172" t="str">
        <f>IFERROR(VALUE(RIGHT(AA206,LEN(AA206)-MIN(FIND({0;1;2;3;4;5;6;7;8;9},AA206&amp;"0123456789"))+1)),"")</f>
        <v/>
      </c>
    </row>
    <row r="207" spans="2:28" x14ac:dyDescent="0.2">
      <c r="B207" s="130">
        <v>539.36099999999988</v>
      </c>
      <c r="C207" s="160">
        <v>33.125239259764989</v>
      </c>
      <c r="D207">
        <v>539.36099999999988</v>
      </c>
      <c r="E207" s="160">
        <v>-2138.2784518193753</v>
      </c>
      <c r="F207">
        <v>539.36099999999988</v>
      </c>
      <c r="G207" s="160">
        <v>101.56843818062453</v>
      </c>
      <c r="I207" s="160"/>
      <c r="K207" s="160"/>
      <c r="L207">
        <v>538.86099999999988</v>
      </c>
      <c r="M207" s="160">
        <v>178.93730745342307</v>
      </c>
      <c r="N207" s="143">
        <f t="shared" si="3"/>
        <v>207</v>
      </c>
      <c r="AB207" s="172" t="str">
        <f>IFERROR(VALUE(RIGHT(AA207,LEN(AA207)-MIN(FIND({0;1;2;3;4;5;6;7;8;9},AA207&amp;"0123456789"))+1)),"")</f>
        <v/>
      </c>
    </row>
    <row r="208" spans="2:28" x14ac:dyDescent="0.2">
      <c r="B208" s="130">
        <v>540.36099999999988</v>
      </c>
      <c r="C208" s="160">
        <v>33.143978566294415</v>
      </c>
      <c r="D208">
        <v>540.36099999999988</v>
      </c>
      <c r="E208" s="160">
        <v>-2139.2785683436387</v>
      </c>
      <c r="F208">
        <v>540.36099999999988</v>
      </c>
      <c r="G208" s="160">
        <v>100.56832165636115</v>
      </c>
      <c r="I208" s="160"/>
      <c r="K208" s="160"/>
      <c r="L208">
        <v>539.86099999999988</v>
      </c>
      <c r="M208" s="160">
        <v>178.92656752881516</v>
      </c>
      <c r="N208" s="143">
        <f t="shared" si="3"/>
        <v>208</v>
      </c>
      <c r="AB208" s="172" t="str">
        <f>IFERROR(VALUE(RIGHT(AA208,LEN(AA208)-MIN(FIND({0;1;2;3;4;5;6;7;8;9},AA208&amp;"0123456789"))+1)),"")</f>
        <v/>
      </c>
    </row>
    <row r="209" spans="2:28" x14ac:dyDescent="0.2">
      <c r="B209" s="130">
        <v>541.36099999999988</v>
      </c>
      <c r="C209" s="160">
        <v>33.162909122291339</v>
      </c>
      <c r="D209">
        <v>541.36099999999988</v>
      </c>
      <c r="E209" s="160">
        <v>-2140.2786783209563</v>
      </c>
      <c r="F209">
        <v>541.36099999999988</v>
      </c>
      <c r="G209" s="160">
        <v>99.568211679043543</v>
      </c>
      <c r="I209" s="160"/>
      <c r="K209" s="160"/>
      <c r="L209">
        <v>540.86099999999988</v>
      </c>
      <c r="M209" s="160">
        <v>178.91560780588085</v>
      </c>
      <c r="N209" s="143">
        <f t="shared" si="3"/>
        <v>209</v>
      </c>
      <c r="AB209" s="172" t="str">
        <f>IFERROR(VALUE(RIGHT(AA209,LEN(AA209)-MIN(FIND({0;1;2;3;4;5;6;7;8;9},AA209&amp;"0123456789"))+1)),"")</f>
        <v/>
      </c>
    </row>
    <row r="210" spans="2:28" x14ac:dyDescent="0.2">
      <c r="B210" s="130">
        <v>542.36099999999988</v>
      </c>
      <c r="C210" s="160">
        <v>33.182034881916117</v>
      </c>
      <c r="D210">
        <v>542.36099999999988</v>
      </c>
      <c r="E210" s="160">
        <v>-2141.2787816391215</v>
      </c>
      <c r="F210">
        <v>542.36099999999988</v>
      </c>
      <c r="G210" s="160">
        <v>98.568108360878341</v>
      </c>
      <c r="I210" s="160"/>
      <c r="K210" s="160"/>
      <c r="L210">
        <v>541.86099999999988</v>
      </c>
      <c r="M210" s="160">
        <v>178.90442144546279</v>
      </c>
      <c r="N210" s="143">
        <f t="shared" si="3"/>
        <v>210</v>
      </c>
      <c r="AB210" s="172" t="str">
        <f>IFERROR(VALUE(RIGHT(AA210,LEN(AA210)-MIN(FIND({0;1;2;3;4;5;6;7;8;9},AA210&amp;"0123456789"))+1)),"")</f>
        <v/>
      </c>
    </row>
    <row r="211" spans="2:28" x14ac:dyDescent="0.2">
      <c r="B211" s="130">
        <v>543.36099999999988</v>
      </c>
      <c r="C211" s="160">
        <v>33.201359923646017</v>
      </c>
      <c r="D211">
        <v>543.36099999999988</v>
      </c>
      <c r="E211" s="160">
        <v>-2142.2788781812083</v>
      </c>
      <c r="F211">
        <v>543.36099999999988</v>
      </c>
      <c r="G211" s="160">
        <v>97.568011818791547</v>
      </c>
      <c r="I211" s="160"/>
      <c r="K211" s="160"/>
      <c r="L211">
        <v>542.86099999999988</v>
      </c>
      <c r="M211" s="160">
        <v>178.89300132046159</v>
      </c>
      <c r="N211" s="143">
        <f t="shared" si="3"/>
        <v>211</v>
      </c>
      <c r="AB211" s="172" t="str">
        <f>IFERROR(VALUE(RIGHT(AA211,LEN(AA211)-MIN(FIND({0;1;2;3;4;5;6;7;8;9},AA211&amp;"0123456789"))+1)),"")</f>
        <v/>
      </c>
    </row>
    <row r="212" spans="2:28" x14ac:dyDescent="0.2">
      <c r="B212" s="130">
        <v>544.36099999999988</v>
      </c>
      <c r="C212" s="160">
        <v>33.220888455564648</v>
      </c>
      <c r="D212">
        <v>544.36099999999988</v>
      </c>
      <c r="E212" s="160">
        <v>-2143.2789678253189</v>
      </c>
      <c r="F212">
        <v>544.36099999999988</v>
      </c>
      <c r="G212" s="160">
        <v>96.567922174680916</v>
      </c>
      <c r="I212" s="160"/>
      <c r="K212" s="160"/>
      <c r="L212">
        <v>543.86099999999988</v>
      </c>
      <c r="M212" s="160">
        <v>178.88134000044107</v>
      </c>
      <c r="N212" s="143">
        <f t="shared" si="3"/>
        <v>212</v>
      </c>
      <c r="AB212" s="172" t="str">
        <f>IFERROR(VALUE(RIGHT(AA212,LEN(AA212)-MIN(FIND({0;1;2;3;4;5;6;7;8;9},AA212&amp;"0123456789"))+1)),"")</f>
        <v/>
      </c>
    </row>
    <row r="213" spans="2:28" x14ac:dyDescent="0.2">
      <c r="B213" s="130">
        <v>545.36099999999988</v>
      </c>
      <c r="C213" s="160">
        <v>33.240624820937391</v>
      </c>
      <c r="D213">
        <v>545.36099999999988</v>
      </c>
      <c r="E213" s="160">
        <v>-2144.2790504443187</v>
      </c>
      <c r="F213">
        <v>545.36099999999988</v>
      </c>
      <c r="G213" s="160">
        <v>95.567839555681076</v>
      </c>
      <c r="I213" s="160"/>
      <c r="K213" s="160"/>
      <c r="L213">
        <v>544.86099999999988</v>
      </c>
      <c r="M213" s="160">
        <v>178.86942973522514</v>
      </c>
      <c r="N213" s="143">
        <f t="shared" si="3"/>
        <v>213</v>
      </c>
      <c r="AB213" s="172" t="str">
        <f>IFERROR(VALUE(RIGHT(AA213,LEN(AA213)-MIN(FIND({0;1;2;3;4;5;6;7;8;9},AA213&amp;"0123456789"))+1)),"")</f>
        <v/>
      </c>
    </row>
    <row r="214" spans="2:28" x14ac:dyDescent="0.2">
      <c r="B214" s="130">
        <v>546.36099999999988</v>
      </c>
      <c r="C214" s="160">
        <v>33.260573504091617</v>
      </c>
      <c r="D214">
        <v>546.36099999999988</v>
      </c>
      <c r="E214" s="160">
        <v>-2145.2791259055471</v>
      </c>
      <c r="F214">
        <v>546.36099999999988</v>
      </c>
      <c r="G214" s="160">
        <v>94.567764094452741</v>
      </c>
      <c r="I214" s="160"/>
      <c r="K214" s="160"/>
      <c r="L214">
        <v>545.86099999999988</v>
      </c>
      <c r="M214" s="160">
        <v>178.85726243740459</v>
      </c>
      <c r="N214" s="143">
        <f t="shared" si="3"/>
        <v>214</v>
      </c>
      <c r="AB214" s="172" t="str">
        <f>IFERROR(VALUE(RIGHT(AA214,LEN(AA214)-MIN(FIND({0;1;2;3;4;5;6;7;8;9},AA214&amp;"0123456789"))+1)),"")</f>
        <v/>
      </c>
    </row>
    <row r="215" spans="2:28" x14ac:dyDescent="0.2">
      <c r="B215" s="130">
        <v>547.36099999999988</v>
      </c>
      <c r="C215" s="160">
        <v>33.280739136622152</v>
      </c>
      <c r="D215">
        <v>547.36099999999988</v>
      </c>
      <c r="E215" s="160">
        <v>-2146.279194070517</v>
      </c>
      <c r="F215">
        <v>547.36099999999988</v>
      </c>
      <c r="G215" s="160">
        <v>93.567695929482852</v>
      </c>
      <c r="I215" s="160"/>
      <c r="K215" s="160"/>
      <c r="L215">
        <v>546.86099999999988</v>
      </c>
      <c r="M215" s="160">
        <v>178.84482966368628</v>
      </c>
      <c r="N215" s="143">
        <f t="shared" si="3"/>
        <v>215</v>
      </c>
      <c r="AB215" s="172" t="str">
        <f>IFERROR(VALUE(RIGHT(AA215,LEN(AA215)-MIN(FIND({0;1;2;3;4;5;6;7;8;9},AA215&amp;"0123456789"))+1)),"")</f>
        <v/>
      </c>
    </row>
    <row r="216" spans="2:28" x14ac:dyDescent="0.2">
      <c r="B216" s="130">
        <v>548.36099999999988</v>
      </c>
      <c r="C216" s="160">
        <v>33.301126503943856</v>
      </c>
      <c r="D216">
        <v>548.36099999999988</v>
      </c>
      <c r="E216" s="160">
        <v>-2147.2792547945878</v>
      </c>
      <c r="F216">
        <v>548.36099999999988</v>
      </c>
      <c r="G216" s="160">
        <v>92.567635205411989</v>
      </c>
      <c r="I216" s="160"/>
      <c r="K216" s="160"/>
      <c r="L216">
        <v>547.86099999999988</v>
      </c>
      <c r="M216" s="160">
        <v>178.83212259497068</v>
      </c>
      <c r="N216" s="143">
        <f t="shared" si="3"/>
        <v>216</v>
      </c>
      <c r="AB216" s="172" t="str">
        <f>IFERROR(VALUE(RIGHT(AA216,LEN(AA216)-MIN(FIND({0;1;2;3;4;5;6;7;8;9},AA216&amp;"0123456789"))+1)),"")</f>
        <v/>
      </c>
    </row>
    <row r="217" spans="2:28" x14ac:dyDescent="0.2">
      <c r="B217" s="130">
        <v>549.36099999999988</v>
      </c>
      <c r="C217" s="160">
        <v>33.321740552215246</v>
      </c>
      <c r="D217">
        <v>549.36099999999988</v>
      </c>
      <c r="E217" s="160">
        <v>-2148.2793079266198</v>
      </c>
      <c r="F217">
        <v>549.36099999999988</v>
      </c>
      <c r="G217" s="160">
        <v>91.567582073379981</v>
      </c>
      <c r="I217" s="160"/>
      <c r="K217" s="160"/>
      <c r="L217">
        <v>548.86099999999988</v>
      </c>
      <c r="M217" s="160">
        <v>178.8191320150672</v>
      </c>
      <c r="N217" s="143">
        <f t="shared" si="3"/>
        <v>217</v>
      </c>
      <c r="AB217" s="172" t="str">
        <f>IFERROR(VALUE(RIGHT(AA217,LEN(AA217)-MIN(FIND({0;1;2;3;4;5;6;7;8;9},AA217&amp;"0123456789"))+1)),"")</f>
        <v/>
      </c>
    </row>
    <row r="218" spans="2:28" x14ac:dyDescent="0.2">
      <c r="B218" s="130">
        <v>550.36099999999988</v>
      </c>
      <c r="C218" s="160">
        <v>33.342586395658671</v>
      </c>
      <c r="D218">
        <v>550.36099999999988</v>
      </c>
      <c r="E218" s="160">
        <v>-2149.2793533086042</v>
      </c>
      <c r="F218">
        <v>550.36099999999988</v>
      </c>
      <c r="G218" s="160">
        <v>90.567536691395617</v>
      </c>
      <c r="I218" s="160"/>
      <c r="K218" s="160"/>
      <c r="L218">
        <v>549.86099999999988</v>
      </c>
      <c r="M218" s="160">
        <v>178.80584828794204</v>
      </c>
      <c r="N218" s="143">
        <f t="shared" si="3"/>
        <v>218</v>
      </c>
      <c r="AB218" s="172" t="str">
        <f>IFERROR(VALUE(RIGHT(AA218,LEN(AA218)-MIN(FIND({0;1;2;3;4;5;6;7;8;9},AA218&amp;"0123456789"))+1)),"")</f>
        <v/>
      </c>
    </row>
    <row r="219" spans="2:28" x14ac:dyDescent="0.2">
      <c r="B219" s="130">
        <v>551.36099999999988</v>
      </c>
      <c r="C219" s="160">
        <v>33.363669324305057</v>
      </c>
      <c r="D219">
        <v>551.36099999999988</v>
      </c>
      <c r="E219" s="160">
        <v>-2150.2793907752648</v>
      </c>
      <c r="F219">
        <v>551.36099999999988</v>
      </c>
      <c r="G219" s="160">
        <v>89.567499224735002</v>
      </c>
      <c r="I219" s="160"/>
      <c r="K219" s="160"/>
      <c r="L219">
        <v>550.86099999999988</v>
      </c>
      <c r="M219" s="160">
        <v>178.79226133335283</v>
      </c>
      <c r="N219" s="143">
        <f t="shared" si="3"/>
        <v>219</v>
      </c>
      <c r="AB219" s="172" t="str">
        <f>IFERROR(VALUE(RIGHT(AA219,LEN(AA219)-MIN(FIND({0;1;2;3;4;5;6;7;8;9},AA219&amp;"0123456789"))+1)),"")</f>
        <v/>
      </c>
    </row>
    <row r="220" spans="2:28" x14ac:dyDescent="0.2">
      <c r="B220" s="130">
        <v>552.36099999999988</v>
      </c>
      <c r="C220" s="160">
        <v>33.384994812193177</v>
      </c>
      <c r="D220">
        <v>552.36099999999988</v>
      </c>
      <c r="E220" s="160">
        <v>-2151.2794201536371</v>
      </c>
      <c r="F220">
        <v>552.36099999999988</v>
      </c>
      <c r="G220" s="160">
        <v>88.567469846362656</v>
      </c>
      <c r="I220" s="160"/>
      <c r="K220" s="160"/>
      <c r="L220">
        <v>551.86099999999988</v>
      </c>
      <c r="M220" s="160">
        <v>178.77836060077499</v>
      </c>
      <c r="N220" s="143">
        <f t="shared" si="3"/>
        <v>220</v>
      </c>
      <c r="AB220" s="172" t="str">
        <f>IFERROR(VALUE(RIGHT(AA220,LEN(AA220)-MIN(FIND({0;1;2;3;4;5;6;7;8;9},AA220&amp;"0123456789"))+1)),"")</f>
        <v/>
      </c>
    </row>
    <row r="221" spans="2:28" x14ac:dyDescent="0.2">
      <c r="B221" s="130">
        <v>553.36099999999988</v>
      </c>
      <c r="C221" s="160">
        <v>33.406568526056354</v>
      </c>
      <c r="D221">
        <v>553.36099999999988</v>
      </c>
      <c r="E221" s="160">
        <v>-2152.2794412626126</v>
      </c>
      <c r="F221">
        <v>553.36099999999988</v>
      </c>
      <c r="G221" s="160">
        <v>87.567448737387167</v>
      </c>
      <c r="I221" s="160"/>
      <c r="K221" s="160"/>
      <c r="L221">
        <v>552.86099999999988</v>
      </c>
      <c r="M221" s="160">
        <v>178.76413504142644</v>
      </c>
      <c r="N221" s="143">
        <f t="shared" si="3"/>
        <v>221</v>
      </c>
      <c r="AB221" s="172" t="str">
        <f>IFERROR(VALUE(RIGHT(AA221,LEN(AA221)-MIN(FIND({0;1;2;3;4;5;6;7;8;9},AA221&amp;"0123456789"))+1)),"")</f>
        <v/>
      </c>
    </row>
    <row r="222" spans="2:28" x14ac:dyDescent="0.2">
      <c r="B222" s="130">
        <v>554.36099999999988</v>
      </c>
      <c r="C222" s="160">
        <v>33.428396334531953</v>
      </c>
      <c r="D222">
        <v>554.36099999999988</v>
      </c>
      <c r="E222" s="160">
        <v>-2153.2794539124502</v>
      </c>
      <c r="F222">
        <v>554.36099999999988</v>
      </c>
      <c r="G222" s="160">
        <v>86.567436087549595</v>
      </c>
      <c r="I222" s="160"/>
      <c r="K222" s="160"/>
      <c r="L222">
        <v>553.86099999999988</v>
      </c>
      <c r="M222" s="160">
        <v>178.74957307826813</v>
      </c>
      <c r="N222" s="143">
        <f t="shared" si="3"/>
        <v>222</v>
      </c>
      <c r="AB222" s="172" t="str">
        <f>IFERROR(VALUE(RIGHT(AA222,LEN(AA222)-MIN(FIND({0;1;2;3;4;5;6;7;8;9},AA222&amp;"0123456789"))+1)),"")</f>
        <v/>
      </c>
    </row>
    <row r="223" spans="2:28" x14ac:dyDescent="0.2">
      <c r="B223" s="130">
        <v>555.36099999999988</v>
      </c>
      <c r="C223" s="160">
        <v>33.450484317932371</v>
      </c>
      <c r="D223">
        <v>555.36099999999988</v>
      </c>
      <c r="E223" s="160">
        <v>-2154.2794579042584</v>
      </c>
      <c r="F223">
        <v>555.36099999999988</v>
      </c>
      <c r="G223" s="160">
        <v>85.567432095741424</v>
      </c>
      <c r="I223" s="160"/>
      <c r="K223" s="160"/>
      <c r="L223">
        <v>554.86099999999988</v>
      </c>
      <c r="M223" s="160">
        <v>178.73466257378979</v>
      </c>
      <c r="N223" s="143">
        <f t="shared" si="3"/>
        <v>223</v>
      </c>
      <c r="AB223" s="172" t="str">
        <f>IFERROR(VALUE(RIGHT(AA223,LEN(AA223)-MIN(FIND({0;1;2;3;4;5;6;7;8;9},AA223&amp;"0123456789"))+1)),"")</f>
        <v/>
      </c>
    </row>
    <row r="224" spans="2:28" x14ac:dyDescent="0.2">
      <c r="B224" s="130">
        <v>556.36099999999988</v>
      </c>
      <c r="C224" s="160">
        <v>33.472838778619597</v>
      </c>
      <c r="D224">
        <v>556.36099999999988</v>
      </c>
      <c r="E224" s="160">
        <v>-2155.2794530294291</v>
      </c>
      <c r="F224">
        <v>556.36099999999988</v>
      </c>
      <c r="G224" s="160">
        <v>84.567436970570725</v>
      </c>
      <c r="I224" s="160"/>
      <c r="K224" s="160"/>
      <c r="L224">
        <v>555.86099999999988</v>
      </c>
      <c r="M224" s="160">
        <v>178.71939079536051</v>
      </c>
      <c r="N224" s="143">
        <f t="shared" si="3"/>
        <v>224</v>
      </c>
      <c r="AB224" s="172" t="str">
        <f>IFERROR(VALUE(RIGHT(AA224,LEN(AA224)-MIN(FIND({0;1;2;3;4;5;6;7;8;9},AA224&amp;"0123456789"))+1)),"")</f>
        <v/>
      </c>
    </row>
    <row r="225" spans="2:28" x14ac:dyDescent="0.2">
      <c r="B225" s="130">
        <v>557.36099999999988</v>
      </c>
      <c r="C225" s="160">
        <v>33.49546625202899</v>
      </c>
      <c r="D225">
        <v>557.36099999999988</v>
      </c>
      <c r="E225" s="160">
        <v>-2156.2794390690383</v>
      </c>
      <c r="F225">
        <v>557.36099999999988</v>
      </c>
      <c r="G225" s="160">
        <v>83.567450930961513</v>
      </c>
      <c r="I225" s="160"/>
      <c r="K225" s="160"/>
      <c r="L225">
        <v>556.86099999999988</v>
      </c>
      <c r="M225" s="160">
        <v>178.70374437798151</v>
      </c>
      <c r="N225" s="143">
        <f t="shared" si="3"/>
        <v>225</v>
      </c>
      <c r="AB225" s="172" t="str">
        <f>IFERROR(VALUE(RIGHT(AA225,LEN(AA225)-MIN(FIND({0;1;2;3;4;5;6;7;8;9},AA225&amp;"0123456789"))+1)),"")</f>
        <v/>
      </c>
    </row>
    <row r="226" spans="2:28" x14ac:dyDescent="0.2">
      <c r="B226" s="130">
        <v>558.36099999999988</v>
      </c>
      <c r="C226" s="160">
        <v>33.518373518392444</v>
      </c>
      <c r="D226">
        <v>558.36099999999988</v>
      </c>
      <c r="E226" s="160">
        <v>-2157.2794157931949</v>
      </c>
      <c r="F226">
        <v>558.36099999999988</v>
      </c>
      <c r="G226" s="160">
        <v>82.567474206804945</v>
      </c>
      <c r="I226" s="160"/>
      <c r="K226" s="160"/>
      <c r="L226">
        <v>557.86099999999988</v>
      </c>
      <c r="M226" s="160">
        <v>178.68770928413971</v>
      </c>
      <c r="N226" s="143">
        <f t="shared" si="3"/>
        <v>226</v>
      </c>
      <c r="AB226" s="172" t="str">
        <f>IFERROR(VALUE(RIGHT(AA226,LEN(AA226)-MIN(FIND({0;1;2;3;4;5;6;7;8;9},AA226&amp;"0123456789"))+1)),"")</f>
        <v/>
      </c>
    </row>
    <row r="227" spans="2:28" x14ac:dyDescent="0.2">
      <c r="B227" s="130">
        <v>559.36099999999988</v>
      </c>
      <c r="C227" s="160">
        <v>33.541567615215385</v>
      </c>
      <c r="D227">
        <v>559.36099999999988</v>
      </c>
      <c r="E227" s="160">
        <v>-2158.2793829603443</v>
      </c>
      <c r="F227">
        <v>559.36099999999988</v>
      </c>
      <c r="G227" s="160">
        <v>81.567507039655538</v>
      </c>
      <c r="I227" s="160"/>
      <c r="K227" s="160"/>
      <c r="L227">
        <v>558.86099999999988</v>
      </c>
      <c r="M227" s="160">
        <v>178.67127076054811</v>
      </c>
      <c r="N227" s="143">
        <f t="shared" si="3"/>
        <v>227</v>
      </c>
      <c r="AB227" s="172" t="str">
        <f>IFERROR(VALUE(RIGHT(AA227,LEN(AA227)-MIN(FIND({0;1;2;3;4;5;6;7;8;9},AA227&amp;"0123456789"))+1)),"")</f>
        <v/>
      </c>
    </row>
    <row r="228" spans="2:28" x14ac:dyDescent="0.2">
      <c r="B228" s="130">
        <v>560.36099999999988</v>
      </c>
      <c r="C228" s="160">
        <v>33.56505585056734</v>
      </c>
      <c r="D228">
        <v>560.36099999999988</v>
      </c>
      <c r="E228" s="160">
        <v>-2159.2793403165147</v>
      </c>
      <c r="F228">
        <v>560.36099999999988</v>
      </c>
      <c r="G228" s="160">
        <v>80.56754968348514</v>
      </c>
      <c r="I228" s="160"/>
      <c r="K228" s="160"/>
      <c r="L228">
        <v>559.86099999999988</v>
      </c>
      <c r="M228" s="160">
        <v>178.65441329144613</v>
      </c>
      <c r="N228" s="143">
        <f t="shared" si="3"/>
        <v>228</v>
      </c>
      <c r="AB228" s="172" t="str">
        <f>IFERROR(VALUE(RIGHT(AA228,LEN(AA228)-MIN(FIND({0;1;2;3;4;5;6;7;8;9},AA228&amp;"0123456789"))+1)),"")</f>
        <v/>
      </c>
    </row>
    <row r="229" spans="2:28" x14ac:dyDescent="0.2">
      <c r="B229" s="130">
        <v>561.36099999999988</v>
      </c>
      <c r="C229" s="160">
        <v>33.588845817251539</v>
      </c>
      <c r="D229">
        <v>561.36099999999988</v>
      </c>
      <c r="E229" s="160">
        <v>-2160.2792875945029</v>
      </c>
      <c r="F229">
        <v>561.36099999999988</v>
      </c>
      <c r="G229" s="160">
        <v>79.567602405496928</v>
      </c>
      <c r="I229" s="160"/>
      <c r="K229" s="160"/>
      <c r="L229">
        <v>560.86099999999988</v>
      </c>
      <c r="M229" s="160">
        <v>178.63712054814332</v>
      </c>
      <c r="N229" s="143">
        <f t="shared" si="3"/>
        <v>229</v>
      </c>
      <c r="AB229" s="172" t="str">
        <f>IFERROR(VALUE(RIGHT(AA229,LEN(AA229)-MIN(FIND({0;1;2;3;4;5;6;7;8;9},AA229&amp;"0123456789"))+1)),"")</f>
        <v/>
      </c>
    </row>
    <row r="230" spans="2:28" x14ac:dyDescent="0.2">
      <c r="B230" s="130">
        <v>562.36099999999988</v>
      </c>
      <c r="C230" s="160">
        <v>33.612945407925146</v>
      </c>
      <c r="D230">
        <v>562.36099999999988</v>
      </c>
      <c r="E230" s="160">
        <v>-2161.2792245129999</v>
      </c>
      <c r="F230">
        <v>562.36099999999988</v>
      </c>
      <c r="G230" s="160">
        <v>78.567665486999886</v>
      </c>
      <c r="I230" s="160"/>
      <c r="K230" s="160"/>
      <c r="L230">
        <v>561.86099999999988</v>
      </c>
      <c r="M230" s="160">
        <v>178.61937533445845</v>
      </c>
      <c r="N230" s="143">
        <f t="shared" si="3"/>
        <v>230</v>
      </c>
      <c r="AB230" s="172" t="str">
        <f>IFERROR(VALUE(RIGHT(AA230,LEN(AA230)-MIN(FIND({0;1;2;3;4;5;6;7;8;9},AA230&amp;"0123456789"))+1)),"")</f>
        <v/>
      </c>
    </row>
    <row r="231" spans="2:28" x14ac:dyDescent="0.2">
      <c r="B231" s="130">
        <v>563.36099999999988</v>
      </c>
      <c r="C231" s="160">
        <v>33.637362831249035</v>
      </c>
      <c r="D231">
        <v>563.36099999999988</v>
      </c>
      <c r="E231" s="160">
        <v>-2162.2791507756397</v>
      </c>
      <c r="F231">
        <v>563.36099999999988</v>
      </c>
      <c r="G231" s="160">
        <v>77.567739224360139</v>
      </c>
      <c r="I231" s="160"/>
      <c r="K231" s="160"/>
      <c r="L231">
        <v>562.86099999999988</v>
      </c>
      <c r="M231" s="160">
        <v>178.60115952761296</v>
      </c>
      <c r="N231" s="143">
        <f t="shared" si="3"/>
        <v>231</v>
      </c>
      <c r="AB231" s="172" t="str">
        <f>IFERROR(VALUE(RIGHT(AA231,LEN(AA231)-MIN(FIND({0;1;2;3;4;5;6;7;8;9},AA231&amp;"0123456789"))+1)),"")</f>
        <v/>
      </c>
    </row>
    <row r="232" spans="2:28" x14ac:dyDescent="0.2">
      <c r="B232" s="130">
        <v>564.36099999999988</v>
      </c>
      <c r="C232" s="160">
        <v>33.662106629153563</v>
      </c>
      <c r="D232">
        <v>564.36099999999988</v>
      </c>
      <c r="E232" s="160">
        <v>-2163.2790660699729</v>
      </c>
      <c r="F232">
        <v>564.36099999999988</v>
      </c>
      <c r="G232" s="160">
        <v>76.567823930026861</v>
      </c>
      <c r="I232" s="160"/>
      <c r="K232" s="160"/>
      <c r="L232">
        <v>563.86099999999988</v>
      </c>
      <c r="M232" s="160">
        <v>178.58245401417037</v>
      </c>
      <c r="N232" s="143">
        <f t="shared" si="3"/>
        <v>232</v>
      </c>
      <c r="AB232" s="172" t="str">
        <f>IFERROR(VALUE(RIGHT(AA232,LEN(AA232)-MIN(FIND({0;1;2;3;4;5;6;7;8;9},AA232&amp;"0123456789"))+1)),"")</f>
        <v/>
      </c>
    </row>
    <row r="233" spans="2:28" x14ac:dyDescent="0.2">
      <c r="B233" s="130">
        <v>565.36099999999988</v>
      </c>
      <c r="C233" s="160">
        <v>33.687185695316089</v>
      </c>
      <c r="D233">
        <v>565.36099999999988</v>
      </c>
      <c r="E233" s="160">
        <v>-2164.2789700663543</v>
      </c>
      <c r="F233">
        <v>565.36099999999988</v>
      </c>
      <c r="G233" s="160">
        <v>75.567919933645499</v>
      </c>
      <c r="I233" s="160"/>
      <c r="K233" s="160"/>
      <c r="L233">
        <v>564.86099999999988</v>
      </c>
      <c r="M233" s="160">
        <v>178.56323862046943</v>
      </c>
      <c r="N233" s="143">
        <f t="shared" si="3"/>
        <v>233</v>
      </c>
      <c r="AB233" s="172" t="str">
        <f>IFERROR(VALUE(RIGHT(AA233,LEN(AA233)-MIN(FIND({0;1;2;3;4;5;6;7;8;9},AA233&amp;"0123456789"))+1)),"")</f>
        <v/>
      </c>
    </row>
    <row r="234" spans="2:28" x14ac:dyDescent="0.2">
      <c r="B234" s="130">
        <v>566.36099999999988</v>
      </c>
      <c r="C234" s="160">
        <v>33.712609294955207</v>
      </c>
      <c r="D234">
        <v>566.36099999999988</v>
      </c>
      <c r="E234" s="160">
        <v>-2165.278862416736</v>
      </c>
      <c r="F234">
        <v>566.36099999999988</v>
      </c>
      <c r="G234" s="160">
        <v>74.568027583263756</v>
      </c>
      <c r="I234" s="160"/>
      <c r="K234" s="160"/>
      <c r="L234">
        <v>565.86099999999988</v>
      </c>
      <c r="M234" s="160">
        <v>178.54349203703231</v>
      </c>
      <c r="N234" s="143">
        <f t="shared" si="3"/>
        <v>234</v>
      </c>
      <c r="AB234" s="172" t="str">
        <f>IFERROR(VALUE(RIGHT(AA234,LEN(AA234)-MIN(FIND({0;1;2;3;4;5;6;7;8;9},AA234&amp;"0123456789"))+1)),"")</f>
        <v/>
      </c>
    </row>
    <row r="235" spans="2:28" x14ac:dyDescent="0.2">
      <c r="B235" s="130">
        <v>567.36099999999988</v>
      </c>
      <c r="C235" s="160">
        <v>33.738387086058445</v>
      </c>
      <c r="D235">
        <v>567.36099999999988</v>
      </c>
      <c r="E235" s="160">
        <v>-2166.278742753354</v>
      </c>
      <c r="F235">
        <v>567.36099999999988</v>
      </c>
      <c r="G235" s="160">
        <v>73.568147246645822</v>
      </c>
      <c r="I235" s="160"/>
      <c r="K235" s="160"/>
      <c r="L235">
        <v>566.86099999999988</v>
      </c>
      <c r="M235" s="160">
        <v>178.52319173625671</v>
      </c>
      <c r="N235" s="143">
        <f t="shared" si="3"/>
        <v>235</v>
      </c>
      <c r="AB235" s="172" t="str">
        <f>IFERROR(VALUE(RIGHT(AA235,LEN(AA235)-MIN(FIND({0;1;2;3;4;5;6;7;8;9},AA235&amp;"0123456789"))+1)),"")</f>
        <v/>
      </c>
    </row>
    <row r="236" spans="2:28" x14ac:dyDescent="0.2">
      <c r="B236" s="130">
        <v>568.36099999999988</v>
      </c>
      <c r="C236" s="160">
        <v>33.764529142172108</v>
      </c>
      <c r="D236">
        <v>568.36099999999988</v>
      </c>
      <c r="E236" s="160">
        <v>-2167.2786106873054</v>
      </c>
      <c r="F236">
        <v>568.36099999999988</v>
      </c>
      <c r="G236" s="160">
        <v>72.568279312694358</v>
      </c>
      <c r="I236" s="160"/>
      <c r="K236" s="160"/>
      <c r="L236">
        <v>567.86099999999988</v>
      </c>
      <c r="M236" s="160">
        <v>178.50231388273119</v>
      </c>
      <c r="N236" s="143">
        <f t="shared" si="3"/>
        <v>236</v>
      </c>
      <c r="AB236" s="172" t="str">
        <f>IFERROR(VALUE(RIGHT(AA236,LEN(AA236)-MIN(FIND({0;1;2;3;4;5;6;7;8;9},AA236&amp;"0123456789"))+1)),"")</f>
        <v/>
      </c>
    </row>
    <row r="237" spans="2:28" x14ac:dyDescent="0.2">
      <c r="B237" s="130">
        <v>569.36099999999988</v>
      </c>
      <c r="C237" s="160">
        <v>33.791045976896335</v>
      </c>
      <c r="D237">
        <v>569.36099999999988</v>
      </c>
      <c r="E237" s="160">
        <v>-2168.2784658069918</v>
      </c>
      <c r="F237">
        <v>569.36099999999988</v>
      </c>
      <c r="G237" s="160">
        <v>71.568424193008013</v>
      </c>
      <c r="I237" s="160"/>
      <c r="K237" s="160"/>
      <c r="L237">
        <v>568.86099999999988</v>
      </c>
      <c r="M237" s="160">
        <v>178.48083323530889</v>
      </c>
      <c r="N237" s="143">
        <f t="shared" si="3"/>
        <v>237</v>
      </c>
      <c r="AB237" s="172" t="str">
        <f>IFERROR(VALUE(RIGHT(AA237,LEN(AA237)-MIN(FIND({0;1;2;3;4;5;6;7;8;9},AA237&amp;"0123456789"))+1)),"")</f>
        <v/>
      </c>
    </row>
    <row r="238" spans="2:28" x14ac:dyDescent="0.2">
      <c r="B238" s="130">
        <v>570.36099999999988</v>
      </c>
      <c r="C238" s="160">
        <v>33.817948570244205</v>
      </c>
      <c r="D238">
        <v>570.36099999999988</v>
      </c>
      <c r="E238" s="160">
        <v>-2169.2783076764304</v>
      </c>
      <c r="F238">
        <v>570.36099999999988</v>
      </c>
      <c r="G238" s="160">
        <v>70.568582323569444</v>
      </c>
      <c r="I238" s="160"/>
      <c r="K238" s="160"/>
      <c r="L238">
        <v>569.86099999999988</v>
      </c>
      <c r="M238" s="160">
        <v>178.45872304008074</v>
      </c>
      <c r="N238" s="143">
        <f t="shared" si="3"/>
        <v>238</v>
      </c>
      <c r="AB238" s="172" t="str">
        <f>IFERROR(VALUE(RIGHT(AA238,LEN(AA238)-MIN(FIND({0;1;2;3;4;5;6;7;8;9},AA238&amp;"0123456789"))+1)),"")</f>
        <v/>
      </c>
    </row>
    <row r="239" spans="2:28" x14ac:dyDescent="0.2">
      <c r="B239" s="130">
        <v>571.36099999999988</v>
      </c>
      <c r="C239" s="160">
        <v>33.845248397041757</v>
      </c>
      <c r="D239">
        <v>571.36099999999988</v>
      </c>
      <c r="E239" s="160">
        <v>-2170.2781358333996</v>
      </c>
      <c r="F239">
        <v>571.36099999999988</v>
      </c>
      <c r="G239" s="160">
        <v>69.568754166600229</v>
      </c>
      <c r="I239" s="160"/>
      <c r="K239" s="160"/>
      <c r="L239">
        <v>570.86099999999988</v>
      </c>
      <c r="M239" s="160">
        <v>178.43595491315511</v>
      </c>
      <c r="N239" s="143">
        <f t="shared" si="3"/>
        <v>239</v>
      </c>
      <c r="AB239" s="172" t="str">
        <f>IFERROR(VALUE(RIGHT(AA239,LEN(AA239)-MIN(FIND({0;1;2;3;4;5;6;7;8;9},AA239&amp;"0123456789"))+1)),"")</f>
        <v/>
      </c>
    </row>
    <row r="240" spans="2:28" x14ac:dyDescent="0.2">
      <c r="B240" s="130">
        <v>572.36099999999988</v>
      </c>
      <c r="C240" s="160">
        <v>33.872957457566137</v>
      </c>
      <c r="D240">
        <v>572.36099999999988</v>
      </c>
      <c r="E240" s="160">
        <v>-2171.2779497874226</v>
      </c>
      <c r="F240">
        <v>572.36099999999988</v>
      </c>
      <c r="G240" s="160">
        <v>68.568940212577218</v>
      </c>
      <c r="I240" s="160"/>
      <c r="K240" s="160"/>
      <c r="L240">
        <v>571.86099999999988</v>
      </c>
      <c r="M240" s="160">
        <v>178.41249871213796</v>
      </c>
      <c r="N240" s="143">
        <f t="shared" si="3"/>
        <v>240</v>
      </c>
      <c r="AB240" s="172" t="str">
        <f>IFERROR(VALUE(RIGHT(AA240,LEN(AA240)-MIN(FIND({0;1;2;3;4;5;6;7;8;9},AA240&amp;"0123456789"))+1)),"")</f>
        <v/>
      </c>
    </row>
    <row r="241" spans="2:28" x14ac:dyDescent="0.2">
      <c r="B241" s="130">
        <v>573.36099999999988</v>
      </c>
      <c r="C241" s="160">
        <v>33.901088310642415</v>
      </c>
      <c r="D241">
        <v>573.36099999999988</v>
      </c>
      <c r="E241" s="160">
        <v>-2172.2777490175531</v>
      </c>
      <c r="F241">
        <v>573.36099999999988</v>
      </c>
      <c r="G241" s="160">
        <v>67.569140982446697</v>
      </c>
      <c r="I241" s="160"/>
      <c r="K241" s="160"/>
      <c r="L241">
        <v>572.86099999999988</v>
      </c>
      <c r="M241" s="160">
        <v>178.38832239491296</v>
      </c>
      <c r="N241" s="143">
        <f t="shared" si="3"/>
        <v>241</v>
      </c>
      <c r="AB241" s="172" t="str">
        <f>IFERROR(VALUE(RIGHT(AA241,LEN(AA241)-MIN(FIND({0;1;2;3;4;5;6;7;8;9},AA241&amp;"0123456789"))+1)),"")</f>
        <v/>
      </c>
    </row>
    <row r="242" spans="2:28" x14ac:dyDescent="0.2">
      <c r="B242" s="130">
        <v>574.36099999999988</v>
      </c>
      <c r="C242" s="160">
        <v>33.929654109445721</v>
      </c>
      <c r="D242">
        <v>574.36099999999988</v>
      </c>
      <c r="E242" s="160">
        <v>-2173.2775329699439</v>
      </c>
      <c r="F242">
        <v>574.36099999999988</v>
      </c>
      <c r="G242" s="160">
        <v>66.569357030055926</v>
      </c>
      <c r="I242" s="160"/>
      <c r="K242" s="160"/>
      <c r="L242">
        <v>573.86099999999988</v>
      </c>
      <c r="M242" s="160">
        <v>178.36339186424837</v>
      </c>
      <c r="N242" s="143">
        <f t="shared" si="3"/>
        <v>242</v>
      </c>
      <c r="AB242" s="172" t="str">
        <f>IFERROR(VALUE(RIGHT(AA242,LEN(AA242)-MIN(FIND({0;1;2;3;4;5;6;7;8;9},AA242&amp;"0123456789"))+1)),"")</f>
        <v/>
      </c>
    </row>
    <row r="243" spans="2:28" x14ac:dyDescent="0.2">
      <c r="B243" s="130">
        <v>575.36099999999988</v>
      </c>
      <c r="C243" s="160">
        <v>33.95866864028585</v>
      </c>
      <c r="D243">
        <v>575.36099999999988</v>
      </c>
      <c r="E243" s="160">
        <v>-2174.2773010551855</v>
      </c>
      <c r="F243">
        <v>575.36099999999988</v>
      </c>
      <c r="G243" s="160">
        <v>65.569588944814313</v>
      </c>
      <c r="I243" s="160"/>
      <c r="K243" s="160"/>
      <c r="L243">
        <v>574.86099999999988</v>
      </c>
      <c r="M243" s="160">
        <v>178.33767079649516</v>
      </c>
      <c r="N243" s="143">
        <f t="shared" si="3"/>
        <v>243</v>
      </c>
      <c r="AB243" s="172" t="str">
        <f>IFERROR(VALUE(RIGHT(AA243,LEN(AA243)-MIN(FIND({0;1;2;3;4;5;6;7;8;9},AA243&amp;"0123456789"))+1)),"")</f>
        <v/>
      </c>
    </row>
    <row r="244" spans="2:28" x14ac:dyDescent="0.2">
      <c r="B244" s="130">
        <v>576.36099999999988</v>
      </c>
      <c r="C244" s="160">
        <v>33.988146364685207</v>
      </c>
      <c r="D244">
        <v>576.36099999999988</v>
      </c>
      <c r="E244" s="160">
        <v>-2175.2770526453692</v>
      </c>
      <c r="F244">
        <v>576.36099999999988</v>
      </c>
      <c r="G244" s="160">
        <v>64.569837354630636</v>
      </c>
      <c r="I244" s="160"/>
      <c r="K244" s="160"/>
      <c r="L244">
        <v>575.86099999999988</v>
      </c>
      <c r="M244" s="160">
        <v>178.31112045238447</v>
      </c>
      <c r="N244" s="143">
        <f t="shared" si="3"/>
        <v>244</v>
      </c>
      <c r="AB244" s="172" t="str">
        <f>IFERROR(VALUE(RIGHT(AA244,LEN(AA244)-MIN(FIND({0;1;2;3;4;5;6;7;8;9},AA244&amp;"0123456789"))+1)),"")</f>
        <v/>
      </c>
    </row>
    <row r="245" spans="2:28" x14ac:dyDescent="0.2">
      <c r="B245" s="130">
        <v>577.36099999999988</v>
      </c>
      <c r="C245" s="160">
        <v>34.018102465100732</v>
      </c>
      <c r="D245">
        <v>577.36099999999988</v>
      </c>
      <c r="E245" s="160">
        <v>-2176.276787070854</v>
      </c>
      <c r="F245">
        <v>577.36099999999988</v>
      </c>
      <c r="G245" s="160">
        <v>63.570102929145833</v>
      </c>
      <c r="I245" s="160"/>
      <c r="K245" s="160"/>
      <c r="L245">
        <v>576.86099999999988</v>
      </c>
      <c r="M245" s="160">
        <v>178.2836994676891</v>
      </c>
      <c r="N245" s="143">
        <f t="shared" si="3"/>
        <v>245</v>
      </c>
      <c r="AB245" s="172" t="str">
        <f>IFERROR(VALUE(RIGHT(AA245,LEN(AA245)-MIN(FIND({0;1;2;3;4;5;6;7;8;9},AA245&amp;"0123456789"))+1)),"")</f>
        <v/>
      </c>
    </row>
    <row r="246" spans="2:28" x14ac:dyDescent="0.2">
      <c r="B246" s="130">
        <v>578.36099999999988</v>
      </c>
      <c r="C246" s="160">
        <v>34.048552894684732</v>
      </c>
      <c r="D246">
        <v>578.36099999999988</v>
      </c>
      <c r="E246" s="160">
        <v>-2177.2765036166979</v>
      </c>
      <c r="F246">
        <v>578.36099999999988</v>
      </c>
      <c r="G246" s="160">
        <v>62.570386383301866</v>
      </c>
      <c r="I246" s="160"/>
      <c r="K246" s="160"/>
      <c r="L246">
        <v>577.86099999999988</v>
      </c>
      <c r="M246" s="160">
        <v>178.25536362117344</v>
      </c>
      <c r="N246" s="143">
        <f t="shared" si="3"/>
        <v>246</v>
      </c>
      <c r="AB246" s="172" t="str">
        <f>IFERROR(VALUE(RIGHT(AA246,LEN(AA246)-MIN(FIND({0;1;2;3;4;5;6;7;8;9},AA246&amp;"0123456789"))+1)),"")</f>
        <v/>
      </c>
    </row>
    <row r="247" spans="2:28" x14ac:dyDescent="0.2">
      <c r="B247" s="130">
        <v>579.36099999999988</v>
      </c>
      <c r="C247" s="160">
        <v>34.079514431531038</v>
      </c>
      <c r="D247">
        <v>579.36099999999988</v>
      </c>
      <c r="E247" s="160">
        <v>-2178.2762015187072</v>
      </c>
      <c r="F247">
        <v>579.36099999999988</v>
      </c>
      <c r="G247" s="160">
        <v>61.570688481292564</v>
      </c>
      <c r="I247" s="160"/>
      <c r="K247" s="160"/>
      <c r="L247">
        <v>578.86099999999988</v>
      </c>
      <c r="M247" s="160">
        <v>178.22606557686754</v>
      </c>
      <c r="N247" s="143">
        <f t="shared" si="3"/>
        <v>247</v>
      </c>
      <c r="AB247" s="172" t="str">
        <f>IFERROR(VALUE(RIGHT(AA247,LEN(AA247)-MIN(FIND({0;1;2;3;4;5;6;7;8;9},AA247&amp;"0123456789"))+1)),"")</f>
        <v/>
      </c>
    </row>
    <row r="248" spans="2:28" x14ac:dyDescent="0.2">
      <c r="B248" s="130">
        <v>580.36099999999988</v>
      </c>
      <c r="C248" s="160">
        <v>34.111004737910633</v>
      </c>
      <c r="D248">
        <v>580.36099999999988</v>
      </c>
      <c r="E248" s="160">
        <v>-2179.2758799590647</v>
      </c>
      <c r="F248">
        <v>580.36099999999988</v>
      </c>
      <c r="G248" s="160">
        <v>60.571010040935107</v>
      </c>
      <c r="I248" s="160"/>
      <c r="K248" s="160"/>
      <c r="L248">
        <v>579.86099999999988</v>
      </c>
      <c r="M248" s="160">
        <v>178.19575459736748</v>
      </c>
      <c r="N248" s="143">
        <f t="shared" si="3"/>
        <v>248</v>
      </c>
      <c r="AB248" s="172" t="str">
        <f>IFERROR(VALUE(RIGHT(AA248,LEN(AA248)-MIN(FIND({0;1;2;3;4;5;6;7;8;9},AA248&amp;"0123456789"))+1)),"")</f>
        <v/>
      </c>
    </row>
    <row r="249" spans="2:28" x14ac:dyDescent="0.2">
      <c r="B249" s="130">
        <v>581.36099999999988</v>
      </c>
      <c r="C249" s="160">
        <v>34.143042425068117</v>
      </c>
      <c r="D249">
        <v>581.36099999999988</v>
      </c>
      <c r="E249" s="160">
        <v>-2180.2755380614626</v>
      </c>
      <c r="F249">
        <v>581.36099999999988</v>
      </c>
      <c r="G249" s="160">
        <v>59.571351938537191</v>
      </c>
      <c r="I249" s="160"/>
      <c r="K249" s="160"/>
      <c r="L249">
        <v>580.86099999999988</v>
      </c>
      <c r="M249" s="160">
        <v>178.16437622424141</v>
      </c>
      <c r="N249" s="143">
        <f t="shared" si="3"/>
        <v>249</v>
      </c>
      <c r="AB249" s="172" t="str">
        <f>IFERROR(VALUE(RIGHT(AA249,LEN(AA249)-MIN(FIND({0;1;2;3;4;5;6;7;8;9},AA249&amp;"0123456789"))+1)),"")</f>
        <v/>
      </c>
    </row>
    <row r="250" spans="2:28" x14ac:dyDescent="0.2">
      <c r="B250" s="130">
        <v>582.36099999999988</v>
      </c>
      <c r="C250" s="160">
        <v>34.175647124225094</v>
      </c>
      <c r="D250">
        <v>582.36099999999988</v>
      </c>
      <c r="E250" s="160">
        <v>-2181.2751748857063</v>
      </c>
      <c r="F250">
        <v>582.36099999999988</v>
      </c>
      <c r="G250" s="160">
        <v>58.571715114293511</v>
      </c>
      <c r="I250" s="160"/>
      <c r="K250" s="160"/>
      <c r="L250">
        <v>581.86099999999988</v>
      </c>
      <c r="M250" s="160">
        <v>178.13187192132671</v>
      </c>
      <c r="N250" s="143">
        <f t="shared" si="3"/>
        <v>250</v>
      </c>
      <c r="AB250" s="172" t="str">
        <f>IFERROR(VALUE(RIGHT(AA250,LEN(AA250)-MIN(FIND({0;1;2;3;4;5;6;7;8;9},AA250&amp;"0123456789"))+1)),"")</f>
        <v/>
      </c>
    </row>
    <row r="251" spans="2:28" x14ac:dyDescent="0.2">
      <c r="B251" s="130">
        <v>583.36099999999988</v>
      </c>
      <c r="C251" s="160">
        <v>34.208839564522208</v>
      </c>
      <c r="D251">
        <v>583.36099999999988</v>
      </c>
      <c r="E251" s="160">
        <v>-2182.2747894216782</v>
      </c>
      <c r="F251">
        <v>583.36099999999988</v>
      </c>
      <c r="G251" s="160">
        <v>57.572100578321624</v>
      </c>
      <c r="I251" s="160"/>
      <c r="K251" s="160"/>
      <c r="L251">
        <v>582.86099999999988</v>
      </c>
      <c r="M251" s="160">
        <v>178.09817867586852</v>
      </c>
      <c r="N251" s="143">
        <f t="shared" si="3"/>
        <v>251</v>
      </c>
      <c r="AB251" s="172" t="str">
        <f>IFERROR(VALUE(RIGHT(AA251,LEN(AA251)-MIN(FIND({0;1;2;3;4;5;6;7;8;9},AA251&amp;"0123456789"))+1)),"")</f>
        <v/>
      </c>
    </row>
    <row r="252" spans="2:28" x14ac:dyDescent="0.2">
      <c r="B252" s="130">
        <v>584.36099999999988</v>
      </c>
      <c r="C252" s="160">
        <v>34.242641658727734</v>
      </c>
      <c r="D252">
        <v>584.36099999999988</v>
      </c>
      <c r="E252" s="160">
        <v>-2183.274380582608</v>
      </c>
      <c r="F252">
        <v>584.36099999999988</v>
      </c>
      <c r="G252" s="160">
        <v>56.572509417391757</v>
      </c>
      <c r="I252" s="160"/>
      <c r="K252" s="160"/>
      <c r="L252">
        <v>583.86099999999988</v>
      </c>
      <c r="M252" s="160">
        <v>178.06322855207864</v>
      </c>
      <c r="N252" s="143">
        <f t="shared" si="3"/>
        <v>252</v>
      </c>
      <c r="AB252" s="172" t="str">
        <f>IFERROR(VALUE(RIGHT(AA252,LEN(AA252)-MIN(FIND({0;1;2;3;4;5;6;7;8;9},AA252&amp;"0123456789"))+1)),"")</f>
        <v/>
      </c>
    </row>
    <row r="253" spans="2:28" x14ac:dyDescent="0.2">
      <c r="B253" s="130">
        <v>585.36099999999988</v>
      </c>
      <c r="C253" s="160">
        <v>34.277076597647344</v>
      </c>
      <c r="D253">
        <v>585.36099999999988</v>
      </c>
      <c r="E253" s="160">
        <v>-2184.2739471975297</v>
      </c>
      <c r="F253">
        <v>585.36099999999988</v>
      </c>
      <c r="G253" s="160">
        <v>55.572942802470152</v>
      </c>
      <c r="I253" s="160"/>
      <c r="K253" s="160"/>
      <c r="L253">
        <v>584.86099999999988</v>
      </c>
      <c r="M253" s="160">
        <v>178.02694819087122</v>
      </c>
      <c r="N253" s="143">
        <f t="shared" si="3"/>
        <v>253</v>
      </c>
      <c r="AB253" s="172" t="str">
        <f>IFERROR(VALUE(RIGHT(AA253,LEN(AA253)-MIN(FIND({0;1;2;3;4;5;6;7;8;9},AA253&amp;"0123456789"))+1)),"")</f>
        <v/>
      </c>
    </row>
    <row r="254" spans="2:28" x14ac:dyDescent="0.2">
      <c r="B254" s="130">
        <v>586.36099999999988</v>
      </c>
      <c r="C254" s="160">
        <v>34.312168954288552</v>
      </c>
      <c r="D254">
        <v>586.36099999999988</v>
      </c>
      <c r="E254" s="160">
        <v>-2185.2734880028197</v>
      </c>
      <c r="F254">
        <v>586.36099999999988</v>
      </c>
      <c r="G254" s="160">
        <v>54.573401997180099</v>
      </c>
      <c r="I254" s="160"/>
      <c r="K254" s="160"/>
      <c r="L254">
        <v>585.86099999999988</v>
      </c>
      <c r="M254" s="160">
        <v>177.98925824897759</v>
      </c>
      <c r="N254" s="143">
        <f t="shared" si="3"/>
        <v>254</v>
      </c>
      <c r="AB254" s="172" t="str">
        <f>IFERROR(VALUE(RIGHT(AA254,LEN(AA254)-MIN(FIND({0;1;2;3;4;5;6;7;8;9},AA254&amp;"0123456789"))+1)),"")</f>
        <v/>
      </c>
    </row>
    <row r="255" spans="2:28" x14ac:dyDescent="0.2">
      <c r="B255" s="130">
        <v>587.36099999999988</v>
      </c>
      <c r="C255" s="160">
        <v>34.34794479896204</v>
      </c>
      <c r="D255">
        <v>587.36099999999988</v>
      </c>
      <c r="E255" s="160">
        <v>-2186.2730016326809</v>
      </c>
      <c r="F255">
        <v>587.36099999999988</v>
      </c>
      <c r="G255" s="160">
        <v>53.573888367318887</v>
      </c>
      <c r="I255" s="160"/>
      <c r="K255" s="160"/>
      <c r="L255">
        <v>586.86099999999988</v>
      </c>
      <c r="M255" s="160">
        <v>177.95007276998601</v>
      </c>
      <c r="N255" s="143">
        <f t="shared" si="3"/>
        <v>255</v>
      </c>
      <c r="AB255" s="172" t="str">
        <f>IFERROR(VALUE(RIGHT(AA255,LEN(AA255)-MIN(FIND({0;1;2;3;4;5;6;7;8;9},AA255&amp;"0123456789"))+1)),"")</f>
        <v/>
      </c>
    </row>
    <row r="256" spans="2:28" x14ac:dyDescent="0.2">
      <c r="B256" s="130">
        <v>588.36099999999988</v>
      </c>
      <c r="C256" s="160">
        <v>34.384431826640082</v>
      </c>
      <c r="D256">
        <v>588.36099999999988</v>
      </c>
      <c r="E256" s="160">
        <v>-2187.2724866084159</v>
      </c>
      <c r="F256">
        <v>588.36099999999988</v>
      </c>
      <c r="G256" s="160">
        <v>52.574403391583928</v>
      </c>
      <c r="I256" s="160"/>
      <c r="K256" s="160"/>
      <c r="L256">
        <v>587.86099999999988</v>
      </c>
      <c r="M256" s="160">
        <v>177.90929847934609</v>
      </c>
      <c r="N256" s="143">
        <f t="shared" si="3"/>
        <v>256</v>
      </c>
      <c r="AB256" s="172" t="str">
        <f>IFERROR(VALUE(RIGHT(AA256,LEN(AA256)-MIN(FIND({0;1;2;3;4;5;6;7;8;9},AA256&amp;"0123456789"))+1)),"")</f>
        <v/>
      </c>
    </row>
    <row r="257" spans="2:28" x14ac:dyDescent="0.2">
      <c r="B257" s="130">
        <v>589.36099999999988</v>
      </c>
      <c r="C257" s="160">
        <v>34.421659498036028</v>
      </c>
      <c r="D257">
        <v>589.36099999999988</v>
      </c>
      <c r="E257" s="160">
        <v>-2188.2719413263162</v>
      </c>
      <c r="F257">
        <v>589.36099999999988</v>
      </c>
      <c r="G257" s="160">
        <v>51.574948673683593</v>
      </c>
      <c r="I257" s="160"/>
      <c r="K257" s="160"/>
      <c r="L257">
        <v>588.86099999999988</v>
      </c>
      <c r="M257" s="160">
        <v>177.86683399503414</v>
      </c>
      <c r="N257" s="143">
        <f t="shared" si="3"/>
        <v>257</v>
      </c>
      <c r="AB257" s="172" t="str">
        <f>IFERROR(VALUE(RIGHT(AA257,LEN(AA257)-MIN(FIND({0;1;2;3;4;5;6;7;8;9},AA257&amp;"0123456789"))+1)),"")</f>
        <v/>
      </c>
    </row>
    <row r="258" spans="2:28" x14ac:dyDescent="0.2">
      <c r="B258" s="130">
        <v>590.36099999999988</v>
      </c>
      <c r="C258" s="160">
        <v>34.459659196012431</v>
      </c>
      <c r="D258">
        <v>590.36099999999988</v>
      </c>
      <c r="E258" s="160">
        <v>-2189.2713640439529</v>
      </c>
      <c r="F258">
        <v>590.36099999999988</v>
      </c>
      <c r="G258" s="160">
        <v>50.575525956046931</v>
      </c>
      <c r="I258" s="160"/>
      <c r="K258" s="160"/>
      <c r="L258">
        <v>589.86099999999988</v>
      </c>
      <c r="M258" s="160">
        <v>177.82256894553703</v>
      </c>
      <c r="N258" s="143">
        <f t="shared" si="3"/>
        <v>258</v>
      </c>
      <c r="AB258" s="172" t="str">
        <f>IFERROR(VALUE(RIGHT(AA258,LEN(AA258)-MIN(FIND({0;1;2;3;4;5;6;7;8;9},AA258&amp;"0123456789"))+1)),"")</f>
        <v/>
      </c>
    </row>
    <row r="259" spans="2:28" x14ac:dyDescent="0.2">
      <c r="B259" s="130">
        <v>591.36099999999988</v>
      </c>
      <c r="C259" s="160">
        <v>34.498464399061362</v>
      </c>
      <c r="D259">
        <v>591.36099999999988</v>
      </c>
      <c r="E259" s="160">
        <v>-2190.2707528646365</v>
      </c>
      <c r="F259">
        <v>591.36099999999988</v>
      </c>
      <c r="G259" s="160">
        <v>49.576137135363297</v>
      </c>
      <c r="I259" s="160"/>
      <c r="K259" s="160"/>
      <c r="L259">
        <v>590.86099999999988</v>
      </c>
      <c r="M259" s="160">
        <v>177.77638298728934</v>
      </c>
      <c r="N259" s="143">
        <f t="shared" si="3"/>
        <v>259</v>
      </c>
      <c r="AB259" s="172" t="str">
        <f>IFERROR(VALUE(RIGHT(AA259,LEN(AA259)-MIN(FIND({0;1;2;3;4;5;6;7;8;9},AA259&amp;"0123456789"))+1)),"")</f>
        <v/>
      </c>
    </row>
    <row r="260" spans="2:28" x14ac:dyDescent="0.2">
      <c r="B260" s="130">
        <v>592.36099999999988</v>
      </c>
      <c r="C260" s="160">
        <v>34.538110873714871</v>
      </c>
      <c r="D260">
        <v>592.36099999999988</v>
      </c>
      <c r="E260" s="160">
        <v>-2191.2701057197683</v>
      </c>
      <c r="F260">
        <v>592.36099999999988</v>
      </c>
      <c r="G260" s="160">
        <v>48.57678428023155</v>
      </c>
      <c r="I260" s="160"/>
      <c r="K260" s="160"/>
      <c r="L260">
        <v>591.86099999999988</v>
      </c>
      <c r="M260" s="160">
        <v>177.72814471485285</v>
      </c>
      <c r="N260" s="143">
        <f t="shared" si="3"/>
        <v>260</v>
      </c>
      <c r="AB260" s="172" t="str">
        <f>IFERROR(VALUE(RIGHT(AA260,LEN(AA260)-MIN(FIND({0;1;2;3;4;5;6;7;8;9},AA260&amp;"0123456789"))+1)),"")</f>
        <v/>
      </c>
    </row>
    <row r="261" spans="2:28" x14ac:dyDescent="0.2">
      <c r="B261" s="130">
        <v>593.36099999999988</v>
      </c>
      <c r="C261" s="160">
        <v>34.578636887819542</v>
      </c>
      <c r="D261">
        <v>593.36099999999988</v>
      </c>
      <c r="E261" s="160">
        <v>-2192.2694203487672</v>
      </c>
      <c r="F261">
        <v>593.36099999999988</v>
      </c>
      <c r="G261" s="160">
        <v>47.577469651232605</v>
      </c>
      <c r="I261" s="160"/>
      <c r="K261" s="160"/>
      <c r="L261">
        <v>592.86099999999988</v>
      </c>
      <c r="M261" s="160">
        <v>177.67771045934239</v>
      </c>
      <c r="N261" s="143">
        <f t="shared" si="3"/>
        <v>261</v>
      </c>
      <c r="AB261" s="172" t="str">
        <f>IFERROR(VALUE(RIGHT(AA261,LEN(AA261)-MIN(FIND({0;1;2;3;4;5;6;7;8;9},AA261&amp;"0123456789"))+1)),"")</f>
        <v/>
      </c>
    </row>
    <row r="262" spans="2:28" x14ac:dyDescent="0.2">
      <c r="B262" s="130">
        <v>594.36099999999988</v>
      </c>
      <c r="C262" s="160">
        <v>34.620083446619518</v>
      </c>
      <c r="D262">
        <v>594.36099999999988</v>
      </c>
      <c r="E262" s="160">
        <v>-2193.2686942762198</v>
      </c>
      <c r="F262">
        <v>594.36099999999988</v>
      </c>
      <c r="G262" s="160">
        <v>46.578195723780027</v>
      </c>
      <c r="I262" s="160"/>
      <c r="K262" s="160"/>
      <c r="L262">
        <v>593.86099999999988</v>
      </c>
      <c r="M262" s="160">
        <v>177.62492297432451</v>
      </c>
      <c r="N262" s="143">
        <f t="shared" ref="N262:N325" si="4">N261+1</f>
        <v>262</v>
      </c>
      <c r="AB262" s="172" t="str">
        <f>IFERROR(VALUE(RIGHT(AA262,LEN(AA262)-MIN(FIND({0;1;2;3;4;5;6;7;8;9},AA262&amp;"0123456789"))+1)),"")</f>
        <v/>
      </c>
    </row>
    <row r="263" spans="2:28" x14ac:dyDescent="0.2">
      <c r="B263" s="130">
        <v>595.36099999999988</v>
      </c>
      <c r="C263" s="160">
        <v>34.662494553503784</v>
      </c>
      <c r="D263">
        <v>595.36099999999988</v>
      </c>
      <c r="E263" s="160">
        <v>-2194.2679247858387</v>
      </c>
      <c r="F263">
        <v>595.36099999999988</v>
      </c>
      <c r="G263" s="160">
        <v>45.578965214161144</v>
      </c>
      <c r="I263" s="160"/>
      <c r="K263" s="160"/>
      <c r="L263">
        <v>594.86099999999988</v>
      </c>
      <c r="M263" s="160">
        <v>177.56961001402166</v>
      </c>
      <c r="N263" s="143">
        <f t="shared" si="4"/>
        <v>263</v>
      </c>
      <c r="AB263" s="172" t="str">
        <f>IFERROR(VALUE(RIGHT(AA263,LEN(AA263)-MIN(FIND({0;1;2;3;4;5;6;7;8;9},AA263&amp;"0123456789"))+1)),"")</f>
        <v/>
      </c>
    </row>
    <row r="264" spans="2:28" x14ac:dyDescent="0.2">
      <c r="B264" s="130">
        <v>596.36099999999988</v>
      </c>
      <c r="C264" s="160">
        <v>34.705917497037277</v>
      </c>
      <c r="D264">
        <v>596.36099999999988</v>
      </c>
      <c r="E264" s="160">
        <v>-2195.267108890795</v>
      </c>
      <c r="F264">
        <v>596.36099999999988</v>
      </c>
      <c r="G264" s="160">
        <v>44.57978110920476</v>
      </c>
      <c r="I264" s="160"/>
      <c r="K264" s="160"/>
      <c r="L264">
        <v>595.86099999999988</v>
      </c>
      <c r="M264" s="160">
        <v>177.51158281715888</v>
      </c>
      <c r="N264" s="143">
        <f t="shared" si="4"/>
        <v>264</v>
      </c>
      <c r="AB264" s="172" t="str">
        <f>IFERROR(VALUE(RIGHT(AA264,LEN(AA264)-MIN(FIND({0;1;2;3;4;5;6;7;8;9},AA264&amp;"0123456789"))+1)),"")</f>
        <v/>
      </c>
    </row>
    <row r="265" spans="2:28" x14ac:dyDescent="0.2">
      <c r="B265" s="130">
        <v>597.36099999999988</v>
      </c>
      <c r="C265" s="160">
        <v>34.750403165449995</v>
      </c>
      <c r="D265">
        <v>597.36099999999988</v>
      </c>
      <c r="E265" s="160">
        <v>-2196.2662432999182</v>
      </c>
      <c r="F265">
        <v>597.36099999999988</v>
      </c>
      <c r="G265" s="160">
        <v>43.580646700081616</v>
      </c>
      <c r="I265" s="160"/>
      <c r="K265" s="160"/>
      <c r="L265">
        <v>596.86099999999988</v>
      </c>
      <c r="M265" s="160">
        <v>177.45063452162054</v>
      </c>
      <c r="N265" s="143">
        <f t="shared" si="4"/>
        <v>265</v>
      </c>
      <c r="AB265" s="172" t="str">
        <f>IFERROR(VALUE(RIGHT(AA265,LEN(AA265)-MIN(FIND({0;1;2;3;4;5;6;7;8;9},AA265&amp;"0123456789"))+1)),"")</f>
        <v/>
      </c>
    </row>
    <row r="266" spans="2:28" x14ac:dyDescent="0.2">
      <c r="B266" s="130">
        <v>598.36099999999988</v>
      </c>
      <c r="C266" s="160">
        <v>34.796006389021969</v>
      </c>
      <c r="D266">
        <v>598.36099999999988</v>
      </c>
      <c r="E266" s="160">
        <v>-2197.2653243792392</v>
      </c>
      <c r="F266">
        <v>598.36099999999988</v>
      </c>
      <c r="G266" s="160">
        <v>42.581565620760557</v>
      </c>
      <c r="I266" s="160"/>
      <c r="K266" s="160"/>
      <c r="L266">
        <v>597.86099999999988</v>
      </c>
      <c r="M266" s="160">
        <v>177.3865385518244</v>
      </c>
      <c r="N266" s="143">
        <f t="shared" si="4"/>
        <v>266</v>
      </c>
      <c r="AB266" s="172" t="str">
        <f>IFERROR(VALUE(RIGHT(AA266,LEN(AA266)-MIN(FIND({0;1;2;3;4;5;6;7;8;9},AA266&amp;"0123456789"))+1)),"")</f>
        <v/>
      </c>
    </row>
    <row r="267" spans="2:28" x14ac:dyDescent="0.2">
      <c r="B267" s="130">
        <v>599.36099999999988</v>
      </c>
      <c r="C267" s="160">
        <v>34.842786309671652</v>
      </c>
      <c r="D267">
        <v>599.36099999999988</v>
      </c>
      <c r="E267" s="160">
        <v>-2198.264348108326</v>
      </c>
      <c r="F267">
        <v>599.36099999999988</v>
      </c>
      <c r="G267" s="160">
        <v>41.582541891673827</v>
      </c>
      <c r="I267" s="160"/>
      <c r="K267" s="160"/>
      <c r="L267">
        <v>598.86099999999988</v>
      </c>
      <c r="M267" s="160">
        <v>177.31904704318907</v>
      </c>
      <c r="N267" s="143">
        <f t="shared" si="4"/>
        <v>267</v>
      </c>
      <c r="AB267" s="172" t="str">
        <f>IFERROR(VALUE(RIGHT(AA267,LEN(AA267)-MIN(FIND({0;1;2;3;4;5;6;7;8;9},AA267&amp;"0123456789"))+1)),"")</f>
        <v/>
      </c>
    </row>
    <row r="268" spans="2:28" x14ac:dyDescent="0.2">
      <c r="B268" s="130">
        <v>600.36099999999988</v>
      </c>
      <c r="C268" s="160">
        <v>34.890806775399447</v>
      </c>
      <c r="D268">
        <v>600.36099999999988</v>
      </c>
      <c r="E268" s="160">
        <v>-2199.2633100308612</v>
      </c>
      <c r="F268">
        <v>600.36099999999988</v>
      </c>
      <c r="G268" s="160">
        <v>40.583579969138555</v>
      </c>
      <c r="I268" s="160"/>
      <c r="K268" s="160"/>
      <c r="L268">
        <v>599.86099999999988</v>
      </c>
      <c r="M268" s="160">
        <v>177.24788939818959</v>
      </c>
      <c r="N268" s="143">
        <f t="shared" si="4"/>
        <v>268</v>
      </c>
      <c r="AB268" s="172" t="str">
        <f>IFERROR(VALUE(RIGHT(AA268,LEN(AA268)-MIN(FIND({0;1;2;3;4;5;6;7;8;9},AA268&amp;"0123456789"))+1)),"")</f>
        <v/>
      </c>
    </row>
    <row r="269" spans="2:28" x14ac:dyDescent="0.2">
      <c r="B269" s="130">
        <v>601.36099999999988</v>
      </c>
      <c r="C269" s="160">
        <v>34.940136754895818</v>
      </c>
      <c r="D269">
        <v>601.36099999999988</v>
      </c>
      <c r="E269" s="160">
        <v>-2200.2622051989638</v>
      </c>
      <c r="F269">
        <v>601.36099999999988</v>
      </c>
      <c r="G269" s="160">
        <v>39.584684801036019</v>
      </c>
      <c r="I269" s="160"/>
      <c r="K269" s="160"/>
      <c r="L269">
        <v>600.86099999999988</v>
      </c>
      <c r="M269" s="160">
        <v>177.17277110781222</v>
      </c>
      <c r="N269" s="143">
        <f t="shared" si="4"/>
        <v>269</v>
      </c>
      <c r="AB269" s="172" t="str">
        <f>IFERROR(VALUE(RIGHT(AA269,LEN(AA269)-MIN(FIND({0;1;2;3;4;5;6;7;8;9},AA269&amp;"0123456789"))+1)),"")</f>
        <v/>
      </c>
    </row>
    <row r="270" spans="2:28" x14ac:dyDescent="0.2">
      <c r="B270" s="130">
        <v>601.86099999999988</v>
      </c>
      <c r="C270" s="160">
        <v>34.965320760790476</v>
      </c>
      <c r="D270">
        <v>601.86099999999988</v>
      </c>
      <c r="E270" s="160">
        <v>-2200.7616257768195</v>
      </c>
      <c r="F270">
        <v>601.86099999999988</v>
      </c>
      <c r="G270" s="160">
        <v>39.085264223180275</v>
      </c>
      <c r="I270" s="160"/>
      <c r="K270" s="160"/>
      <c r="L270">
        <v>601.61099999999988</v>
      </c>
      <c r="M270" s="160">
        <v>177.11322254409771</v>
      </c>
      <c r="N270" s="143">
        <f t="shared" si="4"/>
        <v>270</v>
      </c>
      <c r="AB270" s="172" t="str">
        <f>IFERROR(VALUE(RIGHT(AA270,LEN(AA270)-MIN(FIND({0;1;2;3;4;5;6;7;8;9},AA270&amp;"0123456789"))+1)),"")</f>
        <v/>
      </c>
    </row>
    <row r="271" spans="2:28" x14ac:dyDescent="0.2">
      <c r="B271" s="130">
        <v>602.36099999999988</v>
      </c>
      <c r="C271" s="160">
        <v>34.990860736437689</v>
      </c>
      <c r="D271">
        <v>602.36099999999988</v>
      </c>
      <c r="E271" s="160">
        <v>-2201.2610275408865</v>
      </c>
      <c r="F271">
        <v>602.36099999999988</v>
      </c>
      <c r="G271" s="160">
        <v>38.585862459113287</v>
      </c>
      <c r="I271" s="160"/>
      <c r="K271" s="160"/>
      <c r="L271">
        <v>602.11099999999988</v>
      </c>
      <c r="M271" s="160">
        <v>177.07237904345851</v>
      </c>
      <c r="N271" s="143">
        <f t="shared" si="4"/>
        <v>271</v>
      </c>
      <c r="AB271" s="172" t="str">
        <f>IFERROR(VALUE(RIGHT(AA271,LEN(AA271)-MIN(FIND({0;1;2;3;4;5;6;7;8;9},AA271&amp;"0123456789"))+1)),"")</f>
        <v/>
      </c>
    </row>
    <row r="272" spans="2:28" x14ac:dyDescent="0.2">
      <c r="B272" s="130">
        <v>602.86099999999988</v>
      </c>
      <c r="C272" s="160">
        <v>35.016767032844186</v>
      </c>
      <c r="D272">
        <v>602.86099999999988</v>
      </c>
      <c r="E272" s="160">
        <v>-2201.7604096998743</v>
      </c>
      <c r="F272">
        <v>602.86099999999988</v>
      </c>
      <c r="G272" s="160">
        <v>38.086480300125459</v>
      </c>
      <c r="I272" s="160"/>
      <c r="K272" s="160"/>
      <c r="L272">
        <v>602.61099999999988</v>
      </c>
      <c r="M272" s="160">
        <v>177.03034632894025</v>
      </c>
      <c r="N272" s="143">
        <f t="shared" si="4"/>
        <v>272</v>
      </c>
      <c r="AB272" s="172" t="str">
        <f>IFERROR(VALUE(RIGHT(AA272,LEN(AA272)-MIN(FIND({0;1;2;3;4;5;6;7;8;9},AA272&amp;"0123456789"))+1)),"")</f>
        <v/>
      </c>
    </row>
    <row r="273" spans="2:28" x14ac:dyDescent="0.2">
      <c r="B273" s="130">
        <v>603.36099999999988</v>
      </c>
      <c r="C273" s="160">
        <v>35.043050404683768</v>
      </c>
      <c r="D273">
        <v>603.36099999999988</v>
      </c>
      <c r="E273" s="160">
        <v>-2202.2597714183744</v>
      </c>
      <c r="F273">
        <v>603.36099999999988</v>
      </c>
      <c r="G273" s="160">
        <v>37.587118581625418</v>
      </c>
      <c r="I273" s="160"/>
      <c r="K273" s="160"/>
      <c r="L273">
        <v>603.11099999999988</v>
      </c>
      <c r="M273" s="160">
        <v>176.98707792188438</v>
      </c>
      <c r="N273" s="143">
        <f t="shared" si="4"/>
        <v>273</v>
      </c>
      <c r="AB273" s="172" t="str">
        <f>IFERROR(VALUE(RIGHT(AA273,LEN(AA273)-MIN(FIND({0;1;2;3;4;5;6;7;8;9},AA273&amp;"0123456789"))+1)),"")</f>
        <v/>
      </c>
    </row>
    <row r="274" spans="2:28" x14ac:dyDescent="0.2">
      <c r="B274" s="130">
        <v>603.86099999999988</v>
      </c>
      <c r="C274" s="160">
        <v>35.069722024532325</v>
      </c>
      <c r="D274">
        <v>603.86099999999988</v>
      </c>
      <c r="E274" s="160">
        <v>-2202.7591118141913</v>
      </c>
      <c r="F274">
        <v>603.86099999999988</v>
      </c>
      <c r="G274" s="160">
        <v>37.087778185808475</v>
      </c>
      <c r="I274" s="160"/>
      <c r="K274" s="160"/>
      <c r="L274">
        <v>603.61099999999988</v>
      </c>
      <c r="M274" s="160">
        <v>176.94252569455054</v>
      </c>
      <c r="N274" s="143">
        <f t="shared" si="4"/>
        <v>274</v>
      </c>
      <c r="AB274" s="172" t="str">
        <f>IFERROR(VALUE(RIGHT(AA274,LEN(AA274)-MIN(FIND({0;1;2;3;4;5;6;7;8;9},AA274&amp;"0123456789"))+1)),"")</f>
        <v/>
      </c>
    </row>
    <row r="275" spans="2:28" x14ac:dyDescent="0.2">
      <c r="B275" s="130">
        <v>604.36099999999988</v>
      </c>
      <c r="C275" s="160">
        <v>35.096793496244544</v>
      </c>
      <c r="D275">
        <v>604.36099999999988</v>
      </c>
      <c r="E275" s="160">
        <v>-2203.2584299555733</v>
      </c>
      <c r="F275">
        <v>604.36099999999988</v>
      </c>
      <c r="G275" s="160">
        <v>36.588460044426483</v>
      </c>
      <c r="I275" s="160"/>
      <c r="K275" s="160"/>
      <c r="L275">
        <v>604.11099999999988</v>
      </c>
      <c r="M275" s="160">
        <v>176.89663996711849</v>
      </c>
      <c r="N275" s="143">
        <f t="shared" si="4"/>
        <v>275</v>
      </c>
      <c r="AB275" s="172" t="str">
        <f>IFERROR(VALUE(RIGHT(AA275,LEN(AA275)-MIN(FIND({0;1;2;3;4;5;6;7;8;9},AA275&amp;"0123456789"))+1)),"")</f>
        <v/>
      </c>
    </row>
    <row r="276" spans="2:28" x14ac:dyDescent="0.2">
      <c r="B276" s="130">
        <v>604.86099999999988</v>
      </c>
      <c r="C276" s="160">
        <v>35.124276867226406</v>
      </c>
      <c r="D276">
        <v>604.86099999999988</v>
      </c>
      <c r="E276" s="160">
        <v>-2203.7577248583539</v>
      </c>
      <c r="F276">
        <v>604.86099999999988</v>
      </c>
      <c r="G276" s="160">
        <v>36.089165141645935</v>
      </c>
      <c r="I276" s="160"/>
      <c r="K276" s="160"/>
      <c r="L276">
        <v>604.61099999999988</v>
      </c>
      <c r="M276" s="160">
        <v>176.84936963283582</v>
      </c>
      <c r="N276" s="143">
        <f t="shared" si="4"/>
        <v>276</v>
      </c>
      <c r="AB276" s="172" t="str">
        <f>IFERROR(VALUE(RIGHT(AA276,LEN(AA276)-MIN(FIND({0;1;2;3;4;5;6;7;8;9},AA276&amp;"0123456789"))+1)),"")</f>
        <v/>
      </c>
    </row>
    <row r="277" spans="2:28" x14ac:dyDescent="0.2">
      <c r="B277" s="130">
        <v>605.36099999999988</v>
      </c>
      <c r="C277" s="160">
        <v>35.152184639308651</v>
      </c>
      <c r="D277">
        <v>605.36099999999988</v>
      </c>
      <c r="E277" s="160">
        <v>-2204.2569954830105</v>
      </c>
      <c r="F277">
        <v>605.36099999999988</v>
      </c>
      <c r="G277" s="160">
        <v>35.589894516989261</v>
      </c>
      <c r="I277" s="160"/>
      <c r="K277" s="160"/>
      <c r="L277">
        <v>605.11099999999988</v>
      </c>
      <c r="M277" s="160">
        <v>176.80066231684796</v>
      </c>
      <c r="N277" s="143">
        <f t="shared" si="4"/>
        <v>277</v>
      </c>
      <c r="AB277" s="172" t="str">
        <f>IFERROR(VALUE(RIGHT(AA277,LEN(AA277)-MIN(FIND({0;1;2;3;4;5;6;7;8;9},AA277&amp;"0123456789"))+1)),"")</f>
        <v/>
      </c>
    </row>
    <row r="278" spans="2:28" x14ac:dyDescent="0.2">
      <c r="B278" s="130">
        <v>605.86099999999988</v>
      </c>
      <c r="C278" s="160">
        <v>35.180529777874746</v>
      </c>
      <c r="D278">
        <v>605.86099999999988</v>
      </c>
      <c r="E278" s="160">
        <v>-2204.7562407316705</v>
      </c>
      <c r="F278">
        <v>605.86099999999988</v>
      </c>
      <c r="G278" s="160">
        <v>35.090649268329344</v>
      </c>
      <c r="I278" s="160"/>
      <c r="K278" s="160"/>
      <c r="L278">
        <v>605.61099999999988</v>
      </c>
      <c r="M278" s="160">
        <v>176.75046457476998</v>
      </c>
      <c r="N278" s="143">
        <f t="shared" si="4"/>
        <v>278</v>
      </c>
      <c r="AB278" s="172" t="str">
        <f>IFERROR(VALUE(RIGHT(AA278,LEN(AA278)-MIN(FIND({0;1;2;3;4;5;6;7;8;9},AA278&amp;"0123456789"))+1)),"")</f>
        <v/>
      </c>
    </row>
    <row r="279" spans="2:28" x14ac:dyDescent="0.2">
      <c r="B279" s="130">
        <v>606.36099999999988</v>
      </c>
      <c r="C279" s="160">
        <v>35.209325718838663</v>
      </c>
      <c r="D279">
        <v>606.36099999999988</v>
      </c>
      <c r="E279" s="160">
        <v>-2205.2554594450794</v>
      </c>
      <c r="F279">
        <v>606.36099999999988</v>
      </c>
      <c r="G279" s="160">
        <v>34.591430554920407</v>
      </c>
      <c r="I279" s="160"/>
      <c r="K279" s="160"/>
      <c r="L279">
        <v>606.11099999999988</v>
      </c>
      <c r="M279" s="160">
        <v>176.69872213757779</v>
      </c>
      <c r="N279" s="143">
        <f t="shared" si="4"/>
        <v>279</v>
      </c>
      <c r="AB279" s="172" t="str">
        <f>IFERROR(VALUE(RIGHT(AA279,LEN(AA279)-MIN(FIND({0;1;2;3;4;5;6;7;8;9},AA279&amp;"0123456789"))+1)),"")</f>
        <v/>
      </c>
    </row>
    <row r="280" spans="2:28" x14ac:dyDescent="0.2">
      <c r="B280" s="130">
        <v>606.86099999999988</v>
      </c>
      <c r="C280" s="160">
        <v>35.238586373005418</v>
      </c>
      <c r="D280">
        <v>606.86099999999988</v>
      </c>
      <c r="E280" s="160">
        <v>-2205.75465039956</v>
      </c>
      <c r="F280">
        <v>606.86099999999988</v>
      </c>
      <c r="G280" s="160">
        <v>34.092239600439825</v>
      </c>
      <c r="I280" s="160"/>
      <c r="K280" s="160"/>
      <c r="L280">
        <v>606.61099999999988</v>
      </c>
      <c r="M280" s="160">
        <v>176.64538020999413</v>
      </c>
      <c r="N280" s="143">
        <f t="shared" si="4"/>
        <v>280</v>
      </c>
      <c r="AB280" s="172" t="str">
        <f>IFERROR(VALUE(RIGHT(AA280,LEN(AA280)-MIN(FIND({0;1;2;3;4;5;6;7;8;9},AA280&amp;"0123456789"))+1)),"")</f>
        <v/>
      </c>
    </row>
    <row r="281" spans="2:28" x14ac:dyDescent="0.2">
      <c r="B281" s="130">
        <v>607.36099999999988</v>
      </c>
      <c r="C281" s="160">
        <v>35.268326127278208</v>
      </c>
      <c r="D281">
        <v>607.36099999999988</v>
      </c>
      <c r="E281" s="160">
        <v>-2206.2538123040181</v>
      </c>
      <c r="F281">
        <v>607.36099999999988</v>
      </c>
      <c r="G281" s="160">
        <v>33.593077695981719</v>
      </c>
      <c r="I281" s="160"/>
      <c r="K281" s="160"/>
      <c r="L281">
        <v>607.11099999999988</v>
      </c>
      <c r="M281" s="160">
        <v>176.59038383049855</v>
      </c>
      <c r="N281" s="143">
        <f t="shared" si="4"/>
        <v>281</v>
      </c>
      <c r="AB281" s="172" t="str">
        <f>IFERROR(VALUE(RIGHT(AA281,LEN(AA281)-MIN(FIND({0;1;2;3;4;5;6;7;8;9},AA281&amp;"0123456789"))+1)),"")</f>
        <v/>
      </c>
    </row>
    <row r="282" spans="2:28" x14ac:dyDescent="0.2">
      <c r="B282" s="130">
        <v>607.86099999999988</v>
      </c>
      <c r="C282" s="160">
        <v>35.298559842101263</v>
      </c>
      <c r="D282">
        <v>607.86099999999988</v>
      </c>
      <c r="E282" s="160">
        <v>-2206.7529437970238</v>
      </c>
      <c r="F282">
        <v>607.86099999999988</v>
      </c>
      <c r="G282" s="160">
        <v>33.093946202975985</v>
      </c>
      <c r="I282" s="160"/>
      <c r="K282" s="160"/>
      <c r="L282">
        <v>607.61099999999988</v>
      </c>
      <c r="M282" s="160">
        <v>176.53367830128863</v>
      </c>
      <c r="N282" s="143">
        <f t="shared" si="4"/>
        <v>282</v>
      </c>
      <c r="AB282" s="172" t="str">
        <f>IFERROR(VALUE(RIGHT(AA282,LEN(AA282)-MIN(FIND({0;1;2;3;4;5;6;7;8;9},AA282&amp;"0123456789"))+1)),"")</f>
        <v/>
      </c>
    </row>
    <row r="283" spans="2:28" x14ac:dyDescent="0.2">
      <c r="B283" s="130">
        <v>608.36099999999988</v>
      </c>
      <c r="C283" s="160">
        <v>35.329302844445934</v>
      </c>
      <c r="D283">
        <v>608.36099999999988</v>
      </c>
      <c r="E283" s="160">
        <v>-2207.2520434440416</v>
      </c>
      <c r="F283">
        <v>608.36099999999988</v>
      </c>
      <c r="G283" s="160">
        <v>32.594846555958156</v>
      </c>
      <c r="I283" s="160"/>
      <c r="K283" s="160"/>
      <c r="L283">
        <v>608.11099999999988</v>
      </c>
      <c r="M283" s="160">
        <v>176.47520969784756</v>
      </c>
      <c r="N283" s="143">
        <f t="shared" si="4"/>
        <v>283</v>
      </c>
      <c r="AB283" s="172" t="str">
        <f>IFERROR(VALUE(RIGHT(AA283,LEN(AA283)-MIN(FIND({0;1;2;3;4;5;6;7;8;9},AA283&amp;"0123456789"))+1)),"")</f>
        <v/>
      </c>
    </row>
    <row r="284" spans="2:28" x14ac:dyDescent="0.2">
      <c r="B284" s="130">
        <v>608.86099999999988</v>
      </c>
      <c r="C284" s="160">
        <v>35.360570915512646</v>
      </c>
      <c r="D284">
        <v>608.86099999999988</v>
      </c>
      <c r="E284" s="160">
        <v>-2207.7511097348834</v>
      </c>
      <c r="F284">
        <v>608.86099999999988</v>
      </c>
      <c r="G284" s="160">
        <v>32.095780265116446</v>
      </c>
      <c r="I284" s="160"/>
      <c r="K284" s="160"/>
      <c r="L284">
        <v>608.61099999999988</v>
      </c>
      <c r="M284" s="160">
        <v>176.41492547354559</v>
      </c>
      <c r="N284" s="143">
        <f t="shared" si="4"/>
        <v>284</v>
      </c>
      <c r="AB284" s="172" t="str">
        <f>IFERROR(VALUE(RIGHT(AA284,LEN(AA284)-MIN(FIND({0;1;2;3;4;5;6;7;8;9},AA284&amp;"0123456789"))+1)),"")</f>
        <v/>
      </c>
    </row>
    <row r="285" spans="2:28" x14ac:dyDescent="0.2">
      <c r="B285" s="130">
        <v>609.36099999999988</v>
      </c>
      <c r="C285" s="160">
        <v>35.392380272379164</v>
      </c>
      <c r="D285">
        <v>609.36099999999988</v>
      </c>
      <c r="E285" s="160">
        <v>-2208.2501410814621</v>
      </c>
      <c r="F285">
        <v>609.36099999999988</v>
      </c>
      <c r="G285" s="160">
        <v>31.596748918537742</v>
      </c>
      <c r="I285" s="160"/>
      <c r="K285" s="160"/>
      <c r="L285">
        <v>609.11099999999988</v>
      </c>
      <c r="M285" s="160">
        <v>176.35277515270224</v>
      </c>
      <c r="N285" s="143">
        <f t="shared" si="4"/>
        <v>285</v>
      </c>
      <c r="AB285" s="172" t="str">
        <f>IFERROR(VALUE(RIGHT(AA285,LEN(AA285)-MIN(FIND({0;1;2;3;4;5;6;7;8;9},AA285&amp;"0123456789"))+1)),"")</f>
        <v/>
      </c>
    </row>
    <row r="286" spans="2:28" x14ac:dyDescent="0.2">
      <c r="B286" s="130">
        <v>609.86099999999988</v>
      </c>
      <c r="C286" s="160">
        <v>35.424747542569207</v>
      </c>
      <c r="D286">
        <v>609.86099999999988</v>
      </c>
      <c r="E286" s="160">
        <v>-2208.7491358159632</v>
      </c>
      <c r="F286">
        <v>609.86099999999988</v>
      </c>
      <c r="G286" s="160">
        <v>31.097754184036603</v>
      </c>
      <c r="I286" s="160"/>
      <c r="K286" s="160"/>
      <c r="L286">
        <v>609.61099999999988</v>
      </c>
      <c r="M286" s="160">
        <v>176.28871114171159</v>
      </c>
      <c r="N286" s="143">
        <f t="shared" si="4"/>
        <v>286</v>
      </c>
      <c r="AB286" s="172" t="str">
        <f>IFERROR(VALUE(RIGHT(AA286,LEN(AA286)-MIN(FIND({0;1;2;3;4;5;6;7;8;9},AA286&amp;"0123456789"))+1)),"")</f>
        <v/>
      </c>
    </row>
    <row r="287" spans="2:28" x14ac:dyDescent="0.2">
      <c r="B287" s="130">
        <v>610.36099999999988</v>
      </c>
      <c r="C287" s="160">
        <v>35.457689730673245</v>
      </c>
      <c r="D287">
        <v>610.36099999999988</v>
      </c>
      <c r="E287" s="160">
        <v>-2209.2480921895399</v>
      </c>
      <c r="F287">
        <v>610.36099999999988</v>
      </c>
      <c r="G287" s="160">
        <v>30.598797810459928</v>
      </c>
      <c r="I287" s="160"/>
      <c r="K287" s="160"/>
      <c r="L287">
        <v>610.11099999999988</v>
      </c>
      <c r="M287" s="160">
        <v>176.22268964014663</v>
      </c>
      <c r="N287" s="143">
        <f t="shared" si="4"/>
        <v>287</v>
      </c>
      <c r="AB287" s="172" t="str">
        <f>IFERROR(VALUE(RIGHT(AA287,LEN(AA287)-MIN(FIND({0;1;2;3;4;5;6;7;8;9},AA287&amp;"0123456789"))+1)),"")</f>
        <v/>
      </c>
    </row>
    <row r="288" spans="2:28" x14ac:dyDescent="0.2">
      <c r="B288" s="130">
        <v>610.86099999999988</v>
      </c>
      <c r="C288" s="160">
        <v>35.491224174877985</v>
      </c>
      <c r="D288">
        <v>610.86099999999988</v>
      </c>
      <c r="E288" s="160">
        <v>-2209.7470083717344</v>
      </c>
      <c r="F288">
        <v>610.86099999999988</v>
      </c>
      <c r="G288" s="160">
        <v>30.099881628265393</v>
      </c>
      <c r="I288" s="160"/>
      <c r="K288" s="160"/>
      <c r="L288">
        <v>610.61099999999988</v>
      </c>
      <c r="M288" s="160">
        <v>176.15467179838473</v>
      </c>
      <c r="N288" s="143">
        <f t="shared" si="4"/>
        <v>288</v>
      </c>
      <c r="AB288" s="172" t="str">
        <f>IFERROR(VALUE(RIGHT(AA288,LEN(AA288)-MIN(FIND({0;1;2;3;4;5;6;7;8;9},AA288&amp;"0123456789"))+1)),"")</f>
        <v/>
      </c>
    </row>
    <row r="289" spans="2:28" x14ac:dyDescent="0.2">
      <c r="B289" s="130">
        <v>611.36099999999988</v>
      </c>
      <c r="C289" s="160">
        <v>35.525368493449278</v>
      </c>
      <c r="D289">
        <v>611.36099999999988</v>
      </c>
      <c r="E289" s="160">
        <v>-2210.2458824507335</v>
      </c>
      <c r="F289">
        <v>611.36099999999988</v>
      </c>
      <c r="G289" s="160">
        <v>29.601007549266342</v>
      </c>
      <c r="I289" s="160"/>
      <c r="K289" s="160"/>
      <c r="L289">
        <v>611.11099999999988</v>
      </c>
      <c r="M289" s="160">
        <v>176.08462487089645</v>
      </c>
      <c r="N289" s="143">
        <f t="shared" si="4"/>
        <v>289</v>
      </c>
      <c r="AB289" s="172" t="str">
        <f>IFERROR(VALUE(RIGHT(AA289,LEN(AA289)-MIN(FIND({0;1;2;3;4;5;6;7;8;9},AA289&amp;"0123456789"))+1)),"")</f>
        <v/>
      </c>
    </row>
    <row r="290" spans="2:28" x14ac:dyDescent="0.2">
      <c r="B290" s="130">
        <v>611.86099999999988</v>
      </c>
      <c r="C290" s="160">
        <v>35.560140518837734</v>
      </c>
      <c r="D290">
        <v>611.86099999999988</v>
      </c>
      <c r="E290" s="160">
        <v>-2210.7447124346913</v>
      </c>
      <c r="F290">
        <v>611.86099999999988</v>
      </c>
      <c r="G290" s="160">
        <v>29.102177565308466</v>
      </c>
      <c r="I290" s="160"/>
      <c r="K290" s="160"/>
      <c r="L290">
        <v>611.61099999999988</v>
      </c>
      <c r="M290" s="160">
        <v>176.01252363779747</v>
      </c>
      <c r="N290" s="143">
        <f t="shared" si="4"/>
        <v>290</v>
      </c>
      <c r="AB290" s="172" t="str">
        <f>IFERROR(VALUE(RIGHT(AA290,LEN(AA290)-MIN(FIND({0;1;2;3;4;5;6;7;8;9},AA290&amp;"0123456789"))+1)),"")</f>
        <v/>
      </c>
    </row>
    <row r="291" spans="2:28" x14ac:dyDescent="0.2">
      <c r="B291" s="130">
        <v>612.36099999999988</v>
      </c>
      <c r="C291" s="160">
        <v>35.595558218033823</v>
      </c>
      <c r="D291">
        <v>612.36099999999988</v>
      </c>
      <c r="E291" s="160">
        <v>-2211.2434962543612</v>
      </c>
      <c r="F291">
        <v>612.36099999999988</v>
      </c>
      <c r="G291" s="160">
        <v>28.603393745638641</v>
      </c>
      <c r="I291" s="160"/>
      <c r="K291" s="160"/>
      <c r="L291">
        <v>612.11099999999988</v>
      </c>
      <c r="M291" s="160">
        <v>175.93835198530215</v>
      </c>
      <c r="N291" s="143">
        <f t="shared" si="4"/>
        <v>291</v>
      </c>
      <c r="AB291" s="172" t="str">
        <f>IFERROR(VALUE(RIGHT(AA291,LEN(AA291)-MIN(FIND({0;1;2;3;4;5;6;7;8;9},AA291&amp;"0123456789"))+1)),"")</f>
        <v/>
      </c>
    </row>
    <row r="292" spans="2:28" x14ac:dyDescent="0.2">
      <c r="B292" s="130">
        <v>612.86099999999988</v>
      </c>
      <c r="C292" s="160">
        <v>35.63163959745043</v>
      </c>
      <c r="D292">
        <v>612.86099999999988</v>
      </c>
      <c r="E292" s="160">
        <v>-2211.7422317672927</v>
      </c>
      <c r="F292">
        <v>612.86099999999988</v>
      </c>
      <c r="G292" s="160">
        <v>28.104658232707152</v>
      </c>
      <c r="I292" s="160"/>
      <c r="K292" s="160"/>
      <c r="L292">
        <v>612.61099999999988</v>
      </c>
      <c r="M292" s="160">
        <v>175.86210468519025</v>
      </c>
      <c r="N292" s="143">
        <f t="shared" si="4"/>
        <v>292</v>
      </c>
      <c r="AB292" s="172" t="str">
        <f>IFERROR(VALUE(RIGHT(AA292,LEN(AA292)-MIN(FIND({0;1;2;3;4;5;6;7;8;9},AA292&amp;"0123456789"))+1)),"")</f>
        <v/>
      </c>
    </row>
    <row r="293" spans="2:28" x14ac:dyDescent="0.2">
      <c r="B293" s="130">
        <v>613.36099999999988</v>
      </c>
      <c r="C293" s="160">
        <v>35.668402590462982</v>
      </c>
      <c r="D293">
        <v>613.36099999999988</v>
      </c>
      <c r="E293" s="160">
        <v>-2212.2409167639134</v>
      </c>
      <c r="F293">
        <v>613.36099999999988</v>
      </c>
      <c r="G293" s="160">
        <v>27.605973236086356</v>
      </c>
      <c r="I293" s="160"/>
      <c r="K293" s="160"/>
      <c r="L293">
        <v>613.11099999999988</v>
      </c>
      <c r="M293" s="160">
        <v>175.78378939075549</v>
      </c>
      <c r="N293" s="143">
        <f t="shared" si="4"/>
        <v>293</v>
      </c>
      <c r="AB293" s="172" t="str">
        <f>IFERROR(VALUE(RIGHT(AA293,LEN(AA293)-MIN(FIND({0;1;2;3;4;5;6;7;8;9},AA293&amp;"0123456789"))+1)),"")</f>
        <v/>
      </c>
    </row>
    <row r="294" spans="2:28" x14ac:dyDescent="0.2">
      <c r="B294" s="130">
        <v>613.86099999999988</v>
      </c>
      <c r="C294" s="160">
        <v>35.705864925593794</v>
      </c>
      <c r="D294">
        <v>613.86099999999988</v>
      </c>
      <c r="E294" s="160">
        <v>-2212.739548975831</v>
      </c>
      <c r="F294">
        <v>613.86099999999988</v>
      </c>
      <c r="G294" s="160">
        <v>27.107341024168818</v>
      </c>
      <c r="I294" s="160"/>
      <c r="K294" s="160"/>
      <c r="L294">
        <v>613.61099999999988</v>
      </c>
      <c r="M294" s="160">
        <v>175.70342886591908</v>
      </c>
      <c r="N294" s="143">
        <f t="shared" si="4"/>
        <v>294</v>
      </c>
      <c r="AB294" s="172" t="str">
        <f>IFERROR(VALUE(RIGHT(AA294,LEN(AA294)-MIN(FIND({0;1;2;3;4;5;6;7;8;9},AA294&amp;"0123456789"))+1)),"")</f>
        <v/>
      </c>
    </row>
    <row r="295" spans="2:28" x14ac:dyDescent="0.2">
      <c r="B295" s="130">
        <v>614.36099999999988</v>
      </c>
      <c r="C295" s="160">
        <v>35.744043973188106</v>
      </c>
      <c r="D295">
        <v>614.36099999999988</v>
      </c>
      <c r="E295" s="160">
        <v>-2213.2381260867674</v>
      </c>
      <c r="F295">
        <v>614.36099999999988</v>
      </c>
      <c r="G295" s="160">
        <v>26.608763913232451</v>
      </c>
      <c r="I295" s="160"/>
      <c r="K295" s="160"/>
      <c r="L295">
        <v>614.11099999999988</v>
      </c>
      <c r="M295" s="160">
        <v>175.62106346420003</v>
      </c>
      <c r="N295" s="143">
        <f t="shared" si="4"/>
        <v>295</v>
      </c>
      <c r="AB295" s="172" t="str">
        <f>IFERROR(VALUE(RIGHT(AA295,LEN(AA295)-MIN(FIND({0;1;2;3;4;5;6;7;8;9},AA295&amp;"0123456789"))+1)),"")</f>
        <v/>
      </c>
    </row>
    <row r="296" spans="2:28" x14ac:dyDescent="0.2">
      <c r="B296" s="130">
        <v>614.86099999999988</v>
      </c>
      <c r="C296" s="160">
        <v>35.782956568293635</v>
      </c>
      <c r="D296">
        <v>614.86099999999988</v>
      </c>
      <c r="E296" s="160">
        <v>-2213.7366457465473</v>
      </c>
      <c r="F296">
        <v>614.86099999999988</v>
      </c>
      <c r="G296" s="160">
        <v>26.110244253452493</v>
      </c>
      <c r="I296" s="160"/>
      <c r="K296" s="160"/>
      <c r="L296">
        <v>614.61099999999988</v>
      </c>
      <c r="M296" s="160">
        <v>175.53675387328957</v>
      </c>
      <c r="N296" s="143">
        <f t="shared" si="4"/>
        <v>296</v>
      </c>
      <c r="AB296" s="172" t="str">
        <f>IFERROR(VALUE(RIGHT(AA296,LEN(AA296)-MIN(FIND({0;1;2;3;4;5;6;7;8;9},AA296&amp;"0123456789"))+1)),"")</f>
        <v/>
      </c>
    </row>
    <row r="297" spans="2:28" x14ac:dyDescent="0.2">
      <c r="B297" s="130">
        <v>615.36099999999988</v>
      </c>
      <c r="C297" s="160">
        <v>35.822618809815545</v>
      </c>
      <c r="D297">
        <v>615.36099999999988</v>
      </c>
      <c r="E297" s="160">
        <v>-2214.2351055884506</v>
      </c>
      <c r="F297">
        <v>615.36099999999988</v>
      </c>
      <c r="G297" s="160">
        <v>25.611784411549252</v>
      </c>
      <c r="I297" s="160"/>
      <c r="K297" s="160"/>
      <c r="L297">
        <v>615.11099999999988</v>
      </c>
      <c r="M297" s="160">
        <v>175.45058385483944</v>
      </c>
      <c r="N297" s="143">
        <f t="shared" si="4"/>
        <v>297</v>
      </c>
      <c r="AB297" s="172" t="str">
        <f>IFERROR(VALUE(RIGHT(AA297,LEN(AA297)-MIN(FIND({0;1;2;3;4;5;6;7;8;9},AA297&amp;"0123456789"))+1)),"")</f>
        <v/>
      </c>
    </row>
    <row r="298" spans="2:28" x14ac:dyDescent="0.2">
      <c r="B298" s="130">
        <v>615.86099999999988</v>
      </c>
      <c r="C298" s="160">
        <v>35.863045823123493</v>
      </c>
      <c r="D298">
        <v>615.86099999999988</v>
      </c>
      <c r="E298" s="160">
        <v>-2214.733503251216</v>
      </c>
      <c r="F298">
        <v>615.86099999999988</v>
      </c>
      <c r="G298" s="160">
        <v>25.113386748783796</v>
      </c>
      <c r="I298" s="160"/>
      <c r="K298" s="160"/>
      <c r="L298">
        <v>615.61099999999988</v>
      </c>
      <c r="M298" s="160">
        <v>175.3626644615133</v>
      </c>
      <c r="N298" s="143">
        <f t="shared" si="4"/>
        <v>298</v>
      </c>
      <c r="AB298" s="172" t="str">
        <f>IFERROR(VALUE(RIGHT(AA298,LEN(AA298)-MIN(FIND({0;1;2;3;4;5;6;7;8;9},AA298&amp;"0123456789"))+1)),"")</f>
        <v/>
      </c>
    </row>
    <row r="299" spans="2:28" x14ac:dyDescent="0.2">
      <c r="B299" s="130">
        <v>616.36099999999988</v>
      </c>
      <c r="C299" s="160">
        <v>35.90425150023308</v>
      </c>
      <c r="D299">
        <v>616.36099999999988</v>
      </c>
      <c r="E299" s="160">
        <v>-2215.2318364050652</v>
      </c>
      <c r="F299">
        <v>616.36099999999988</v>
      </c>
      <c r="G299" s="160">
        <v>24.615053594934579</v>
      </c>
      <c r="I299" s="160"/>
      <c r="K299" s="160"/>
      <c r="L299">
        <v>616.11099999999988</v>
      </c>
      <c r="M299" s="160">
        <v>175.27313663630312</v>
      </c>
      <c r="N299" s="143">
        <f t="shared" si="4"/>
        <v>299</v>
      </c>
      <c r="AB299" s="172" t="str">
        <f>IFERROR(VALUE(RIGHT(AA299,LEN(AA299)-MIN(FIND({0;1;2;3;4;5;6;7;8;9},AA299&amp;"0123456789"))+1)),"")</f>
        <v/>
      </c>
    </row>
    <row r="300" spans="2:28" x14ac:dyDescent="0.2">
      <c r="B300" s="130">
        <v>616.86099999999988</v>
      </c>
      <c r="C300" s="160">
        <v>35.946248201482533</v>
      </c>
      <c r="D300">
        <v>616.86099999999988</v>
      </c>
      <c r="E300" s="160">
        <v>-2215.7301027832973</v>
      </c>
      <c r="F300">
        <v>616.86099999999988</v>
      </c>
      <c r="G300" s="160">
        <v>24.116787216702505</v>
      </c>
      <c r="I300" s="160"/>
      <c r="K300" s="160"/>
      <c r="L300">
        <v>616.61099999999988</v>
      </c>
      <c r="M300" s="160">
        <v>175.18217566398064</v>
      </c>
      <c r="N300" s="143">
        <f t="shared" si="4"/>
        <v>300</v>
      </c>
      <c r="AB300" s="172" t="str">
        <f>IFERROR(VALUE(RIGHT(AA300,LEN(AA300)-MIN(FIND({0;1;2;3;4;5;6;7;8;9},AA300&amp;"0123456789"))+1)),"")</f>
        <v/>
      </c>
    </row>
    <row r="301" spans="2:28" x14ac:dyDescent="0.2">
      <c r="B301" s="130">
        <v>617.36099999999988</v>
      </c>
      <c r="C301" s="160">
        <v>35.989046420656713</v>
      </c>
      <c r="D301">
        <v>617.36099999999988</v>
      </c>
      <c r="E301" s="160">
        <v>-2216.228300219781</v>
      </c>
      <c r="F301">
        <v>617.36099999999988</v>
      </c>
      <c r="G301" s="160">
        <v>23.618589780218826</v>
      </c>
      <c r="I301" s="160"/>
      <c r="K301" s="160"/>
      <c r="L301">
        <v>617.11099999999988</v>
      </c>
      <c r="M301" s="160">
        <v>175.0899954042587</v>
      </c>
      <c r="N301" s="143">
        <f t="shared" si="4"/>
        <v>301</v>
      </c>
      <c r="AB301" s="172" t="str">
        <f>IFERROR(VALUE(RIGHT(AA301,LEN(AA301)-MIN(FIND({0;1;2;3;4;5;6;7;8;9},AA301&amp;"0123456789"))+1)),"")</f>
        <v/>
      </c>
    </row>
    <row r="302" spans="2:28" x14ac:dyDescent="0.2">
      <c r="B302" s="130">
        <v>617.86099999999988</v>
      </c>
      <c r="C302" s="160">
        <v>36.032654416879559</v>
      </c>
      <c r="D302">
        <v>617.86099999999988</v>
      </c>
      <c r="E302" s="160">
        <v>-2216.7264266924917</v>
      </c>
      <c r="F302">
        <v>617.86099999999988</v>
      </c>
      <c r="G302" s="160">
        <v>23.120463307508089</v>
      </c>
      <c r="I302" s="160"/>
      <c r="K302" s="160"/>
      <c r="L302">
        <v>617.61099999999988</v>
      </c>
      <c r="M302" s="160">
        <v>174.99685214902061</v>
      </c>
      <c r="N302" s="143">
        <f t="shared" si="4"/>
        <v>302</v>
      </c>
      <c r="AB302" s="172" t="str">
        <f>IFERROR(VALUE(RIGHT(AA302,LEN(AA302)-MIN(FIND({0;1;2;3;4;5;6;7;8;9},AA302&amp;"0123456789"))+1)),"")</f>
        <v/>
      </c>
    </row>
    <row r="303" spans="2:28" x14ac:dyDescent="0.2">
      <c r="B303" s="130">
        <v>618.36099999999988</v>
      </c>
      <c r="C303" s="160">
        <v>36.077077784757662</v>
      </c>
      <c r="D303">
        <v>618.36099999999988</v>
      </c>
      <c r="E303" s="160">
        <v>-2217.2244803759127</v>
      </c>
      <c r="F303">
        <v>618.36099999999988</v>
      </c>
      <c r="G303" s="160">
        <v>22.62240962408714</v>
      </c>
      <c r="I303" s="160"/>
      <c r="K303" s="160"/>
      <c r="L303">
        <v>618.11099999999988</v>
      </c>
      <c r="M303" s="160">
        <v>174.90305176491131</v>
      </c>
      <c r="N303" s="143">
        <f t="shared" si="4"/>
        <v>303</v>
      </c>
      <c r="AB303" s="172" t="str">
        <f>IFERROR(VALUE(RIGHT(AA303,LEN(AA303)-MIN(FIND({0;1;2;3;4;5;6;7;8;9},AA303&amp;"0123456789"))+1)),"")</f>
        <v/>
      </c>
    </row>
    <row r="304" spans="2:28" x14ac:dyDescent="0.2">
      <c r="B304" s="130">
        <v>618.86099999999988</v>
      </c>
      <c r="C304" s="160">
        <v>36.122319004644652</v>
      </c>
      <c r="D304">
        <v>618.86099999999988</v>
      </c>
      <c r="E304" s="160">
        <v>-2217.7224596991878</v>
      </c>
      <c r="F304">
        <v>618.86099999999988</v>
      </c>
      <c r="G304" s="160">
        <v>22.124430300812037</v>
      </c>
      <c r="I304" s="160"/>
      <c r="K304" s="160"/>
      <c r="L304">
        <v>618.61099999999988</v>
      </c>
      <c r="M304" s="160">
        <v>174.80895202777509</v>
      </c>
      <c r="N304" s="143">
        <f t="shared" si="4"/>
        <v>304</v>
      </c>
      <c r="AB304" s="172" t="str">
        <f>IFERROR(VALUE(RIGHT(AA304,LEN(AA304)-MIN(FIND({0;1;2;3;4;5;6;7;8;9},AA304&amp;"0123456789"))+1)),"")</f>
        <v/>
      </c>
    </row>
    <row r="305" spans="2:28" x14ac:dyDescent="0.2">
      <c r="B305" s="130">
        <v>619.36099999999988</v>
      </c>
      <c r="C305" s="160">
        <v>36.168376925898649</v>
      </c>
      <c r="D305">
        <v>619.36099999999988</v>
      </c>
      <c r="E305" s="160">
        <v>-2218.2203634144466</v>
      </c>
      <c r="F305">
        <v>619.36099999999988</v>
      </c>
      <c r="G305" s="160">
        <v>21.626526585553165</v>
      </c>
      <c r="I305" s="160"/>
      <c r="K305" s="160"/>
      <c r="L305">
        <v>619.11099999999988</v>
      </c>
      <c r="M305" s="160">
        <v>174.71497038333428</v>
      </c>
      <c r="N305" s="143">
        <f t="shared" si="4"/>
        <v>305</v>
      </c>
      <c r="AB305" s="172" t="str">
        <f>IFERROR(VALUE(RIGHT(AA305,LEN(AA305)-MIN(FIND({0;1;2;3;4;5;6;7;8;9},AA305&amp;"0123456789"))+1)),"")</f>
        <v/>
      </c>
    </row>
    <row r="306" spans="2:28" x14ac:dyDescent="0.2">
      <c r="B306" s="130">
        <v>619.86099999999988</v>
      </c>
      <c r="C306" s="160">
        <v>36.215246203964647</v>
      </c>
      <c r="D306">
        <v>619.86099999999988</v>
      </c>
      <c r="E306" s="160">
        <v>-2218.7181906737796</v>
      </c>
      <c r="F306">
        <v>619.86099999999988</v>
      </c>
      <c r="G306" s="160">
        <v>21.128699326220158</v>
      </c>
      <c r="I306" s="160"/>
      <c r="K306" s="160"/>
      <c r="L306">
        <v>619.61099999999988</v>
      </c>
      <c r="M306" s="160">
        <v>174.62158931738838</v>
      </c>
      <c r="N306" s="143">
        <f t="shared" si="4"/>
        <v>306</v>
      </c>
      <c r="AB306" s="172" t="str">
        <f>IFERROR(VALUE(RIGHT(AA306,LEN(AA306)-MIN(FIND({0;1;2;3;4;5;6;7;8;9},AA306&amp;"0123456789"))+1)),"")</f>
        <v/>
      </c>
    </row>
    <row r="307" spans="2:28" x14ac:dyDescent="0.2">
      <c r="B307" s="130">
        <v>620.36099999999988</v>
      </c>
      <c r="C307" s="160">
        <v>36.262916684619505</v>
      </c>
      <c r="D307">
        <v>620.36099999999988</v>
      </c>
      <c r="E307" s="160">
        <v>-2219.2159411156722</v>
      </c>
      <c r="F307">
        <v>620.36099999999988</v>
      </c>
      <c r="G307" s="160">
        <v>20.630948884327609</v>
      </c>
      <c r="I307" s="160"/>
      <c r="K307" s="160"/>
      <c r="L307">
        <v>620.11099999999988</v>
      </c>
      <c r="M307" s="160">
        <v>174.52936249720278</v>
      </c>
      <c r="N307" s="143">
        <f t="shared" si="4"/>
        <v>307</v>
      </c>
      <c r="AB307" s="172" t="str">
        <f>IFERROR(VALUE(RIGHT(AA307,LEN(AA307)-MIN(FIND({0;1;2;3;4;5;6;7;8;9},AA307&amp;"0123456789"))+1)),"")</f>
        <v/>
      </c>
    </row>
    <row r="308" spans="2:28" x14ac:dyDescent="0.2">
      <c r="B308" s="130">
        <v>620.86099999999988</v>
      </c>
      <c r="C308" s="160">
        <v>36.311372738024964</v>
      </c>
      <c r="D308">
        <v>620.86099999999988</v>
      </c>
      <c r="E308" s="160">
        <v>-2219.7136149606358</v>
      </c>
      <c r="F308">
        <v>620.86099999999988</v>
      </c>
      <c r="G308" s="160">
        <v>20.13327503936398</v>
      </c>
      <c r="I308" s="160"/>
      <c r="K308" s="160"/>
      <c r="L308">
        <v>620.61099999999988</v>
      </c>
      <c r="M308" s="160">
        <v>174.43892061060652</v>
      </c>
      <c r="N308" s="143">
        <f t="shared" si="4"/>
        <v>308</v>
      </c>
      <c r="AB308" s="172" t="str">
        <f>IFERROR(VALUE(RIGHT(AA308,LEN(AA308)-MIN(FIND({0;1;2;3;4;5;6;7;8;9},AA308&amp;"0123456789"))+1)),"")</f>
        <v/>
      </c>
    </row>
    <row r="309" spans="2:28" x14ac:dyDescent="0.2">
      <c r="B309" s="130">
        <v>621.36099999999988</v>
      </c>
      <c r="C309" s="160">
        <v>36.360592524824206</v>
      </c>
      <c r="D309">
        <v>621.36099999999988</v>
      </c>
      <c r="E309" s="160">
        <v>-2220.2112131175677</v>
      </c>
      <c r="F309">
        <v>621.36099999999988</v>
      </c>
      <c r="G309" s="160">
        <v>19.635676882432108</v>
      </c>
      <c r="I309" s="160"/>
      <c r="K309" s="160"/>
      <c r="L309">
        <v>621.11099999999988</v>
      </c>
      <c r="M309" s="160">
        <v>174.35097925002191</v>
      </c>
      <c r="N309" s="143">
        <f t="shared" si="4"/>
        <v>309</v>
      </c>
      <c r="AB309" s="172" t="str">
        <f>IFERROR(VALUE(RIGHT(AA309,LEN(AA309)-MIN(FIND({0;1;2;3;4;5;6;7;8;9},AA309&amp;"0123456789"))+1)),"")</f>
        <v/>
      </c>
    </row>
    <row r="310" spans="2:28" x14ac:dyDescent="0.2">
      <c r="B310" s="130">
        <v>621.56099999999992</v>
      </c>
      <c r="C310" s="160">
        <v>36.380486215297509</v>
      </c>
      <c r="D310">
        <v>621.56099999999992</v>
      </c>
      <c r="E310" s="160">
        <v>-2220.4102317127681</v>
      </c>
      <c r="F310">
        <v>621.56099999999992</v>
      </c>
      <c r="G310" s="160">
        <v>19.436658287231694</v>
      </c>
      <c r="I310" s="160"/>
      <c r="K310" s="160"/>
      <c r="L310">
        <v>621.4609999999999</v>
      </c>
      <c r="M310" s="160">
        <v>174.29173538665728</v>
      </c>
      <c r="N310" s="143">
        <f t="shared" si="4"/>
        <v>310</v>
      </c>
      <c r="AB310" s="172" t="str">
        <f>IFERROR(VALUE(RIGHT(AA310,LEN(AA310)-MIN(FIND({0;1;2;3;4;5;6;7;8;9},AA310&amp;"0123456789"))+1)),"")</f>
        <v/>
      </c>
    </row>
    <row r="311" spans="2:28" x14ac:dyDescent="0.2">
      <c r="B311" s="130">
        <v>621.76099999999997</v>
      </c>
      <c r="C311" s="160">
        <v>36.400495295657088</v>
      </c>
      <c r="D311">
        <v>621.76099999999997</v>
      </c>
      <c r="E311" s="160">
        <v>-2220.6092386222799</v>
      </c>
      <c r="F311">
        <v>621.76099999999997</v>
      </c>
      <c r="G311" s="160">
        <v>19.237651377719885</v>
      </c>
      <c r="I311" s="160"/>
      <c r="K311" s="160"/>
      <c r="L311">
        <v>621.66099999999994</v>
      </c>
      <c r="M311" s="160">
        <v>174.25851127287129</v>
      </c>
      <c r="N311" s="143">
        <f t="shared" si="4"/>
        <v>311</v>
      </c>
      <c r="AB311" s="172" t="str">
        <f>IFERROR(VALUE(RIGHT(AA311,LEN(AA311)-MIN(FIND({0;1;2;3;4;5;6;7;8;9},AA311&amp;"0123456789"))+1)),"")</f>
        <v/>
      </c>
    </row>
    <row r="312" spans="2:28" x14ac:dyDescent="0.2">
      <c r="B312" s="130">
        <v>621.96100000000001</v>
      </c>
      <c r="C312" s="160">
        <v>36.420617362400506</v>
      </c>
      <c r="D312">
        <v>621.96100000000001</v>
      </c>
      <c r="E312" s="160">
        <v>-2220.8082340215688</v>
      </c>
      <c r="F312">
        <v>621.96100000000001</v>
      </c>
      <c r="G312" s="160">
        <v>19.038655978431052</v>
      </c>
      <c r="I312" s="160"/>
      <c r="K312" s="160"/>
      <c r="L312">
        <v>621.86099999999999</v>
      </c>
      <c r="M312" s="160">
        <v>174.22597721250457</v>
      </c>
      <c r="N312" s="143">
        <f t="shared" si="4"/>
        <v>312</v>
      </c>
      <c r="AB312" s="172" t="str">
        <f>IFERROR(VALUE(RIGHT(AA312,LEN(AA312)-MIN(FIND({0;1;2;3;4;5;6;7;8;9},AA312&amp;"0123456789"))+1)),"")</f>
        <v/>
      </c>
    </row>
    <row r="313" spans="2:28" x14ac:dyDescent="0.2">
      <c r="B313" s="130">
        <v>622.16100000000006</v>
      </c>
      <c r="C313" s="160">
        <v>36.440849792659471</v>
      </c>
      <c r="D313">
        <v>622.16100000000006</v>
      </c>
      <c r="E313" s="160">
        <v>-2221.0072181125329</v>
      </c>
      <c r="F313">
        <v>622.16100000000006</v>
      </c>
      <c r="G313" s="160">
        <v>18.83967188746692</v>
      </c>
      <c r="I313" s="160"/>
      <c r="K313" s="160"/>
      <c r="L313">
        <v>622.06100000000004</v>
      </c>
      <c r="M313" s="160">
        <v>174.1941964794427</v>
      </c>
      <c r="N313" s="143">
        <f t="shared" si="4"/>
        <v>313</v>
      </c>
      <c r="AB313" s="172" t="str">
        <f>IFERROR(VALUE(RIGHT(AA313,LEN(AA313)-MIN(FIND({0;1;2;3;4;5;6;7;8;9},AA313&amp;"0123456789"))+1)),"")</f>
        <v/>
      </c>
    </row>
    <row r="314" spans="2:28" x14ac:dyDescent="0.2">
      <c r="B314" s="130">
        <v>622.3610000000001</v>
      </c>
      <c r="C314" s="160">
        <v>36.461189734635042</v>
      </c>
      <c r="D314">
        <v>622.3610000000001</v>
      </c>
      <c r="E314" s="160">
        <v>-2221.2061911248675</v>
      </c>
      <c r="F314">
        <v>622.3610000000001</v>
      </c>
      <c r="G314" s="160">
        <v>18.64069887513233</v>
      </c>
      <c r="I314" s="160"/>
      <c r="K314" s="160"/>
      <c r="L314">
        <v>622.26100000000008</v>
      </c>
      <c r="M314" s="160">
        <v>174.1632351145299</v>
      </c>
      <c r="N314" s="143">
        <f t="shared" si="4"/>
        <v>314</v>
      </c>
      <c r="AB314" s="172" t="str">
        <f>IFERROR(VALUE(RIGHT(AA314,LEN(AA314)-MIN(FIND({0;1;2;3;4;5;6;7;8;9},AA314&amp;"0123456789"))+1)),"")</f>
        <v/>
      </c>
    </row>
    <row r="315" spans="2:28" x14ac:dyDescent="0.2">
      <c r="B315" s="130">
        <v>622.56100000000015</v>
      </c>
      <c r="C315" s="160">
        <v>36.481634097665697</v>
      </c>
      <c r="D315">
        <v>622.56100000000015</v>
      </c>
      <c r="E315" s="160">
        <v>-2221.4051533174761</v>
      </c>
      <c r="F315">
        <v>622.56100000000015</v>
      </c>
      <c r="G315" s="160">
        <v>18.441736682523697</v>
      </c>
      <c r="I315" s="160"/>
      <c r="K315" s="160"/>
      <c r="L315">
        <v>622.46100000000013</v>
      </c>
      <c r="M315" s="160">
        <v>174.133162031696</v>
      </c>
      <c r="N315" s="143">
        <f t="shared" si="4"/>
        <v>315</v>
      </c>
      <c r="AB315" s="172" t="str">
        <f>IFERROR(VALUE(RIGHT(AA315,LEN(AA315)-MIN(FIND({0;1;2;3;4;5;6;7;8;9},AA315&amp;"0123456789"))+1)),"")</f>
        <v/>
      </c>
    </row>
    <row r="316" spans="2:28" x14ac:dyDescent="0.2">
      <c r="B316" s="130">
        <v>622.76100000000019</v>
      </c>
      <c r="C316" s="160">
        <v>36.502179542049952</v>
      </c>
      <c r="D316">
        <v>622.76100000000019</v>
      </c>
      <c r="E316" s="160">
        <v>-2221.6041049798878</v>
      </c>
      <c r="F316">
        <v>622.76100000000019</v>
      </c>
      <c r="G316" s="160">
        <v>18.242785020112024</v>
      </c>
      <c r="I316" s="160"/>
      <c r="K316" s="160"/>
      <c r="L316">
        <v>622.66100000000017</v>
      </c>
      <c r="M316" s="160">
        <v>174.1040490881702</v>
      </c>
      <c r="N316" s="143">
        <f t="shared" si="4"/>
        <v>316</v>
      </c>
      <c r="AB316" s="172" t="str">
        <f>IFERROR(VALUE(RIGHT(AA316,LEN(AA316)-MIN(FIND({0;1;2;3;4;5;6;7;8;9},AA316&amp;"0123456789"))+1)),"")</f>
        <v/>
      </c>
    </row>
    <row r="317" spans="2:28" x14ac:dyDescent="0.2">
      <c r="B317" s="130">
        <v>622.96100000000024</v>
      </c>
      <c r="C317" s="160">
        <v>36.522822468728563</v>
      </c>
      <c r="D317">
        <v>622.96100000000024</v>
      </c>
      <c r="E317" s="160">
        <v>-2221.8030464336803</v>
      </c>
      <c r="F317">
        <v>622.96100000000024</v>
      </c>
      <c r="G317" s="160">
        <v>18.043843566319538</v>
      </c>
      <c r="I317" s="160"/>
      <c r="K317" s="160"/>
      <c r="L317">
        <v>622.86100000000022</v>
      </c>
      <c r="M317" s="160">
        <v>174.07597112476773</v>
      </c>
      <c r="N317" s="143">
        <f t="shared" si="4"/>
        <v>317</v>
      </c>
      <c r="AB317" s="172" t="str">
        <f>IFERROR(VALUE(RIGHT(AA317,LEN(AA317)-MIN(FIND({0;1;2;3;4;5;6;7;8;9},AA317&amp;"0123456789"))+1)),"")</f>
        <v/>
      </c>
    </row>
    <row r="318" spans="2:28" x14ac:dyDescent="0.2">
      <c r="B318" s="130">
        <v>623.16100000000029</v>
      </c>
      <c r="C318" s="160">
        <v>36.543559008665277</v>
      </c>
      <c r="D318">
        <v>623.16100000000029</v>
      </c>
      <c r="E318" s="160">
        <v>-2222.0019780339112</v>
      </c>
      <c r="F318">
        <v>623.16100000000029</v>
      </c>
      <c r="G318" s="160">
        <v>17.844911966088603</v>
      </c>
      <c r="I318" s="160"/>
      <c r="K318" s="160"/>
      <c r="L318">
        <v>623.06100000000026</v>
      </c>
      <c r="M318" s="160">
        <v>174.0490060520911</v>
      </c>
      <c r="N318" s="143">
        <f t="shared" si="4"/>
        <v>318</v>
      </c>
      <c r="AB318" s="172" t="str">
        <f>IFERROR(VALUE(RIGHT(AA318,LEN(AA318)-MIN(FIND({0;1;2;3;4;5;6;7;8;9},AA318&amp;"0123456789"))+1)),"")</f>
        <v/>
      </c>
    </row>
    <row r="319" spans="2:28" x14ac:dyDescent="0.2">
      <c r="B319" s="130">
        <v>623.36100000000033</v>
      </c>
      <c r="C319" s="160">
        <v>36.564385011987888</v>
      </c>
      <c r="D319">
        <v>623.36100000000033</v>
      </c>
      <c r="E319" s="160">
        <v>-2222.2009001705569</v>
      </c>
      <c r="F319">
        <v>623.36100000000033</v>
      </c>
      <c r="G319" s="160">
        <v>17.645989829442897</v>
      </c>
      <c r="I319" s="160"/>
      <c r="K319" s="160"/>
      <c r="L319">
        <v>623.26100000000031</v>
      </c>
      <c r="M319" s="160">
        <v>174.02323491909925</v>
      </c>
      <c r="N319" s="143">
        <f t="shared" si="4"/>
        <v>319</v>
      </c>
      <c r="AB319" s="172" t="str">
        <f>IFERROR(VALUE(RIGHT(AA319,LEN(AA319)-MIN(FIND({0;1;2;3;4;5;6;7;8;9},AA319&amp;"0123456789"))+1)),"")</f>
        <v/>
      </c>
    </row>
    <row r="320" spans="2:28" x14ac:dyDescent="0.2">
      <c r="B320" s="130">
        <v>623.56100000000038</v>
      </c>
      <c r="C320" s="160">
        <v>36.585296036893673</v>
      </c>
      <c r="D320">
        <v>623.56100000000038</v>
      </c>
      <c r="E320" s="160">
        <v>-2222.399813269938</v>
      </c>
      <c r="F320">
        <v>623.56100000000038</v>
      </c>
      <c r="G320" s="160">
        <v>17.447076730061781</v>
      </c>
      <c r="I320" s="160"/>
      <c r="K320" s="160"/>
      <c r="L320">
        <v>623.46100000000035</v>
      </c>
      <c r="M320" s="160">
        <v>173.998741979882</v>
      </c>
      <c r="N320" s="143">
        <f t="shared" si="4"/>
        <v>320</v>
      </c>
      <c r="AB320" s="172" t="str">
        <f>IFERROR(VALUE(RIGHT(AA320,LEN(AA320)-MIN(FIND({0;1;2;3;4;5;6;7;8;9},AA320&amp;"0123456789"))+1)),"")</f>
        <v/>
      </c>
    </row>
    <row r="321" spans="2:28" x14ac:dyDescent="0.2">
      <c r="B321" s="130">
        <v>623.76100000000042</v>
      </c>
      <c r="C321" s="160">
        <v>36.606287338323483</v>
      </c>
      <c r="D321">
        <v>623.76100000000042</v>
      </c>
      <c r="E321" s="160">
        <v>-2222.5987177961292</v>
      </c>
      <c r="F321">
        <v>623.76100000000042</v>
      </c>
      <c r="G321" s="160">
        <v>17.248172203870581</v>
      </c>
      <c r="I321" s="160"/>
      <c r="K321" s="160"/>
      <c r="L321">
        <v>623.6610000000004</v>
      </c>
      <c r="M321" s="160">
        <v>173.97561475909563</v>
      </c>
      <c r="N321" s="143">
        <f t="shared" si="4"/>
        <v>321</v>
      </c>
      <c r="AB321" s="172" t="str">
        <f>IFERROR(VALUE(RIGHT(AA321,LEN(AA321)-MIN(FIND({0;1;2;3;4;5;6;7;8;9},AA321&amp;"0123456789"))+1)),"")</f>
        <v/>
      </c>
    </row>
    <row r="322" spans="2:28" x14ac:dyDescent="0.2">
      <c r="B322" s="130">
        <v>623.96100000000047</v>
      </c>
      <c r="C322" s="160">
        <v>36.627353856409833</v>
      </c>
      <c r="D322">
        <v>623.96100000000047</v>
      </c>
      <c r="E322" s="160">
        <v>-2222.7976142523567</v>
      </c>
      <c r="F322">
        <v>623.96100000000047</v>
      </c>
      <c r="G322" s="160">
        <v>17.049275747643151</v>
      </c>
      <c r="I322" s="160"/>
      <c r="K322" s="160"/>
      <c r="L322">
        <v>623.86100000000044</v>
      </c>
      <c r="M322" s="160">
        <v>173.95394411595723</v>
      </c>
      <c r="N322" s="143">
        <f t="shared" si="4"/>
        <v>322</v>
      </c>
      <c r="AB322" s="172" t="str">
        <f>IFERROR(VALUE(RIGHT(AA322,LEN(AA322)-MIN(FIND({0;1;2;3;4;5;6;7;8;9},AA322&amp;"0123456789"))+1)),"")</f>
        <v/>
      </c>
    </row>
    <row r="323" spans="2:28" x14ac:dyDescent="0.2">
      <c r="B323" s="130">
        <v>624.16100000000051</v>
      </c>
      <c r="C323" s="160">
        <v>36.648490204705105</v>
      </c>
      <c r="D323">
        <v>624.16100000000051</v>
      </c>
      <c r="E323" s="160">
        <v>-2222.9965031823526</v>
      </c>
      <c r="F323">
        <v>624.16100000000051</v>
      </c>
      <c r="G323" s="160">
        <v>16.850386817647177</v>
      </c>
      <c r="I323" s="160"/>
      <c r="K323" s="160"/>
      <c r="L323">
        <v>624.06100000000049</v>
      </c>
      <c r="M323" s="160">
        <v>173.93382430555673</v>
      </c>
      <c r="N323" s="143">
        <f t="shared" si="4"/>
        <v>323</v>
      </c>
      <c r="AB323" s="172" t="str">
        <f>IFERROR(VALUE(RIGHT(AA323,LEN(AA323)-MIN(FIND({0;1;2;3;4;5;6;7;8;9},AA323&amp;"0123456789"))+1)),"")</f>
        <v/>
      </c>
    </row>
    <row r="324" spans="2:28" x14ac:dyDescent="0.2">
      <c r="B324" s="130">
        <v>624.36100000000056</v>
      </c>
      <c r="C324" s="160">
        <v>36.66969065819643</v>
      </c>
      <c r="D324">
        <v>624.36100000000056</v>
      </c>
      <c r="E324" s="160">
        <v>-2223.1953851716735</v>
      </c>
      <c r="F324">
        <v>624.36100000000056</v>
      </c>
      <c r="G324" s="160">
        <v>16.651504828326324</v>
      </c>
      <c r="I324" s="160"/>
      <c r="K324" s="160"/>
      <c r="L324">
        <v>624.26100000000054</v>
      </c>
      <c r="M324" s="160">
        <v>173.91535303843509</v>
      </c>
      <c r="N324" s="143">
        <f t="shared" si="4"/>
        <v>324</v>
      </c>
      <c r="AB324" s="172" t="str">
        <f>IFERROR(VALUE(RIGHT(AA324,LEN(AA324)-MIN(FIND({0;1;2;3;4;5;6;7;8;9},AA324&amp;"0123456789"))+1)),"")</f>
        <v/>
      </c>
    </row>
    <row r="325" spans="2:28" x14ac:dyDescent="0.2">
      <c r="B325" s="130">
        <v>624.5610000000006</v>
      </c>
      <c r="C325" s="160">
        <v>36.690949141115219</v>
      </c>
      <c r="D325">
        <v>624.5610000000006</v>
      </c>
      <c r="E325" s="160">
        <v>-2223.394260848967</v>
      </c>
      <c r="F325">
        <v>624.5610000000006</v>
      </c>
      <c r="G325" s="160">
        <v>16.452629151032852</v>
      </c>
      <c r="I325" s="160"/>
      <c r="K325" s="160"/>
      <c r="L325">
        <v>624.46100000000058</v>
      </c>
      <c r="M325" s="160">
        <v>173.89863153745401</v>
      </c>
      <c r="N325" s="143">
        <f t="shared" si="4"/>
        <v>325</v>
      </c>
      <c r="AB325" s="172" t="str">
        <f>IFERROR(VALUE(RIGHT(AA325,LEN(AA325)-MIN(FIND({0;1;2;3;4;5;6;7;8;9},AA325&amp;"0123456789"))+1)),"")</f>
        <v/>
      </c>
    </row>
    <row r="326" spans="2:28" x14ac:dyDescent="0.2">
      <c r="B326" s="130">
        <v>624.76100000000065</v>
      </c>
      <c r="C326" s="160">
        <v>36.712259214549647</v>
      </c>
      <c r="D326">
        <v>624.76100000000065</v>
      </c>
      <c r="E326" s="160">
        <v>-2223.5931308871695</v>
      </c>
      <c r="F326">
        <v>624.76100000000065</v>
      </c>
      <c r="G326" s="160">
        <v>16.253759112830267</v>
      </c>
      <c r="I326" s="160"/>
      <c r="K326" s="160"/>
      <c r="L326">
        <v>624.66100000000063</v>
      </c>
      <c r="M326" s="160">
        <v>173.88376459167534</v>
      </c>
      <c r="N326" s="143">
        <f t="shared" ref="N326:N389" si="5">N325+1</f>
        <v>326</v>
      </c>
      <c r="AB326" s="172" t="str">
        <f>IFERROR(VALUE(RIGHT(AA326,LEN(AA326)-MIN(FIND({0;1;2;3;4;5;6;7;8;9},AA326&amp;"0123456789"))+1)),"")</f>
        <v/>
      </c>
    </row>
    <row r="327" spans="2:28" x14ac:dyDescent="0.2">
      <c r="B327" s="130">
        <v>624.96100000000069</v>
      </c>
      <c r="C327" s="160">
        <v>36.733614063869688</v>
      </c>
      <c r="D327">
        <v>624.96100000000069</v>
      </c>
      <c r="E327" s="160">
        <v>-2223.7919960046306</v>
      </c>
      <c r="F327">
        <v>624.96100000000069</v>
      </c>
      <c r="G327" s="160">
        <v>16.054893995369184</v>
      </c>
      <c r="I327" s="160"/>
      <c r="K327" s="160"/>
      <c r="L327">
        <v>624.86100000000067</v>
      </c>
      <c r="M327" s="160">
        <v>173.87086060738145</v>
      </c>
      <c r="N327" s="143">
        <f t="shared" si="5"/>
        <v>327</v>
      </c>
      <c r="AB327" s="172" t="str">
        <f>IFERROR(VALUE(RIGHT(AA327,LEN(AA327)-MIN(FIND({0;1;2;3;4;5;6;7;8;9},AA327&amp;"0123456789"))+1)),"")</f>
        <v/>
      </c>
    </row>
    <row r="328" spans="2:28" x14ac:dyDescent="0.2">
      <c r="B328" s="130">
        <v>625.16100000000074</v>
      </c>
      <c r="C328" s="160">
        <v>36.755006485975166</v>
      </c>
      <c r="D328">
        <v>625.16100000000074</v>
      </c>
      <c r="E328" s="160">
        <v>-2223.9908569661452</v>
      </c>
      <c r="F328">
        <v>625.16100000000074</v>
      </c>
      <c r="G328" s="160">
        <v>15.856033033854601</v>
      </c>
      <c r="I328" s="160"/>
      <c r="K328" s="160"/>
      <c r="L328">
        <v>625.06100000000072</v>
      </c>
      <c r="M328" s="160">
        <v>173.86003165553814</v>
      </c>
      <c r="N328" s="143">
        <f t="shared" si="5"/>
        <v>328</v>
      </c>
      <c r="AB328" s="172" t="str">
        <f>IFERROR(VALUE(RIGHT(AA328,LEN(AA328)-MIN(FIND({0;1;2;3;4;5;6;7;8;9},AA328&amp;"0123456789"))+1)),"")</f>
        <v/>
      </c>
    </row>
    <row r="329" spans="2:28" x14ac:dyDescent="0.2">
      <c r="B329" s="130">
        <v>625.36100000000079</v>
      </c>
      <c r="C329" s="160">
        <v>36.776428876378247</v>
      </c>
      <c r="D329">
        <v>625.36100000000079</v>
      </c>
      <c r="E329" s="160">
        <v>-2224.1897145838775</v>
      </c>
      <c r="F329">
        <v>625.36100000000079</v>
      </c>
      <c r="G329" s="160">
        <v>15.6571754161223</v>
      </c>
      <c r="I329" s="160"/>
      <c r="K329" s="160"/>
      <c r="L329">
        <v>625.26100000000076</v>
      </c>
      <c r="M329" s="160">
        <v>173.85139351544706</v>
      </c>
      <c r="N329" s="143">
        <f t="shared" si="5"/>
        <v>329</v>
      </c>
      <c r="AB329" s="172" t="str">
        <f>IFERROR(VALUE(RIGHT(AA329,LEN(AA329)-MIN(FIND({0;1;2;3;4;5;6;7;8;9},AA329&amp;"0123456789"))+1)),"")</f>
        <v/>
      </c>
    </row>
    <row r="330" spans="2:28" x14ac:dyDescent="0.2">
      <c r="B330" s="130">
        <v>625.56100000000083</v>
      </c>
      <c r="C330" s="160">
        <v>36.797873216132977</v>
      </c>
      <c r="D330">
        <v>625.56100000000083</v>
      </c>
      <c r="E330" s="160">
        <v>-2224.3885697181636</v>
      </c>
      <c r="F330">
        <v>625.56100000000083</v>
      </c>
      <c r="G330" s="160">
        <v>15.458320281836222</v>
      </c>
      <c r="I330" s="160"/>
      <c r="K330" s="160"/>
      <c r="L330">
        <v>625.46100000000081</v>
      </c>
      <c r="M330" s="160">
        <v>173.84506571443677</v>
      </c>
      <c r="N330" s="143">
        <f t="shared" si="5"/>
        <v>330</v>
      </c>
      <c r="AB330" s="172" t="str">
        <f>IFERROR(VALUE(RIGHT(AA330,LEN(AA330)-MIN(FIND({0;1;2;3;4;5;6;7;8;9},AA330&amp;"0123456789"))+1)),"")</f>
        <v/>
      </c>
    </row>
    <row r="331" spans="2:28" x14ac:dyDescent="0.2">
      <c r="B331" s="130">
        <v>625.76100000000088</v>
      </c>
      <c r="C331" s="160">
        <v>36.819331058625387</v>
      </c>
      <c r="D331">
        <v>625.76100000000088</v>
      </c>
      <c r="E331" s="160">
        <v>-2224.5874232781734</v>
      </c>
      <c r="F331">
        <v>625.76100000000088</v>
      </c>
      <c r="G331" s="160">
        <v>15.259466721826357</v>
      </c>
      <c r="I331" s="160"/>
      <c r="K331" s="160"/>
      <c r="L331">
        <v>625.66100000000085</v>
      </c>
      <c r="M331" s="160">
        <v>173.84117156310828</v>
      </c>
      <c r="N331" s="143">
        <f t="shared" si="5"/>
        <v>331</v>
      </c>
      <c r="AB331" s="172" t="str">
        <f>IFERROR(VALUE(RIGHT(AA331,LEN(AA331)-MIN(FIND({0;1;2;3;4;5;6;7;8;9},AA331&amp;"0123456789"))+1)),"")</f>
        <v/>
      </c>
    </row>
    <row r="332" spans="2:28" x14ac:dyDescent="0.2">
      <c r="B332" s="130">
        <v>625.96100000000092</v>
      </c>
      <c r="C332" s="160">
        <v>36.840793516239259</v>
      </c>
      <c r="D332">
        <v>625.96100000000092</v>
      </c>
      <c r="E332" s="160">
        <v>-2224.7862762224163</v>
      </c>
      <c r="F332">
        <v>625.96100000000092</v>
      </c>
      <c r="G332" s="160">
        <v>15.060613777583512</v>
      </c>
      <c r="I332" s="160"/>
      <c r="K332" s="160"/>
      <c r="L332">
        <v>625.8610000000009</v>
      </c>
      <c r="M332" s="160">
        <v>173.8398381858018</v>
      </c>
      <c r="N332" s="143">
        <f t="shared" si="5"/>
        <v>332</v>
      </c>
      <c r="AB332" s="172" t="str">
        <f>IFERROR(VALUE(RIGHT(AA332,LEN(AA332)-MIN(FIND({0;1;2;3;4;5;6;7;8;9},AA332&amp;"0123456789"))+1)),"")</f>
        <v/>
      </c>
    </row>
    <row r="333" spans="2:28" x14ac:dyDescent="0.2">
      <c r="B333" s="130">
        <v>626.16100000000097</v>
      </c>
      <c r="C333" s="160">
        <v>36.862251246913189</v>
      </c>
      <c r="D333">
        <v>626.16100000000097</v>
      </c>
      <c r="E333" s="160">
        <v>-2224.9851295590638</v>
      </c>
      <c r="F333">
        <v>626.16100000000097</v>
      </c>
      <c r="G333" s="160">
        <v>14.861760440935996</v>
      </c>
      <c r="I333" s="160"/>
      <c r="K333" s="160"/>
      <c r="L333">
        <v>626.06100000000094</v>
      </c>
      <c r="M333" s="160">
        <v>173.8411965458782</v>
      </c>
      <c r="N333" s="143">
        <f t="shared" si="5"/>
        <v>333</v>
      </c>
      <c r="AB333" s="172" t="str">
        <f>IFERROR(VALUE(RIGHT(AA333,LEN(AA333)-MIN(FIND({0;1;2;3;4;5;6;7;8;9},AA333&amp;"0123456789"))+1)),"")</f>
        <v/>
      </c>
    </row>
    <row r="334" spans="2:28" x14ac:dyDescent="0.2">
      <c r="B334" s="130">
        <v>626.36100000000101</v>
      </c>
      <c r="C334" s="160">
        <v>36.883694440606774</v>
      </c>
      <c r="D334">
        <v>626.36100000000101</v>
      </c>
      <c r="E334" s="160">
        <v>-2225.1839843460771</v>
      </c>
      <c r="F334">
        <v>626.36100000000101</v>
      </c>
      <c r="G334" s="160">
        <v>14.662905653922735</v>
      </c>
      <c r="I334" s="160"/>
      <c r="K334" s="160"/>
      <c r="L334">
        <v>626.26100000000099</v>
      </c>
      <c r="M334" s="160">
        <v>173.8453814655399</v>
      </c>
      <c r="N334" s="143">
        <f t="shared" si="5"/>
        <v>334</v>
      </c>
      <c r="AB334" s="172" t="str">
        <f>IFERROR(VALUE(RIGHT(AA334,LEN(AA334)-MIN(FIND({0;1;2;3;4;5;6;7;8;9},AA334&amp;"0123456789"))+1)),"")</f>
        <v/>
      </c>
    </row>
    <row r="335" spans="2:28" x14ac:dyDescent="0.2">
      <c r="B335" s="130">
        <v>626.56100000000106</v>
      </c>
      <c r="C335" s="160">
        <v>36.905112805693953</v>
      </c>
      <c r="D335">
        <v>626.56100000000106</v>
      </c>
      <c r="E335" s="160">
        <v>-2225.3828416911106</v>
      </c>
      <c r="F335">
        <v>626.56100000000106</v>
      </c>
      <c r="G335" s="160">
        <v>14.464048308889232</v>
      </c>
      <c r="I335" s="160"/>
      <c r="K335" s="160"/>
      <c r="L335">
        <v>626.46100000000104</v>
      </c>
      <c r="M335" s="160">
        <v>173.85253163979522</v>
      </c>
      <c r="N335" s="143">
        <f t="shared" si="5"/>
        <v>335</v>
      </c>
      <c r="AB335" s="172" t="str">
        <f>IFERROR(VALUE(RIGHT(AA335,LEN(AA335)-MIN(FIND({0;1;2;3;4;5;6;7;8;9},AA335&amp;"0123456789"))+1)),"")</f>
        <v/>
      </c>
    </row>
    <row r="336" spans="2:28" x14ac:dyDescent="0.2">
      <c r="B336" s="130">
        <v>626.7610000000011</v>
      </c>
      <c r="C336" s="160">
        <v>36.926495555304207</v>
      </c>
      <c r="D336">
        <v>626.7610000000011</v>
      </c>
      <c r="E336" s="160">
        <v>-2225.5817027511694</v>
      </c>
      <c r="F336">
        <v>626.7610000000011</v>
      </c>
      <c r="G336" s="160">
        <v>14.265187248830443</v>
      </c>
      <c r="I336" s="160"/>
      <c r="K336" s="160"/>
      <c r="L336">
        <v>626.66100000000108</v>
      </c>
      <c r="M336" s="160">
        <v>173.86278964390974</v>
      </c>
      <c r="N336" s="143">
        <f t="shared" si="5"/>
        <v>336</v>
      </c>
      <c r="AB336" s="172" t="str">
        <f>IFERROR(VALUE(RIGHT(AA336,LEN(AA336)-MIN(FIND({0;1;2;3;4;5;6;7;8;9},AA336&amp;"0123456789"))+1)),"")</f>
        <v/>
      </c>
    </row>
    <row r="337" spans="2:28" x14ac:dyDescent="0.2">
      <c r="B337" s="130">
        <v>626.96100000000115</v>
      </c>
      <c r="C337" s="160">
        <v>36.947831393632519</v>
      </c>
      <c r="D337">
        <v>626.96100000000115</v>
      </c>
      <c r="E337" s="160">
        <v>-2225.7805687319992</v>
      </c>
      <c r="F337">
        <v>626.96100000000115</v>
      </c>
      <c r="G337" s="160">
        <v>14.066321268000593</v>
      </c>
      <c r="I337" s="160"/>
      <c r="K337" s="160"/>
      <c r="L337">
        <v>626.86100000000113</v>
      </c>
      <c r="M337" s="160">
        <v>173.87630193445546</v>
      </c>
      <c r="N337" s="143">
        <f t="shared" si="5"/>
        <v>337</v>
      </c>
      <c r="AB337" s="172" t="str">
        <f>IFERROR(VALUE(RIGHT(AA337,LEN(AA337)-MIN(FIND({0;1;2;3;4;5;6;7;8;9},AA337&amp;"0123456789"))+1)),"")</f>
        <v/>
      </c>
    </row>
    <row r="338" spans="2:28" x14ac:dyDescent="0.2">
      <c r="B338" s="130">
        <v>627.1610000000012</v>
      </c>
      <c r="C338" s="160">
        <v>36.969108502241475</v>
      </c>
      <c r="D338">
        <v>627.1610000000012</v>
      </c>
      <c r="E338" s="160">
        <v>-2225.9794408871735</v>
      </c>
      <c r="F338">
        <v>627.1610000000012</v>
      </c>
      <c r="G338" s="160">
        <v>13.867449112826307</v>
      </c>
      <c r="I338" s="160"/>
      <c r="K338" s="160"/>
      <c r="L338">
        <v>627.06100000000117</v>
      </c>
      <c r="M338" s="160">
        <v>173.89321884279616</v>
      </c>
      <c r="N338" s="143">
        <f t="shared" si="5"/>
        <v>338</v>
      </c>
      <c r="AB338" s="172" t="str">
        <f>IFERROR(VALUE(RIGHT(AA338,LEN(AA338)-MIN(FIND({0;1;2;3;4;5;6;7;8;9},AA338&amp;"0123456789"))+1)),"")</f>
        <v/>
      </c>
    </row>
    <row r="339" spans="2:28" x14ac:dyDescent="0.2">
      <c r="B339" s="130">
        <v>627.36100000000124</v>
      </c>
      <c r="C339" s="160">
        <v>36.990314526380047</v>
      </c>
      <c r="D339">
        <v>627.36100000000124</v>
      </c>
      <c r="E339" s="160">
        <v>-2226.1783205168622</v>
      </c>
      <c r="F339">
        <v>627.36100000000124</v>
      </c>
      <c r="G339" s="160">
        <v>13.668569483137617</v>
      </c>
      <c r="I339" s="160"/>
      <c r="K339" s="160"/>
      <c r="L339">
        <v>627.26100000000122</v>
      </c>
      <c r="M339" s="160">
        <v>173.91369456140364</v>
      </c>
      <c r="N339" s="143">
        <f t="shared" si="5"/>
        <v>339</v>
      </c>
      <c r="AB339" s="172" t="str">
        <f>IFERROR(VALUE(RIGHT(AA339,LEN(AA339)-MIN(FIND({0;1;2;3;4;5;6;7;8;9},AA339&amp;"0123456789"))+1)),"")</f>
        <v/>
      </c>
    </row>
    <row r="340" spans="2:28" x14ac:dyDescent="0.2">
      <c r="B340" s="130">
        <v>627.56100000000129</v>
      </c>
      <c r="C340" s="160">
        <v>37.011436561345043</v>
      </c>
      <c r="D340">
        <v>627.56100000000129</v>
      </c>
      <c r="E340" s="160">
        <v>-2226.3772089662434</v>
      </c>
      <c r="F340">
        <v>627.56100000000129</v>
      </c>
      <c r="G340" s="160">
        <v>13.469681033756387</v>
      </c>
      <c r="I340" s="160"/>
      <c r="K340" s="160"/>
      <c r="L340">
        <v>627.46100000000126</v>
      </c>
      <c r="M340" s="160">
        <v>173.93788712189377</v>
      </c>
      <c r="N340" s="143">
        <f t="shared" si="5"/>
        <v>340</v>
      </c>
      <c r="AB340" s="172" t="str">
        <f>IFERROR(VALUE(RIGHT(AA340,LEN(AA340)-MIN(FIND({0;1;2;3;4;5;6;7;8;9},AA340&amp;"0123456789"))+1)),"")</f>
        <v/>
      </c>
    </row>
    <row r="341" spans="2:28" x14ac:dyDescent="0.2">
      <c r="B341" s="130">
        <v>627.76100000000133</v>
      </c>
      <c r="C341" s="160">
        <v>37.03246113891371</v>
      </c>
      <c r="D341">
        <v>627.76100000000133</v>
      </c>
      <c r="E341" s="160">
        <v>-2226.5761076235322</v>
      </c>
      <c r="F341">
        <v>627.76100000000133</v>
      </c>
      <c r="G341" s="160">
        <v>13.27078237646765</v>
      </c>
      <c r="I341" s="160"/>
      <c r="K341" s="160"/>
      <c r="L341">
        <v>627.66100000000131</v>
      </c>
      <c r="M341" s="160">
        <v>173.9659583645799</v>
      </c>
      <c r="N341" s="143">
        <f t="shared" si="5"/>
        <v>341</v>
      </c>
      <c r="AB341" s="172" t="str">
        <f>IFERROR(VALUE(RIGHT(AA341,LEN(AA341)-MIN(FIND({0;1;2;3;4;5;6;7;8;9},AA341&amp;"0123456789"))+1)),"")</f>
        <v/>
      </c>
    </row>
    <row r="342" spans="2:28" x14ac:dyDescent="0.2">
      <c r="B342" s="130">
        <v>627.96100000000138</v>
      </c>
      <c r="C342" s="160">
        <v>37.053374213876793</v>
      </c>
      <c r="D342">
        <v>627.96100000000138</v>
      </c>
      <c r="E342" s="160">
        <v>-2226.7750179175905</v>
      </c>
      <c r="F342">
        <v>627.96100000000138</v>
      </c>
      <c r="G342" s="160">
        <v>13.0718720824093</v>
      </c>
      <c r="I342" s="160"/>
      <c r="K342" s="160"/>
      <c r="L342">
        <v>627.86100000000135</v>
      </c>
      <c r="M342" s="160">
        <v>173.99807389908722</v>
      </c>
      <c r="N342" s="143">
        <f t="shared" si="5"/>
        <v>342</v>
      </c>
      <c r="AB342" s="172" t="str">
        <f>IFERROR(VALUE(RIGHT(AA342,LEN(AA342)-MIN(FIND({0;1;2;3;4;5;6;7;8;9},AA342&amp;"0123456789"))+1)),"")</f>
        <v/>
      </c>
    </row>
    <row r="343" spans="2:28" x14ac:dyDescent="0.2">
      <c r="B343" s="130">
        <v>628.16100000000142</v>
      </c>
      <c r="C343" s="160">
        <v>37.074161150704093</v>
      </c>
      <c r="D343">
        <v>628.16100000000142</v>
      </c>
      <c r="E343" s="160">
        <v>-2226.9739413150969</v>
      </c>
      <c r="F343">
        <v>628.16100000000142</v>
      </c>
      <c r="G343" s="160">
        <v>12.872948684902894</v>
      </c>
      <c r="I343" s="160"/>
      <c r="K343" s="160"/>
      <c r="L343">
        <v>628.0610000000014</v>
      </c>
      <c r="M343" s="160">
        <v>174.03440305573727</v>
      </c>
      <c r="N343" s="143">
        <f t="shared" si="5"/>
        <v>343</v>
      </c>
      <c r="AB343" s="172" t="str">
        <f>IFERROR(VALUE(RIGHT(AA343,LEN(AA343)-MIN(FIND({0;1;2;3;4;5;6;7;8;9},AA343&amp;"0123456789"))+1)),"")</f>
        <v/>
      </c>
    </row>
    <row r="344" spans="2:28" x14ac:dyDescent="0.2">
      <c r="B344" s="130">
        <v>628.36100000000147</v>
      </c>
      <c r="C344" s="160">
        <v>37.094806710375998</v>
      </c>
      <c r="D344">
        <v>628.36100000000147</v>
      </c>
      <c r="E344" s="160">
        <v>-2227.1728793172251</v>
      </c>
      <c r="F344">
        <v>628.36100000000147</v>
      </c>
      <c r="G344" s="160">
        <v>12.674010682774679</v>
      </c>
      <c r="I344" s="160"/>
      <c r="K344" s="160"/>
      <c r="L344">
        <v>628.26100000000145</v>
      </c>
      <c r="M344" s="160">
        <v>174.07511882660953</v>
      </c>
      <c r="N344" s="143">
        <f t="shared" si="5"/>
        <v>344</v>
      </c>
      <c r="AB344" s="172" t="str">
        <f>IFERROR(VALUE(RIGHT(AA344,LEN(AA344)-MIN(FIND({0;1;2;3;4;5;6;7;8;9},AA344&amp;"0123456789"))+1)),"")</f>
        <v/>
      </c>
    </row>
    <row r="345" spans="2:28" x14ac:dyDescent="0.2">
      <c r="B345" s="130">
        <v>628.56100000000151</v>
      </c>
      <c r="C345" s="160">
        <v>37.115295037416907</v>
      </c>
      <c r="D345">
        <v>628.56100000000151</v>
      </c>
      <c r="E345" s="160">
        <v>-2227.371833455808</v>
      </c>
      <c r="F345">
        <v>628.56100000000151</v>
      </c>
      <c r="G345" s="160">
        <v>12.47505654419183</v>
      </c>
      <c r="I345" s="160"/>
      <c r="K345" s="160"/>
      <c r="L345">
        <v>628.46100000000149</v>
      </c>
      <c r="M345" s="160">
        <v>174.12039779644167</v>
      </c>
      <c r="N345" s="143">
        <f t="shared" si="5"/>
        <v>345</v>
      </c>
      <c r="AB345" s="172" t="str">
        <f>IFERROR(VALUE(RIGHT(AA345,LEN(AA345)-MIN(FIND({0;1;2;3;4;5;6;7;8;9},AA345&amp;"0123456789"))+1)),"")</f>
        <v/>
      </c>
    </row>
    <row r="346" spans="2:28" x14ac:dyDescent="0.2">
      <c r="B346" s="130">
        <v>628.76100000000156</v>
      </c>
      <c r="C346" s="160">
        <v>37.135609647168209</v>
      </c>
      <c r="D346">
        <v>628.76100000000156</v>
      </c>
      <c r="E346" s="160">
        <v>-2227.5708052889545</v>
      </c>
      <c r="F346">
        <v>628.76100000000156</v>
      </c>
      <c r="G346" s="160">
        <v>12.276084711045314</v>
      </c>
      <c r="I346" s="160"/>
      <c r="K346" s="160"/>
      <c r="L346">
        <v>628.66100000000154</v>
      </c>
      <c r="M346" s="160">
        <v>174.17042006280832</v>
      </c>
      <c r="N346" s="143">
        <f t="shared" si="5"/>
        <v>346</v>
      </c>
      <c r="AB346" s="172" t="str">
        <f>IFERROR(VALUE(RIGHT(AA346,LEN(AA346)-MIN(FIND({0;1;2;3;4;5;6;7;8;9},AA346&amp;"0123456789"))+1)),"")</f>
        <v/>
      </c>
    </row>
    <row r="347" spans="2:28" x14ac:dyDescent="0.2">
      <c r="B347" s="130">
        <v>628.9610000000016</v>
      </c>
      <c r="C347" s="160">
        <v>37.155733413341316</v>
      </c>
      <c r="D347">
        <v>628.9610000000016</v>
      </c>
      <c r="E347" s="160">
        <v>-2227.7697963960659</v>
      </c>
      <c r="F347">
        <v>628.9610000000016</v>
      </c>
      <c r="G347" s="160">
        <v>12.077093603933918</v>
      </c>
      <c r="I347" s="160"/>
      <c r="K347" s="160"/>
      <c r="L347">
        <v>628.86100000000158</v>
      </c>
      <c r="M347" s="160">
        <v>174.22536914426402</v>
      </c>
      <c r="N347" s="143">
        <f t="shared" si="5"/>
        <v>347</v>
      </c>
      <c r="AB347" s="172" t="str">
        <f>IFERROR(VALUE(RIGHT(AA347,LEN(AA347)-MIN(FIND({0;1;2;3;4;5;6;7;8;9},AA347&amp;"0123456789"))+1)),"")</f>
        <v/>
      </c>
    </row>
    <row r="348" spans="2:28" x14ac:dyDescent="0.2">
      <c r="B348" s="130">
        <v>629.16100000000165</v>
      </c>
      <c r="C348" s="160">
        <v>37.175648556731531</v>
      </c>
      <c r="D348">
        <v>629.16100000000165</v>
      </c>
      <c r="E348" s="160">
        <v>-2227.9688083721285</v>
      </c>
      <c r="F348">
        <v>629.16100000000165</v>
      </c>
      <c r="G348" s="160">
        <v>11.878081627871325</v>
      </c>
      <c r="I348" s="160"/>
      <c r="K348" s="160"/>
      <c r="L348">
        <v>629.06100000000163</v>
      </c>
      <c r="M348" s="160">
        <v>174.28543163520575</v>
      </c>
      <c r="N348" s="143">
        <f t="shared" si="5"/>
        <v>348</v>
      </c>
      <c r="AB348" s="172" t="str">
        <f>IFERROR(VALUE(RIGHT(AA348,LEN(AA348)-MIN(FIND({0;1;2;3;4;5;6;7;8;9},AA348&amp;"0123456789"))+1)),"")</f>
        <v/>
      </c>
    </row>
    <row r="349" spans="2:28" x14ac:dyDescent="0.2">
      <c r="B349" s="130">
        <v>629.3610000000017</v>
      </c>
      <c r="C349" s="160">
        <v>37.195336251447401</v>
      </c>
      <c r="D349">
        <v>629.3610000000017</v>
      </c>
      <c r="E349" s="160">
        <v>-2228.1678428591581</v>
      </c>
      <c r="F349">
        <v>629.3610000000017</v>
      </c>
      <c r="G349" s="160">
        <v>11.679047140841703</v>
      </c>
      <c r="I349" s="160"/>
      <c r="K349" s="160"/>
      <c r="L349">
        <v>629.26100000000167</v>
      </c>
      <c r="M349" s="160">
        <v>174.35090729956346</v>
      </c>
      <c r="N349" s="143">
        <f t="shared" si="5"/>
        <v>349</v>
      </c>
      <c r="AB349" s="172" t="str">
        <f>IFERROR(VALUE(RIGHT(AA349,LEN(AA349)-MIN(FIND({0;1;2;3;4;5;6;7;8;9},AA349&amp;"0123456789"))+1)),"")</f>
        <v/>
      </c>
    </row>
    <row r="350" spans="2:28" x14ac:dyDescent="0.2">
      <c r="B350" s="130">
        <v>629.56100000000174</v>
      </c>
      <c r="C350" s="160">
        <v>37.21473498326079</v>
      </c>
      <c r="D350">
        <v>629.56100000000174</v>
      </c>
      <c r="E350" s="160">
        <v>-2228.3669055986597</v>
      </c>
      <c r="F350">
        <v>629.56100000000174</v>
      </c>
      <c r="G350" s="160">
        <v>11.479984401340062</v>
      </c>
      <c r="I350" s="160"/>
      <c r="K350" s="160"/>
      <c r="L350">
        <v>629.46100000000172</v>
      </c>
      <c r="M350" s="160">
        <v>174.43408140265018</v>
      </c>
      <c r="N350" s="143">
        <f t="shared" si="5"/>
        <v>350</v>
      </c>
      <c r="AB350" s="172" t="str">
        <f>IFERROR(VALUE(RIGHT(AA350,LEN(AA350)-MIN(FIND({0;1;2;3;4;5;6;7;8;9},AA350&amp;"0123456789"))+1)),"")</f>
        <v/>
      </c>
    </row>
    <row r="351" spans="2:28" x14ac:dyDescent="0.2">
      <c r="B351" s="130">
        <v>629.76100000000179</v>
      </c>
      <c r="C351" s="160">
        <v>37.233780875384859</v>
      </c>
      <c r="D351">
        <v>629.76100000000179</v>
      </c>
      <c r="E351" s="160">
        <v>-2228.5660022878524</v>
      </c>
      <c r="F351">
        <v>629.76100000000179</v>
      </c>
      <c r="G351" s="160">
        <v>11.280887712147432</v>
      </c>
      <c r="I351" s="160"/>
      <c r="K351" s="160"/>
      <c r="L351">
        <v>629.66100000000176</v>
      </c>
      <c r="M351" s="160">
        <v>174.53562649128585</v>
      </c>
      <c r="N351" s="143">
        <f t="shared" si="5"/>
        <v>351</v>
      </c>
      <c r="AB351" s="172" t="str">
        <f>IFERROR(VALUE(RIGHT(AA351,LEN(AA351)-MIN(FIND({0;1;2;3;4;5;6;7;8;9},AA351&amp;"0123456789"))+1)),"")</f>
        <v/>
      </c>
    </row>
    <row r="352" spans="2:28" x14ac:dyDescent="0.2">
      <c r="B352" s="130">
        <v>629.96100000000183</v>
      </c>
      <c r="C352" s="160">
        <v>37.252407511572933</v>
      </c>
      <c r="D352">
        <v>629.96100000000183</v>
      </c>
      <c r="E352" s="160">
        <v>-2228.7651385190197</v>
      </c>
      <c r="F352">
        <v>629.96100000000183</v>
      </c>
      <c r="G352" s="160">
        <v>11.081751480980074</v>
      </c>
      <c r="I352" s="160"/>
      <c r="K352" s="160"/>
      <c r="L352">
        <v>629.86100000000181</v>
      </c>
      <c r="M352" s="160">
        <v>174.65626416135277</v>
      </c>
      <c r="N352" s="143">
        <f t="shared" si="5"/>
        <v>352</v>
      </c>
      <c r="AB352" s="172" t="str">
        <f>IFERROR(VALUE(RIGHT(AA352,LEN(AA352)-MIN(FIND({0;1;2;3;4;5;6;7;8;9},AA352&amp;"0123456789"))+1)),"")</f>
        <v/>
      </c>
    </row>
    <row r="353" spans="2:28" x14ac:dyDescent="0.2">
      <c r="B353" s="130">
        <v>630.16100000000188</v>
      </c>
      <c r="C353" s="160">
        <v>37.270545764553212</v>
      </c>
      <c r="D353">
        <v>630.16100000000188</v>
      </c>
      <c r="E353" s="160">
        <v>-2228.9643197085898</v>
      </c>
      <c r="F353">
        <v>630.16100000000188</v>
      </c>
      <c r="G353" s="160">
        <v>10.882570291410048</v>
      </c>
      <c r="I353" s="160"/>
      <c r="K353" s="160"/>
      <c r="L353">
        <v>630.06100000000185</v>
      </c>
      <c r="M353" s="160">
        <v>174.79676344132636</v>
      </c>
      <c r="N353" s="143">
        <f t="shared" si="5"/>
        <v>353</v>
      </c>
      <c r="AB353" s="172" t="str">
        <f>IFERROR(VALUE(RIGHT(AA353,LEN(AA353)-MIN(FIND({0;1;2;3;4;5;6;7;8;9},AA353&amp;"0123456789"))+1)),"")</f>
        <v/>
      </c>
    </row>
    <row r="354" spans="2:28" x14ac:dyDescent="0.2">
      <c r="B354" s="130">
        <v>630.36100000000192</v>
      </c>
      <c r="C354" s="160">
        <v>37.288122890060137</v>
      </c>
      <c r="D354">
        <v>630.36100000000192</v>
      </c>
      <c r="E354" s="160">
        <v>-2229.1635510800702</v>
      </c>
      <c r="F354">
        <v>630.36100000000192</v>
      </c>
      <c r="G354" s="160">
        <v>10.683338919929611</v>
      </c>
      <c r="I354" s="160"/>
      <c r="K354" s="160"/>
      <c r="L354">
        <v>630.2610000000019</v>
      </c>
      <c r="M354" s="160">
        <v>174.95815194592697</v>
      </c>
      <c r="N354" s="143">
        <f t="shared" si="5"/>
        <v>354</v>
      </c>
      <c r="AB354" s="172" t="str">
        <f>IFERROR(VALUE(RIGHT(AA354,LEN(AA354)-MIN(FIND({0;1;2;3;4;5;6;7;8;9},AA354&amp;"0123456789"))+1)),"")</f>
        <v/>
      </c>
    </row>
    <row r="355" spans="2:28" x14ac:dyDescent="0.2">
      <c r="B355" s="130">
        <v>630.56100000000197</v>
      </c>
      <c r="C355" s="160">
        <v>37.305062893799374</v>
      </c>
      <c r="D355">
        <v>630.56100000000197</v>
      </c>
      <c r="E355" s="160">
        <v>-2229.3628375148073</v>
      </c>
      <c r="F355">
        <v>630.56100000000197</v>
      </c>
      <c r="G355" s="160">
        <v>10.484052485192478</v>
      </c>
      <c r="I355" s="160"/>
      <c r="K355" s="160"/>
      <c r="L355">
        <v>630.46100000000195</v>
      </c>
      <c r="M355" s="160">
        <v>175.14134960631733</v>
      </c>
      <c r="N355" s="143">
        <f t="shared" si="5"/>
        <v>355</v>
      </c>
      <c r="AB355" s="172" t="str">
        <f>IFERROR(VALUE(RIGHT(AA355,LEN(AA355)-MIN(FIND({0;1;2;3;4;5;6;7;8;9},AA355&amp;"0123456789"))+1)),"")</f>
        <v/>
      </c>
    </row>
    <row r="356" spans="2:28" x14ac:dyDescent="0.2">
      <c r="B356" s="130">
        <v>630.76100000000201</v>
      </c>
      <c r="C356" s="160">
        <v>37.321286542953814</v>
      </c>
      <c r="D356">
        <v>630.76100000000201</v>
      </c>
      <c r="E356" s="160">
        <v>-2229.5621834250128</v>
      </c>
      <c r="F356">
        <v>630.76100000000201</v>
      </c>
      <c r="G356" s="160">
        <v>10.284706574987013</v>
      </c>
      <c r="I356" s="160"/>
      <c r="K356" s="160"/>
      <c r="L356">
        <v>630.66100000000199</v>
      </c>
      <c r="M356" s="160">
        <v>175.34727107560622</v>
      </c>
      <c r="N356" s="143">
        <f t="shared" si="5"/>
        <v>356</v>
      </c>
      <c r="AB356" s="172" t="str">
        <f>IFERROR(VALUE(RIGHT(AA356,LEN(AA356)-MIN(FIND({0;1;2;3;4;5;6;7;8;9},AA356&amp;"0123456789"))+1)),"")</f>
        <v/>
      </c>
    </row>
    <row r="357" spans="2:28" x14ac:dyDescent="0.2">
      <c r="B357" s="130">
        <v>630.96100000000206</v>
      </c>
      <c r="C357" s="160">
        <v>37.33671121437375</v>
      </c>
      <c r="D357">
        <v>630.96100000000206</v>
      </c>
      <c r="E357" s="160">
        <v>-2229.7615926272902</v>
      </c>
      <c r="F357">
        <v>630.96100000000206</v>
      </c>
      <c r="G357" s="160">
        <v>10.085297372709647</v>
      </c>
      <c r="I357" s="160"/>
      <c r="K357" s="160"/>
      <c r="L357">
        <v>630.86100000000204</v>
      </c>
      <c r="M357" s="160">
        <v>175.57687286593907</v>
      </c>
      <c r="N357" s="143">
        <f t="shared" si="5"/>
        <v>357</v>
      </c>
      <c r="AB357" s="172" t="str">
        <f>IFERROR(VALUE(RIGHT(AA357,LEN(AA357)-MIN(FIND({0;1;2;3;4;5;6;7;8;9},AA357&amp;"0123456789"))+1)),"")</f>
        <v/>
      </c>
    </row>
    <row r="358" spans="2:28" x14ac:dyDescent="0.2">
      <c r="B358" s="130">
        <v>631.1610000000021</v>
      </c>
      <c r="C358" s="160">
        <v>37.351250938688935</v>
      </c>
      <c r="D358">
        <v>631.1610000000021</v>
      </c>
      <c r="E358" s="160">
        <v>-2229.9610681856893</v>
      </c>
      <c r="F358">
        <v>631.1610000000021</v>
      </c>
      <c r="G358" s="160">
        <v>9.885821814310475</v>
      </c>
      <c r="I358" s="160"/>
      <c r="K358" s="160"/>
      <c r="L358">
        <v>631.06100000000208</v>
      </c>
      <c r="M358" s="160">
        <v>175.83109732397998</v>
      </c>
      <c r="N358" s="143">
        <f t="shared" si="5"/>
        <v>358</v>
      </c>
      <c r="AB358" s="172" t="str">
        <f>IFERROR(VALUE(RIGHT(AA358,LEN(AA358)-MIN(FIND({0;1;2;3;4;5;6;7;8;9},AA358&amp;"0123456789"))+1)),"")</f>
        <v/>
      </c>
    </row>
    <row r="359" spans="2:28" x14ac:dyDescent="0.2">
      <c r="B359" s="130">
        <v>631.36100000000215</v>
      </c>
      <c r="C359" s="160">
        <v>37.364816194288821</v>
      </c>
      <c r="D359">
        <v>631.36100000000215</v>
      </c>
      <c r="E359" s="160">
        <v>-2230.1606122589014</v>
      </c>
      <c r="F359">
        <v>631.36100000000215</v>
      </c>
      <c r="G359" s="160">
        <v>9.6862777410983654</v>
      </c>
      <c r="I359" s="160"/>
      <c r="K359" s="160"/>
      <c r="L359">
        <v>631.26100000000213</v>
      </c>
      <c r="M359" s="160">
        <v>176.11094492766395</v>
      </c>
      <c r="N359" s="143">
        <f t="shared" si="5"/>
        <v>359</v>
      </c>
      <c r="AB359" s="172" t="str">
        <f>IFERROR(VALUE(RIGHT(AA359,LEN(AA359)-MIN(FIND({0;1;2;3;4;5;6;7;8;9},AA359&amp;"0123456789"))+1)),"")</f>
        <v/>
      </c>
    </row>
    <row r="360" spans="2:28" x14ac:dyDescent="0.2">
      <c r="B360" s="130">
        <v>631.5610000000022</v>
      </c>
      <c r="C360" s="160">
        <v>37.377313681881553</v>
      </c>
      <c r="D360">
        <v>631.5610000000022</v>
      </c>
      <c r="E360" s="160">
        <v>-2230.3602259288305</v>
      </c>
      <c r="F360">
        <v>631.5610000000022</v>
      </c>
      <c r="G360" s="160">
        <v>9.4866640711693435</v>
      </c>
      <c r="I360" s="160"/>
      <c r="K360" s="160"/>
      <c r="L360">
        <v>631.46100000000217</v>
      </c>
      <c r="M360" s="160">
        <v>176.41748037193148</v>
      </c>
      <c r="N360" s="143">
        <f t="shared" si="5"/>
        <v>360</v>
      </c>
      <c r="AB360" s="172" t="str">
        <f>IFERROR(VALUE(RIGHT(AA360,LEN(AA360)-MIN(FIND({0;1;2;3;4;5;6;7;8;9},AA360&amp;"0123456789"))+1)),"")</f>
        <v/>
      </c>
    </row>
    <row r="361" spans="2:28" x14ac:dyDescent="0.2">
      <c r="B361" s="130">
        <v>631.76100000000224</v>
      </c>
      <c r="C361" s="160">
        <v>37.388646214269173</v>
      </c>
      <c r="D361">
        <v>631.76100000000224</v>
      </c>
      <c r="E361" s="160">
        <v>-2230.5599090001901</v>
      </c>
      <c r="F361">
        <v>631.76100000000224</v>
      </c>
      <c r="G361" s="160">
        <v>9.2869809998096571</v>
      </c>
      <c r="I361" s="160"/>
      <c r="K361" s="160"/>
      <c r="L361">
        <v>631.66100000000222</v>
      </c>
      <c r="M361" s="160">
        <v>176.7518001946045</v>
      </c>
      <c r="N361" s="143">
        <f t="shared" si="5"/>
        <v>361</v>
      </c>
      <c r="AB361" s="172" t="str">
        <f>IFERROR(VALUE(RIGHT(AA361,LEN(AA361)-MIN(FIND({0;1;2;3;4;5;6;7;8;9},AA361&amp;"0123456789"))+1)),"")</f>
        <v/>
      </c>
    </row>
    <row r="362" spans="2:28" x14ac:dyDescent="0.2">
      <c r="B362" s="130">
        <v>631.96100000000229</v>
      </c>
      <c r="C362" s="160">
        <v>37.398712321538184</v>
      </c>
      <c r="D362">
        <v>631.96100000000229</v>
      </c>
      <c r="E362" s="160">
        <v>-2230.7596597933257</v>
      </c>
      <c r="F362">
        <v>631.96100000000229</v>
      </c>
      <c r="G362" s="160">
        <v>9.0872302066741213</v>
      </c>
      <c r="I362" s="160"/>
      <c r="K362" s="160"/>
      <c r="L362">
        <v>631.86100000000226</v>
      </c>
      <c r="M362" s="160">
        <v>177.11511537201713</v>
      </c>
      <c r="N362" s="143">
        <f t="shared" si="5"/>
        <v>362</v>
      </c>
      <c r="AB362" s="172" t="str">
        <f>IFERROR(VALUE(RIGHT(AA362,LEN(AA362)-MIN(FIND({0;1;2;3;4;5;6;7;8;9},AA362&amp;"0123456789"))+1)),"")</f>
        <v/>
      </c>
    </row>
    <row r="363" spans="2:28" x14ac:dyDescent="0.2">
      <c r="B363" s="130">
        <v>632.16100000000233</v>
      </c>
      <c r="C363" s="160">
        <v>37.407406243366957</v>
      </c>
      <c r="D363">
        <v>632.16100000000233</v>
      </c>
      <c r="E363" s="160">
        <v>-2230.9594748876193</v>
      </c>
      <c r="F363">
        <v>632.16100000000233</v>
      </c>
      <c r="G363" s="160">
        <v>8.887415112380495</v>
      </c>
      <c r="I363" s="160"/>
      <c r="K363" s="160"/>
      <c r="L363">
        <v>632.06100000000231</v>
      </c>
      <c r="M363" s="160">
        <v>177.50864141635316</v>
      </c>
      <c r="N363" s="143">
        <f t="shared" si="5"/>
        <v>363</v>
      </c>
      <c r="AB363" s="172" t="str">
        <f>IFERROR(VALUE(RIGHT(AA363,LEN(AA363)-MIN(FIND({0;1;2;3;4;5;6;7;8;9},AA363&amp;"0123456789"))+1)),"")</f>
        <v/>
      </c>
    </row>
    <row r="364" spans="2:28" x14ac:dyDescent="0.2">
      <c r="B364" s="130">
        <v>632.36100000000238</v>
      </c>
      <c r="C364" s="160">
        <v>37.414618068476067</v>
      </c>
      <c r="D364">
        <v>632.36100000000238</v>
      </c>
      <c r="E364" s="160">
        <v>-2231.1593488373182</v>
      </c>
      <c r="F364">
        <v>632.36100000000238</v>
      </c>
      <c r="G364" s="160">
        <v>8.6875411626815549</v>
      </c>
      <c r="I364" s="160"/>
      <c r="K364" s="160"/>
      <c r="L364">
        <v>632.26100000000235</v>
      </c>
      <c r="M364" s="160">
        <v>177.93355780665587</v>
      </c>
      <c r="N364" s="143">
        <f t="shared" si="5"/>
        <v>364</v>
      </c>
      <c r="AB364" s="172" t="str">
        <f>IFERROR(VALUE(RIGHT(AA364,LEN(AA364)-MIN(FIND({0;1;2;3;4;5;6;7;8;9},AA364&amp;"0123456789"))+1)),"")</f>
        <v/>
      </c>
    </row>
    <row r="365" spans="2:28" x14ac:dyDescent="0.2">
      <c r="B365" s="130">
        <v>632.56100000000242</v>
      </c>
      <c r="C365" s="160">
        <v>37.420233690849514</v>
      </c>
      <c r="D365">
        <v>632.56100000000242</v>
      </c>
      <c r="E365" s="160">
        <v>-2231.359273874903</v>
      </c>
      <c r="F365">
        <v>632.56100000000242</v>
      </c>
      <c r="G365" s="160">
        <v>8.4876161250967925</v>
      </c>
      <c r="I365" s="160"/>
      <c r="K365" s="160"/>
      <c r="L365">
        <v>632.4610000000024</v>
      </c>
      <c r="M365" s="160">
        <v>178.39106253193731</v>
      </c>
      <c r="N365" s="143">
        <f t="shared" si="5"/>
        <v>365</v>
      </c>
      <c r="AB365" s="172" t="str">
        <f>IFERROR(VALUE(RIGHT(AA365,LEN(AA365)-MIN(FIND({0;1;2;3;4;5;6;7;8;9},AA365&amp;"0123456789"))+1)),"")</f>
        <v/>
      </c>
    </row>
    <row r="366" spans="2:28" x14ac:dyDescent="0.2">
      <c r="B366" s="130">
        <v>632.76100000000247</v>
      </c>
      <c r="C366" s="160">
        <v>37.424135076805449</v>
      </c>
      <c r="D366">
        <v>632.76100000000247</v>
      </c>
      <c r="E366" s="160">
        <v>-2231.5592395829253</v>
      </c>
      <c r="F366">
        <v>632.76100000000247</v>
      </c>
      <c r="G366" s="160">
        <v>8.2876504170744738</v>
      </c>
      <c r="I366" s="160"/>
      <c r="K366" s="160"/>
      <c r="L366">
        <v>632.66100000000245</v>
      </c>
      <c r="M366" s="160">
        <v>178.88228539010265</v>
      </c>
      <c r="N366" s="143">
        <f t="shared" si="5"/>
        <v>366</v>
      </c>
      <c r="AB366" s="172" t="str">
        <f>IFERROR(VALUE(RIGHT(AA366,LEN(AA366)-MIN(FIND({0;1;2;3;4;5;6;7;8;9},AA366&amp;"0123456789"))+1)),"")</f>
        <v/>
      </c>
    </row>
    <row r="367" spans="2:28" x14ac:dyDescent="0.2">
      <c r="B367" s="130">
        <v>632.96100000000251</v>
      </c>
      <c r="C367" s="160">
        <v>37.426200141618864</v>
      </c>
      <c r="D367">
        <v>632.96100000000251</v>
      </c>
      <c r="E367" s="160">
        <v>-2231.7592325569617</v>
      </c>
      <c r="F367">
        <v>632.96100000000251</v>
      </c>
      <c r="G367" s="160">
        <v>8.087657443038097</v>
      </c>
      <c r="I367" s="160"/>
      <c r="K367" s="160"/>
      <c r="L367">
        <v>632.86100000000249</v>
      </c>
      <c r="M367" s="160">
        <v>179.40840275014</v>
      </c>
      <c r="N367" s="143">
        <f t="shared" si="5"/>
        <v>367</v>
      </c>
      <c r="AB367" s="172" t="str">
        <f>IFERROR(VALUE(RIGHT(AA367,LEN(AA367)-MIN(FIND({0;1;2;3;4;5;6;7;8;9},AA367&amp;"0123456789"))+1)),"")</f>
        <v/>
      </c>
    </row>
    <row r="368" spans="2:28" x14ac:dyDescent="0.2">
      <c r="B368" s="130">
        <v>633.16100000000256</v>
      </c>
      <c r="C368" s="160">
        <v>37.426302643815362</v>
      </c>
      <c r="D368">
        <v>633.16100000000256</v>
      </c>
      <c r="E368" s="160">
        <v>-2231.9592360374713</v>
      </c>
      <c r="F368">
        <v>633.16100000000256</v>
      </c>
      <c r="G368" s="160">
        <v>7.8876539625284749</v>
      </c>
      <c r="I368" s="160"/>
      <c r="K368" s="160"/>
      <c r="L368">
        <v>633.06100000000254</v>
      </c>
      <c r="M368" s="160">
        <v>179.97063579733219</v>
      </c>
      <c r="N368" s="143">
        <f t="shared" si="5"/>
        <v>368</v>
      </c>
      <c r="AB368" s="172" t="str">
        <f>IFERROR(VALUE(RIGHT(AA368,LEN(AA368)-MIN(FIND({0;1;2;3;4;5;6;7;8;9},AA368&amp;"0123456789"))+1)),"")</f>
        <v/>
      </c>
    </row>
    <row r="369" spans="2:28" x14ac:dyDescent="0.2">
      <c r="B369" s="130">
        <v>633.3610000000026</v>
      </c>
      <c r="C369" s="160">
        <v>37.424312254545988</v>
      </c>
      <c r="D369">
        <v>633.3610000000026</v>
      </c>
      <c r="E369" s="160">
        <v>-2232.1592295104292</v>
      </c>
      <c r="F369">
        <v>633.3610000000026</v>
      </c>
      <c r="G369" s="160">
        <v>7.6876604895705896</v>
      </c>
      <c r="I369" s="160"/>
      <c r="K369" s="160"/>
      <c r="L369">
        <v>633.26100000000258</v>
      </c>
      <c r="M369" s="160">
        <v>179.42979569234322</v>
      </c>
      <c r="N369" s="143">
        <f t="shared" si="5"/>
        <v>369</v>
      </c>
      <c r="AB369" s="172" t="str">
        <f>IFERROR(VALUE(RIGHT(AA369,LEN(AA369)-MIN(FIND({0;1;2;3;4;5;6;7;8;9},AA369&amp;"0123456789"))+1)),"")</f>
        <v/>
      </c>
    </row>
    <row r="370" spans="2:28" x14ac:dyDescent="0.2">
      <c r="B370" s="130">
        <v>633.56100000000265</v>
      </c>
      <c r="C370" s="160">
        <v>37.420094922256325</v>
      </c>
      <c r="D370">
        <v>633.56100000000265</v>
      </c>
      <c r="E370" s="160">
        <v>-2232.3591882879309</v>
      </c>
      <c r="F370">
        <v>633.56100000000265</v>
      </c>
      <c r="G370" s="160">
        <v>7.4877017120688834</v>
      </c>
      <c r="I370" s="160"/>
      <c r="K370" s="160"/>
      <c r="L370">
        <v>633.46100000000263</v>
      </c>
      <c r="M370" s="160">
        <v>178.7917533571395</v>
      </c>
      <c r="N370" s="143">
        <f t="shared" si="5"/>
        <v>370</v>
      </c>
      <c r="AB370" s="172" t="str">
        <f>IFERROR(VALUE(RIGHT(AA370,LEN(AA370)-MIN(FIND({0;1;2;3;4;5;6;7;8;9},AA370&amp;"0123456789"))+1)),"")</f>
        <v/>
      </c>
    </row>
    <row r="371" spans="2:28" x14ac:dyDescent="0.2">
      <c r="B371" s="130">
        <v>633.7610000000027</v>
      </c>
      <c r="C371" s="160">
        <v>37.413512813888843</v>
      </c>
      <c r="D371">
        <v>633.7610000000027</v>
      </c>
      <c r="E371" s="160">
        <v>-2232.5590830645087</v>
      </c>
      <c r="F371">
        <v>633.7610000000027</v>
      </c>
      <c r="G371" s="160">
        <v>7.2878069354910622</v>
      </c>
      <c r="I371" s="160"/>
      <c r="K371" s="160"/>
      <c r="L371">
        <v>633.66100000000267</v>
      </c>
      <c r="M371" s="160">
        <v>178.11405367600858</v>
      </c>
      <c r="N371" s="143">
        <f t="shared" si="5"/>
        <v>371</v>
      </c>
      <c r="AB371" s="172" t="str">
        <f>IFERROR(VALUE(RIGHT(AA371,LEN(AA371)-MIN(FIND({0;1;2;3;4;5;6;7;8;9},AA371&amp;"0123456789"))+1)),"")</f>
        <v/>
      </c>
    </row>
    <row r="372" spans="2:28" x14ac:dyDescent="0.2">
      <c r="B372" s="130">
        <v>633.96100000000274</v>
      </c>
      <c r="C372" s="160">
        <v>37.404424464789543</v>
      </c>
      <c r="D372">
        <v>633.96100000000274</v>
      </c>
      <c r="E372" s="160">
        <v>-2232.7588794472404</v>
      </c>
      <c r="F372">
        <v>633.96100000000274</v>
      </c>
      <c r="G372" s="160">
        <v>7.0880105527594424</v>
      </c>
      <c r="I372" s="160"/>
      <c r="K372" s="160"/>
      <c r="L372">
        <v>633.86100000000272</v>
      </c>
      <c r="M372" s="160">
        <v>177.39552173120944</v>
      </c>
      <c r="N372" s="143">
        <f t="shared" si="5"/>
        <v>372</v>
      </c>
      <c r="AB372" s="172" t="str">
        <f>IFERROR(VALUE(RIGHT(AA372,LEN(AA372)-MIN(FIND({0;1;2;3;4;5;6;7;8;9},AA372&amp;"0123456789"))+1)),"")</f>
        <v/>
      </c>
    </row>
    <row r="373" spans="2:28" x14ac:dyDescent="0.2">
      <c r="B373" s="130">
        <v>634.16100000000279</v>
      </c>
      <c r="C373" s="160">
        <v>37.3926850680391</v>
      </c>
      <c r="D373">
        <v>634.16100000000279</v>
      </c>
      <c r="E373" s="160">
        <v>-2232.9585374686262</v>
      </c>
      <c r="F373">
        <v>634.16100000000279</v>
      </c>
      <c r="G373" s="160">
        <v>6.8883525313735845</v>
      </c>
      <c r="I373" s="160"/>
      <c r="K373" s="160"/>
      <c r="L373">
        <v>634.06100000000276</v>
      </c>
      <c r="M373" s="160">
        <v>176.63502435961178</v>
      </c>
      <c r="N373" s="143">
        <f t="shared" si="5"/>
        <v>373</v>
      </c>
      <c r="AB373" s="172" t="str">
        <f>IFERROR(VALUE(RIGHT(AA373,LEN(AA373)-MIN(FIND({0;1;2;3;4;5;6;7;8;9},AA373&amp;"0123456789"))+1)),"")</f>
        <v/>
      </c>
    </row>
    <row r="374" spans="2:28" x14ac:dyDescent="0.2">
      <c r="B374" s="130">
        <v>634.36100000000283</v>
      </c>
      <c r="C374" s="160">
        <v>37.378147055407283</v>
      </c>
      <c r="D374">
        <v>634.36100000000283</v>
      </c>
      <c r="E374" s="160">
        <v>-2233.1580111032845</v>
      </c>
      <c r="F374">
        <v>634.36100000000283</v>
      </c>
      <c r="G374" s="160">
        <v>6.6888788967153232</v>
      </c>
      <c r="I374" s="160"/>
      <c r="K374" s="160"/>
      <c r="L374">
        <v>634.26100000000281</v>
      </c>
      <c r="M374" s="160">
        <v>175.83154631752967</v>
      </c>
      <c r="N374" s="143">
        <f t="shared" si="5"/>
        <v>374</v>
      </c>
      <c r="AB374" s="172" t="str">
        <f>IFERROR(VALUE(RIGHT(AA374,LEN(AA374)-MIN(FIND({0;1;2;3;4;5;6;7;8;9},AA374&amp;"0123456789"))+1)),"")</f>
        <v/>
      </c>
    </row>
    <row r="375" spans="2:28" x14ac:dyDescent="0.2">
      <c r="B375" s="130">
        <v>634.56100000000288</v>
      </c>
      <c r="C375" s="160">
        <v>37.360660129346748</v>
      </c>
      <c r="D375">
        <v>634.56100000000288</v>
      </c>
      <c r="E375" s="160">
        <v>-2233.3572477400617</v>
      </c>
      <c r="F375">
        <v>634.56100000000288</v>
      </c>
      <c r="G375" s="160">
        <v>6.4896422599381367</v>
      </c>
      <c r="I375" s="160"/>
      <c r="K375" s="160"/>
      <c r="L375">
        <v>634.46100000000285</v>
      </c>
      <c r="M375" s="160">
        <v>174.98402443285704</v>
      </c>
      <c r="N375" s="143">
        <f t="shared" si="5"/>
        <v>375</v>
      </c>
      <c r="AB375" s="172" t="str">
        <f>IFERROR(VALUE(RIGHT(AA375,LEN(AA375)-MIN(FIND({0;1;2;3;4;5;6;7;8;9},AA375&amp;"0123456789"))+1)),"")</f>
        <v/>
      </c>
    </row>
    <row r="376" spans="2:28" x14ac:dyDescent="0.2">
      <c r="B376" s="130">
        <v>634.76100000000292</v>
      </c>
      <c r="C376" s="160">
        <v>37.3400716806958</v>
      </c>
      <c r="D376">
        <v>634.76100000000292</v>
      </c>
      <c r="E376" s="160">
        <v>-2233.5561876570268</v>
      </c>
      <c r="F376">
        <v>634.76100000000292</v>
      </c>
      <c r="G376" s="160">
        <v>6.2907023429729634</v>
      </c>
      <c r="I376" s="160"/>
      <c r="K376" s="160"/>
      <c r="L376">
        <v>634.6610000000029</v>
      </c>
      <c r="M376" s="160">
        <v>174.09144895541786</v>
      </c>
      <c r="N376" s="143">
        <f t="shared" si="5"/>
        <v>376</v>
      </c>
      <c r="AB376" s="172" t="str">
        <f>IFERROR(VALUE(RIGHT(AA376,LEN(AA376)-MIN(FIND({0;1;2;3;4;5;6;7;8;9},AA376&amp;"0123456789"))+1)),"")</f>
        <v/>
      </c>
    </row>
    <row r="377" spans="2:28" x14ac:dyDescent="0.2">
      <c r="B377" s="130">
        <v>634.96100000000297</v>
      </c>
      <c r="C377" s="160">
        <v>37.31622702373798</v>
      </c>
      <c r="D377">
        <v>634.96100000000297</v>
      </c>
      <c r="E377" s="160">
        <v>-2233.754763464608</v>
      </c>
      <c r="F377">
        <v>634.96100000000297</v>
      </c>
      <c r="G377" s="160">
        <v>6.0921265353917988</v>
      </c>
      <c r="I377" s="160"/>
      <c r="K377" s="160"/>
      <c r="L377">
        <v>634.86100000000295</v>
      </c>
      <c r="M377" s="160">
        <v>173.15280076517291</v>
      </c>
      <c r="N377" s="143">
        <f t="shared" si="5"/>
        <v>377</v>
      </c>
      <c r="AB377" s="172" t="str">
        <f>IFERROR(VALUE(RIGHT(AA377,LEN(AA377)-MIN(FIND({0;1;2;3;4;5;6;7;8;9},AA377&amp;"0123456789"))+1)),"")</f>
        <v/>
      </c>
    </row>
    <row r="378" spans="2:28" x14ac:dyDescent="0.2">
      <c r="B378" s="130">
        <v>635.16100000000301</v>
      </c>
      <c r="C378" s="160">
        <v>37.288969855640964</v>
      </c>
      <c r="D378">
        <v>635.16100000000301</v>
      </c>
      <c r="E378" s="160">
        <v>-2233.9528995530259</v>
      </c>
      <c r="F378">
        <v>635.16100000000301</v>
      </c>
      <c r="G378" s="160">
        <v>5.8939904469739304</v>
      </c>
      <c r="I378" s="160"/>
      <c r="K378" s="160"/>
      <c r="L378">
        <v>635.06100000000299</v>
      </c>
      <c r="M378" s="160">
        <v>172.16710461999716</v>
      </c>
      <c r="N378" s="143">
        <f t="shared" si="5"/>
        <v>378</v>
      </c>
      <c r="AB378" s="172" t="str">
        <f>IFERROR(VALUE(RIGHT(AA378,LEN(AA378)-MIN(FIND({0;1;2;3;4;5;6;7;8;9},AA378&amp;"0123456789"))+1)),"")</f>
        <v/>
      </c>
    </row>
    <row r="379" spans="2:28" x14ac:dyDescent="0.2">
      <c r="B379" s="130">
        <v>635.36100000000306</v>
      </c>
      <c r="C379" s="160">
        <v>37.258143229493413</v>
      </c>
      <c r="D379">
        <v>635.36100000000306</v>
      </c>
      <c r="E379" s="160">
        <v>-2234.1505116100598</v>
      </c>
      <c r="F379">
        <v>635.36100000000306</v>
      </c>
      <c r="G379" s="160">
        <v>5.6963783899400369</v>
      </c>
      <c r="I379" s="160"/>
      <c r="K379" s="160"/>
      <c r="L379">
        <v>635.26100000000304</v>
      </c>
      <c r="M379" s="160">
        <v>171.13356589493242</v>
      </c>
      <c r="N379" s="143">
        <f t="shared" si="5"/>
        <v>379</v>
      </c>
      <c r="AB379" s="172" t="str">
        <f>IFERROR(VALUE(RIGHT(AA379,LEN(AA379)-MIN(FIND({0;1;2;3;4;5;6;7;8;9},AA379&amp;"0123456789"))+1)),"")</f>
        <v/>
      </c>
    </row>
    <row r="380" spans="2:28" x14ac:dyDescent="0.2">
      <c r="B380" s="130">
        <v>635.56100000000311</v>
      </c>
      <c r="C380" s="160">
        <v>37.223590266766642</v>
      </c>
      <c r="D380">
        <v>635.56100000000311</v>
      </c>
      <c r="E380" s="160">
        <v>-2234.3475061314639</v>
      </c>
      <c r="F380">
        <v>635.56100000000311</v>
      </c>
      <c r="G380" s="160">
        <v>5.4993838685359151</v>
      </c>
      <c r="I380" s="160"/>
      <c r="K380" s="160"/>
      <c r="L380">
        <v>635.46100000000308</v>
      </c>
      <c r="M380" s="160">
        <v>170.05148381356696</v>
      </c>
      <c r="N380" s="143">
        <f t="shared" si="5"/>
        <v>380</v>
      </c>
      <c r="AB380" s="172" t="str">
        <f>IFERROR(VALUE(RIGHT(AA380,LEN(AA380)-MIN(FIND({0;1;2;3;4;5;6;7;8;9},AA380&amp;"0123456789"))+1)),"")</f>
        <v/>
      </c>
    </row>
    <row r="381" spans="2:28" x14ac:dyDescent="0.2">
      <c r="B381" s="130">
        <v>635.76100000000315</v>
      </c>
      <c r="C381" s="160">
        <v>37.185154461021867</v>
      </c>
      <c r="D381">
        <v>635.76100000000315</v>
      </c>
      <c r="E381" s="160">
        <v>-2234.5437798683856</v>
      </c>
      <c r="F381">
        <v>635.76100000000315</v>
      </c>
      <c r="G381" s="160">
        <v>5.3031101316141758</v>
      </c>
      <c r="I381" s="160"/>
      <c r="K381" s="160"/>
      <c r="L381">
        <v>635.66100000000313</v>
      </c>
      <c r="M381" s="160">
        <v>168.92011969728802</v>
      </c>
      <c r="N381" s="143">
        <f t="shared" si="5"/>
        <v>381</v>
      </c>
      <c r="AB381" s="172" t="str">
        <f>IFERROR(VALUE(RIGHT(AA381,LEN(AA381)-MIN(FIND({0;1;2;3;4;5;6;7;8;9},AA381&amp;"0123456789"))+1)),"")</f>
        <v/>
      </c>
    </row>
    <row r="382" spans="2:28" x14ac:dyDescent="0.2">
      <c r="B382" s="130">
        <v>635.9610000000032</v>
      </c>
      <c r="C382" s="160">
        <v>37.142680812946949</v>
      </c>
      <c r="D382">
        <v>635.9610000000032</v>
      </c>
      <c r="E382" s="160">
        <v>-2234.7392194294689</v>
      </c>
      <c r="F382">
        <v>635.9610000000032</v>
      </c>
      <c r="G382" s="160">
        <v>5.1076705705308996</v>
      </c>
      <c r="I382" s="160"/>
      <c r="K382" s="160"/>
      <c r="L382">
        <v>635.86100000000317</v>
      </c>
      <c r="M382" s="160">
        <v>167.73892510389368</v>
      </c>
      <c r="N382" s="143">
        <f t="shared" si="5"/>
        <v>382</v>
      </c>
      <c r="AB382" s="172" t="str">
        <f>IFERROR(VALUE(RIGHT(AA382,LEN(AA382)-MIN(FIND({0;1;2;3;4;5;6;7;8;9},AA382&amp;"0123456789"))+1)),"")</f>
        <v/>
      </c>
    </row>
    <row r="383" spans="2:28" x14ac:dyDescent="0.2">
      <c r="B383" s="130">
        <v>636.16100000000324</v>
      </c>
      <c r="C383" s="160">
        <v>37.09601702370319</v>
      </c>
      <c r="D383">
        <v>636.16100000000324</v>
      </c>
      <c r="E383" s="160">
        <v>-2234.9337009583228</v>
      </c>
      <c r="F383">
        <v>636.16100000000324</v>
      </c>
      <c r="G383" s="160">
        <v>4.9131890416770148</v>
      </c>
      <c r="I383" s="160"/>
      <c r="K383" s="160"/>
      <c r="L383">
        <v>636.06100000000322</v>
      </c>
      <c r="M383" s="160">
        <v>166.50754758595201</v>
      </c>
      <c r="N383" s="143">
        <f t="shared" si="5"/>
        <v>383</v>
      </c>
      <c r="AB383" s="172" t="str">
        <f>IFERROR(VALUE(RIGHT(AA383,LEN(AA383)-MIN(FIND({0;1;2;3;4;5;6;7;8;9},AA383&amp;"0123456789"))+1)),"")</f>
        <v/>
      </c>
    </row>
    <row r="384" spans="2:28" x14ac:dyDescent="0.2">
      <c r="B384" s="130">
        <v>636.36100000000329</v>
      </c>
      <c r="C384" s="160">
        <v>37.045014537797933</v>
      </c>
      <c r="D384">
        <v>636.36100000000329</v>
      </c>
      <c r="E384" s="160">
        <v>-2235.1270898460157</v>
      </c>
      <c r="F384">
        <v>636.36100000000329</v>
      </c>
      <c r="G384" s="160">
        <v>4.7198001539841243</v>
      </c>
      <c r="I384" s="160"/>
      <c r="K384" s="160"/>
      <c r="L384">
        <v>636.26100000000326</v>
      </c>
      <c r="M384" s="160">
        <v>165.22577569994735</v>
      </c>
      <c r="N384" s="143">
        <f t="shared" si="5"/>
        <v>384</v>
      </c>
      <c r="AB384" s="172" t="str">
        <f>IFERROR(VALUE(RIGHT(AA384,LEN(AA384)-MIN(FIND({0;1;2;3;4;5;6;7;8;9},AA384&amp;"0123456789"))+1)),"")</f>
        <v/>
      </c>
    </row>
    <row r="385" spans="2:28" x14ac:dyDescent="0.2">
      <c r="B385" s="130">
        <v>636.56100000000333</v>
      </c>
      <c r="C385" s="160">
        <v>36.989529987204328</v>
      </c>
      <c r="D385">
        <v>636.56100000000333</v>
      </c>
      <c r="E385" s="160">
        <v>-2235.3192406227931</v>
      </c>
      <c r="F385">
        <v>636.56100000000333</v>
      </c>
      <c r="G385" s="160">
        <v>4.5276493772066715</v>
      </c>
      <c r="I385" s="160"/>
      <c r="K385" s="160"/>
      <c r="L385">
        <v>636.46100000000331</v>
      </c>
      <c r="M385" s="160">
        <v>163.89364778369332</v>
      </c>
      <c r="N385" s="143">
        <f t="shared" si="5"/>
        <v>385</v>
      </c>
      <c r="AB385" s="172" t="str">
        <f>IFERROR(VALUE(RIGHT(AA385,LEN(AA385)-MIN(FIND({0;1;2;3;4;5;6;7;8;9},AA385&amp;"0123456789"))+1)),"")</f>
        <v/>
      </c>
    </row>
    <row r="386" spans="2:28" x14ac:dyDescent="0.2">
      <c r="B386" s="130">
        <v>636.76100000000338</v>
      </c>
      <c r="C386" s="160">
        <v>36.929426128953757</v>
      </c>
      <c r="D386">
        <v>636.76100000000338</v>
      </c>
      <c r="E386" s="160">
        <v>-2235.5099968110521</v>
      </c>
      <c r="F386">
        <v>636.76100000000338</v>
      </c>
      <c r="G386" s="160">
        <v>4.3368931889476698</v>
      </c>
      <c r="I386" s="160"/>
      <c r="K386" s="160"/>
      <c r="L386">
        <v>636.66100000000336</v>
      </c>
      <c r="M386" s="160">
        <v>162.51129399692849</v>
      </c>
      <c r="N386" s="143">
        <f t="shared" si="5"/>
        <v>386</v>
      </c>
      <c r="AB386" s="172" t="str">
        <f>IFERROR(VALUE(RIGHT(AA386,LEN(AA386)-MIN(FIND({0;1;2;3;4;5;6;7;8;9},AA386&amp;"0123456789"))+1)),"")</f>
        <v/>
      </c>
    </row>
    <row r="387" spans="2:28" x14ac:dyDescent="0.2">
      <c r="B387" s="130">
        <v>636.96100000000342</v>
      </c>
      <c r="C387" s="160">
        <v>36.86457302102658</v>
      </c>
      <c r="D387">
        <v>636.96100000000342</v>
      </c>
      <c r="E387" s="160">
        <v>-2235.6991909236376</v>
      </c>
      <c r="F387">
        <v>636.96100000000342</v>
      </c>
      <c r="G387" s="160">
        <v>4.147699076362187</v>
      </c>
      <c r="I387" s="160"/>
      <c r="K387" s="160"/>
      <c r="L387">
        <v>636.8610000000034</v>
      </c>
      <c r="M387" s="160">
        <v>161.07899906583131</v>
      </c>
      <c r="N387" s="143">
        <f t="shared" si="5"/>
        <v>387</v>
      </c>
      <c r="AB387" s="172" t="str">
        <f>IFERROR(VALUE(RIGHT(AA387,LEN(AA387)-MIN(FIND({0;1;2;3;4;5;6;7;8;9},AA387&amp;"0123456789"))+1)),"")</f>
        <v/>
      </c>
    </row>
    <row r="388" spans="2:28" x14ac:dyDescent="0.2">
      <c r="B388" s="130">
        <v>637.16100000000347</v>
      </c>
      <c r="C388" s="160">
        <v>36.794849329421666</v>
      </c>
      <c r="D388">
        <v>637.16100000000347</v>
      </c>
      <c r="E388" s="160">
        <v>-2235.8866446124307</v>
      </c>
      <c r="F388">
        <v>637.16100000000347</v>
      </c>
      <c r="G388" s="160">
        <v>3.9602453875691026</v>
      </c>
      <c r="I388" s="160"/>
      <c r="K388" s="160"/>
      <c r="L388">
        <v>637.06100000000345</v>
      </c>
      <c r="M388" s="160">
        <v>159.59723712074796</v>
      </c>
      <c r="N388" s="143">
        <f t="shared" si="5"/>
        <v>388</v>
      </c>
      <c r="AB388" s="172" t="str">
        <f>IFERROR(VALUE(RIGHT(AA388,LEN(AA388)-MIN(FIND({0;1;2;3;4;5;6;7;8;9},AA388&amp;"0123456789"))+1)),"")</f>
        <v/>
      </c>
    </row>
    <row r="389" spans="2:28" x14ac:dyDescent="0.2">
      <c r="B389" s="130">
        <v>637.36100000000351</v>
      </c>
      <c r="C389" s="160">
        <v>36.720143938727425</v>
      </c>
      <c r="D389">
        <v>637.36100000000351</v>
      </c>
      <c r="E389" s="160">
        <v>-2236.0721690694959</v>
      </c>
      <c r="F389">
        <v>637.36100000000351</v>
      </c>
      <c r="G389" s="160">
        <v>3.7747209305039178</v>
      </c>
      <c r="I389" s="160"/>
      <c r="K389" s="160"/>
      <c r="L389">
        <v>637.26100000000349</v>
      </c>
      <c r="M389" s="160">
        <v>158.06676452840102</v>
      </c>
      <c r="N389" s="143">
        <f t="shared" si="5"/>
        <v>389</v>
      </c>
      <c r="AB389" s="172" t="str">
        <f>IFERROR(VALUE(RIGHT(AA389,LEN(AA389)-MIN(FIND({0;1;2;3;4;5;6;7;8;9},AA389&amp;"0123456789"))+1)),"")</f>
        <v/>
      </c>
    </row>
    <row r="390" spans="2:28" x14ac:dyDescent="0.2">
      <c r="B390" s="130">
        <v>637.56100000000356</v>
      </c>
      <c r="C390" s="160">
        <v>36.640357185119711</v>
      </c>
      <c r="D390">
        <v>637.56100000000356</v>
      </c>
      <c r="E390" s="160">
        <v>-2236.2555654565986</v>
      </c>
      <c r="F390">
        <v>637.56100000000356</v>
      </c>
      <c r="G390" s="160">
        <v>3.5913245434012424</v>
      </c>
      <c r="I390" s="160"/>
      <c r="K390" s="160"/>
      <c r="L390">
        <v>637.46100000000354</v>
      </c>
      <c r="M390" s="160">
        <v>156.48851004285538</v>
      </c>
      <c r="N390" s="143">
        <f t="shared" ref="N390:N453" si="6">N389+1</f>
        <v>390</v>
      </c>
      <c r="AB390" s="172" t="str">
        <f>IFERROR(VALUE(RIGHT(AA390,LEN(AA390)-MIN(FIND({0;1;2;3;4;5;6;7;8;9},AA390&amp;"0123456789"))+1)),"")</f>
        <v/>
      </c>
    </row>
    <row r="391" spans="2:28" x14ac:dyDescent="0.2">
      <c r="B391" s="130">
        <v>637.76100000000361</v>
      </c>
      <c r="C391" s="160">
        <v>36.55540208552565</v>
      </c>
      <c r="D391">
        <v>637.76100000000361</v>
      </c>
      <c r="E391" s="160">
        <v>-2236.4366254844299</v>
      </c>
      <c r="F391">
        <v>637.76100000000361</v>
      </c>
      <c r="G391" s="160">
        <v>3.4102645155699065</v>
      </c>
      <c r="I391" s="160"/>
      <c r="K391" s="160"/>
      <c r="L391">
        <v>637.66100000000358</v>
      </c>
      <c r="M391" s="160">
        <v>154.86358049168004</v>
      </c>
      <c r="N391" s="143">
        <f t="shared" si="6"/>
        <v>391</v>
      </c>
      <c r="AB391" s="172" t="str">
        <f>IFERROR(VALUE(RIGHT(AA391,LEN(AA391)-MIN(FIND({0;1;2;3;4;5;6;7;8;9},AA391&amp;"0123456789"))+1)),"")</f>
        <v/>
      </c>
    </row>
    <row r="392" spans="2:28" x14ac:dyDescent="0.2">
      <c r="B392" s="130">
        <v>637.96100000000365</v>
      </c>
      <c r="C392" s="160">
        <v>36.465205695859524</v>
      </c>
      <c r="D392">
        <v>637.96100000000365</v>
      </c>
      <c r="E392" s="160">
        <v>-2236.6151322247624</v>
      </c>
      <c r="F392">
        <v>637.96100000000365</v>
      </c>
      <c r="G392" s="160">
        <v>3.2317577752373836</v>
      </c>
      <c r="I392" s="160"/>
      <c r="K392" s="160"/>
      <c r="L392">
        <v>637.86100000000363</v>
      </c>
      <c r="M392" s="160">
        <v>153.19331409794626</v>
      </c>
      <c r="N392" s="143">
        <f t="shared" si="6"/>
        <v>392</v>
      </c>
      <c r="AB392" s="172" t="str">
        <f>IFERROR(VALUE(RIGHT(AA392,LEN(AA392)-MIN(FIND({0;1;2;3;4;5;6;7;8;9},AA392&amp;"0123456789"))+1)),"")</f>
        <v/>
      </c>
    </row>
    <row r="393" spans="2:28" x14ac:dyDescent="0.2">
      <c r="B393" s="130">
        <v>638.1610000000037</v>
      </c>
      <c r="C393" s="160">
        <v>36.369710429766002</v>
      </c>
      <c r="D393">
        <v>638.1610000000037</v>
      </c>
      <c r="E393" s="160">
        <v>-2236.7908611138828</v>
      </c>
      <c r="F393">
        <v>638.1610000000037</v>
      </c>
      <c r="G393" s="160">
        <v>3.0560288861170193</v>
      </c>
      <c r="I393" s="160"/>
      <c r="K393" s="160"/>
      <c r="L393">
        <v>638.06100000000367</v>
      </c>
      <c r="M393" s="160">
        <v>151.4792889625918</v>
      </c>
      <c r="N393" s="143">
        <f t="shared" si="6"/>
        <v>393</v>
      </c>
      <c r="AB393" s="172" t="str">
        <f>IFERROR(VALUE(RIGHT(AA393,LEN(AA393)-MIN(FIND({0;1;2;3;4;5;6;7;8;9},AA393&amp;"0123456789"))+1)),"")</f>
        <v/>
      </c>
    </row>
    <row r="394" spans="2:28" x14ac:dyDescent="0.2">
      <c r="B394" s="130">
        <v>638.36100000000374</v>
      </c>
      <c r="C394" s="160">
        <v>36.268875455427825</v>
      </c>
      <c r="D394">
        <v>638.36100000000374</v>
      </c>
      <c r="E394" s="160">
        <v>-2236.9635812359411</v>
      </c>
      <c r="F394">
        <v>638.36100000000374</v>
      </c>
      <c r="G394" s="160">
        <v>2.8833087640587109</v>
      </c>
      <c r="I394" s="160"/>
      <c r="K394" s="160"/>
      <c r="L394">
        <v>638.26100000000372</v>
      </c>
      <c r="M394" s="160">
        <v>149.72337800987904</v>
      </c>
      <c r="N394" s="143">
        <f t="shared" si="6"/>
        <v>394</v>
      </c>
      <c r="AB394" s="172" t="str">
        <f>IFERROR(VALUE(RIGHT(AA394,LEN(AA394)-MIN(FIND({0;1;2;3;4;5;6;7;8;9},AA394&amp;"0123456789"))+1)),"")</f>
        <v/>
      </c>
    </row>
    <row r="395" spans="2:28" x14ac:dyDescent="0.2">
      <c r="B395" s="130">
        <v>638.56100000000379</v>
      </c>
      <c r="C395" s="160">
        <v>36.162677718804126</v>
      </c>
      <c r="D395">
        <v>638.56100000000379</v>
      </c>
      <c r="E395" s="160">
        <v>-2237.1330566585793</v>
      </c>
      <c r="F395">
        <v>638.56100000000379</v>
      </c>
      <c r="G395" s="160">
        <v>2.7138333414204681</v>
      </c>
      <c r="I395" s="160"/>
      <c r="K395" s="160"/>
      <c r="L395">
        <v>638.46100000000376</v>
      </c>
      <c r="M395" s="160">
        <v>147.92766478268325</v>
      </c>
      <c r="N395" s="143">
        <f t="shared" si="6"/>
        <v>395</v>
      </c>
      <c r="AB395" s="172" t="str">
        <f>IFERROR(VALUE(RIGHT(AA395,LEN(AA395)-MIN(FIND({0;1;2;3;4;5;6;7;8;9},AA395&amp;"0123456789"))+1)),"")</f>
        <v/>
      </c>
    </row>
    <row r="396" spans="2:28" x14ac:dyDescent="0.2">
      <c r="B396" s="130">
        <v>638.76100000000383</v>
      </c>
      <c r="C396" s="160">
        <v>36.051112954110884</v>
      </c>
      <c r="D396">
        <v>638.76100000000383</v>
      </c>
      <c r="E396" s="160">
        <v>-2237.2990480089343</v>
      </c>
      <c r="F396">
        <v>638.76100000000383</v>
      </c>
      <c r="G396" s="160">
        <v>2.5478419910655248</v>
      </c>
      <c r="I396" s="160"/>
      <c r="K396" s="160"/>
      <c r="L396">
        <v>638.66100000000381</v>
      </c>
      <c r="M396" s="160">
        <v>146.09448197872246</v>
      </c>
      <c r="N396" s="143">
        <f t="shared" si="6"/>
        <v>396</v>
      </c>
      <c r="AB396" s="172" t="str">
        <f>IFERROR(VALUE(RIGHT(AA396,LEN(AA396)-MIN(FIND({0;1;2;3;4;5;6;7;8;9},AA396&amp;"0123456789"))+1)),"")</f>
        <v/>
      </c>
    </row>
    <row r="397" spans="2:28" x14ac:dyDescent="0.2">
      <c r="B397" s="130">
        <v>638.96100000000388</v>
      </c>
      <c r="C397" s="160">
        <v>35.934196567037233</v>
      </c>
      <c r="D397">
        <v>638.96100000000388</v>
      </c>
      <c r="E397" s="160">
        <v>-2237.4613142474909</v>
      </c>
      <c r="F397">
        <v>638.96100000000388</v>
      </c>
      <c r="G397" s="160">
        <v>2.3855757525088848</v>
      </c>
      <c r="I397" s="160"/>
      <c r="K397" s="160"/>
      <c r="L397">
        <v>638.86100000000386</v>
      </c>
      <c r="M397" s="160">
        <v>144.22642209102838</v>
      </c>
      <c r="N397" s="143">
        <f t="shared" si="6"/>
        <v>397</v>
      </c>
      <c r="AB397" s="172" t="str">
        <f>IFERROR(VALUE(RIGHT(AA397,LEN(AA397)-MIN(FIND({0;1;2;3;4;5;6;7;8;9},AA397&amp;"0123456789"))+1)),"")</f>
        <v/>
      </c>
    </row>
    <row r="398" spans="2:28" x14ac:dyDescent="0.2">
      <c r="B398" s="130">
        <v>639.16100000000392</v>
      </c>
      <c r="C398" s="160">
        <v>35.811964336678344</v>
      </c>
      <c r="D398">
        <v>639.16100000000392</v>
      </c>
      <c r="E398" s="160">
        <v>-2237.6196146142124</v>
      </c>
      <c r="F398">
        <v>639.16100000000392</v>
      </c>
      <c r="G398" s="160">
        <v>2.2272753857873795</v>
      </c>
      <c r="I398" s="160"/>
      <c r="K398" s="160"/>
      <c r="L398">
        <v>639.0610000000039</v>
      </c>
      <c r="M398" s="160">
        <v>142.3263382666959</v>
      </c>
      <c r="N398" s="143">
        <f t="shared" si="6"/>
        <v>398</v>
      </c>
      <c r="AB398" s="172" t="str">
        <f>IFERROR(VALUE(RIGHT(AA398,LEN(AA398)-MIN(FIND({0;1;2;3;4;5;6;7;8;9},AA398&amp;"0123456789"))+1)),"")</f>
        <v/>
      </c>
    </row>
    <row r="399" spans="2:28" x14ac:dyDescent="0.2">
      <c r="B399" s="130">
        <v>639.36100000000397</v>
      </c>
      <c r="C399" s="160">
        <v>35.684472908186578</v>
      </c>
      <c r="D399">
        <v>639.36100000000397</v>
      </c>
      <c r="E399" s="160">
        <v>-2237.7737107286753</v>
      </c>
      <c r="F399">
        <v>639.36100000000397</v>
      </c>
      <c r="G399" s="160">
        <v>2.0731792713245341</v>
      </c>
      <c r="I399" s="160"/>
      <c r="K399" s="160"/>
      <c r="L399">
        <v>639.26100000000395</v>
      </c>
      <c r="M399" s="160">
        <v>140.39734321043258</v>
      </c>
      <c r="N399" s="143">
        <f t="shared" si="6"/>
        <v>399</v>
      </c>
      <c r="AB399" s="172" t="str">
        <f>IFERROR(VALUE(RIGHT(AA399,LEN(AA399)-MIN(FIND({0;1;2;3;4;5;6;7;8;9},AA399&amp;"0123456789"))+1)),"")</f>
        <v/>
      </c>
    </row>
    <row r="400" spans="2:28" x14ac:dyDescent="0.2">
      <c r="B400" s="130">
        <v>639.56100000000401</v>
      </c>
      <c r="C400" s="160">
        <v>35.551800050461701</v>
      </c>
      <c r="D400">
        <v>639.56100000000401</v>
      </c>
      <c r="E400" s="160">
        <v>-2237.9233688208174</v>
      </c>
      <c r="F400">
        <v>639.56100000000401</v>
      </c>
      <c r="G400" s="160">
        <v>1.923521179182444</v>
      </c>
      <c r="I400" s="160"/>
      <c r="K400" s="160"/>
      <c r="L400">
        <v>639.46100000000399</v>
      </c>
      <c r="M400" s="160">
        <v>138.4428060615505</v>
      </c>
      <c r="N400" s="143">
        <f t="shared" si="6"/>
        <v>400</v>
      </c>
      <c r="AB400" s="172" t="str">
        <f>IFERROR(VALUE(RIGHT(AA400,LEN(AA400)-MIN(FIND({0;1;2;3;4;5;6;7;8;9},AA400&amp;"0123456789"))+1)),"")</f>
        <v/>
      </c>
    </row>
    <row r="401" spans="2:28" x14ac:dyDescent="0.2">
      <c r="B401" s="130">
        <v>639.76100000000406</v>
      </c>
      <c r="C401" s="160">
        <v>35.414044494013353</v>
      </c>
      <c r="D401">
        <v>639.76100000000406</v>
      </c>
      <c r="E401" s="160">
        <v>-2238.0683619095471</v>
      </c>
      <c r="F401">
        <v>639.76100000000406</v>
      </c>
      <c r="G401" s="160">
        <v>1.7785280904527099</v>
      </c>
      <c r="I401" s="160"/>
      <c r="K401" s="160"/>
      <c r="L401">
        <v>639.66100000000404</v>
      </c>
      <c r="M401" s="160">
        <v>136.46628296573942</v>
      </c>
      <c r="N401" s="143">
        <f t="shared" si="6"/>
        <v>401</v>
      </c>
      <c r="AB401" s="172" t="str">
        <f>IFERROR(VALUE(RIGHT(AA401,LEN(AA401)-MIN(FIND({0;1;2;3;4;5;6;7;8;9},AA401&amp;"0123456789"))+1)),"")</f>
        <v/>
      </c>
    </row>
    <row r="402" spans="2:28" x14ac:dyDescent="0.2">
      <c r="B402" s="130">
        <v>639.96100000000411</v>
      </c>
      <c r="C402" s="160">
        <v>35.27132586007248</v>
      </c>
      <c r="D402">
        <v>639.96100000000411</v>
      </c>
      <c r="E402" s="160">
        <v>-2238.2084723685598</v>
      </c>
      <c r="F402">
        <v>639.96100000000411</v>
      </c>
      <c r="G402" s="160">
        <v>1.6384176314400065</v>
      </c>
      <c r="I402" s="160"/>
      <c r="K402" s="160"/>
      <c r="L402">
        <v>639.86100000000408</v>
      </c>
      <c r="M402" s="160">
        <v>134.47164848495856</v>
      </c>
      <c r="N402" s="143">
        <f t="shared" si="6"/>
        <v>402</v>
      </c>
      <c r="AB402" s="172" t="str">
        <f>IFERROR(VALUE(RIGHT(AA402,LEN(AA402)-MIN(FIND({0;1;2;3;4;5;6;7;8;9},AA402&amp;"0123456789"))+1)),"")</f>
        <v/>
      </c>
    </row>
    <row r="403" spans="2:28" x14ac:dyDescent="0.2">
      <c r="B403" s="130">
        <v>640.16100000000415</v>
      </c>
      <c r="C403" s="160">
        <v>35.123784099561206</v>
      </c>
      <c r="D403">
        <v>640.16100000000415</v>
      </c>
      <c r="E403" s="160">
        <v>-2238.3434943707061</v>
      </c>
      <c r="F403">
        <v>640.16100000000415</v>
      </c>
      <c r="G403" s="160">
        <v>1.5033956292936637</v>
      </c>
      <c r="I403" s="160"/>
      <c r="K403" s="160"/>
      <c r="L403">
        <v>640.06100000000413</v>
      </c>
      <c r="M403" s="160">
        <v>132.46301349482184</v>
      </c>
      <c r="N403" s="143">
        <f t="shared" si="6"/>
        <v>403</v>
      </c>
      <c r="AB403" s="172" t="str">
        <f>IFERROR(VALUE(RIGHT(AA403,LEN(AA403)-MIN(FIND({0;1;2;3;4;5;6;7;8;9},AA403&amp;"0123456789"))+1)),"")</f>
        <v/>
      </c>
    </row>
    <row r="404" spans="2:28" x14ac:dyDescent="0.2">
      <c r="B404" s="130">
        <v>640.3610000000042</v>
      </c>
      <c r="C404" s="160">
        <v>34.971578633141341</v>
      </c>
      <c r="D404">
        <v>640.3610000000042</v>
      </c>
      <c r="E404" s="160">
        <v>-2238.4732363228386</v>
      </c>
      <c r="F404">
        <v>640.3610000000042</v>
      </c>
      <c r="G404" s="160">
        <v>1.3736536771612009</v>
      </c>
      <c r="I404" s="160"/>
      <c r="K404" s="160"/>
      <c r="L404">
        <v>640.26100000000417</v>
      </c>
      <c r="M404" s="160">
        <v>130.44471243460902</v>
      </c>
      <c r="N404" s="143">
        <f t="shared" si="6"/>
        <v>404</v>
      </c>
      <c r="AB404" s="172" t="str">
        <f>IFERROR(VALUE(RIGHT(AA404,LEN(AA404)-MIN(FIND({0;1;2;3;4;5;6;7;8;9},AA404&amp;"0123456789"))+1)),"")</f>
        <v/>
      </c>
    </row>
    <row r="405" spans="2:28" x14ac:dyDescent="0.2">
      <c r="B405" s="130">
        <v>640.56100000000424</v>
      </c>
      <c r="C405" s="160">
        <v>34.814887195841266</v>
      </c>
      <c r="D405">
        <v>640.56100000000424</v>
      </c>
      <c r="E405" s="160">
        <v>-2238.5975232521237</v>
      </c>
      <c r="F405">
        <v>640.56100000000424</v>
      </c>
      <c r="G405" s="160">
        <v>1.2493667478761381</v>
      </c>
      <c r="I405" s="160"/>
      <c r="K405" s="160"/>
      <c r="L405">
        <v>640.46100000000422</v>
      </c>
      <c r="M405" s="160">
        <v>128.42128978222962</v>
      </c>
      <c r="N405" s="143">
        <f t="shared" si="6"/>
        <v>405</v>
      </c>
      <c r="AB405" s="172" t="str">
        <f>IFERROR(VALUE(RIGHT(AA405,LEN(AA405)-MIN(FIND({0;1;2;3;4;5;6;7;8;9},AA405&amp;"0123456789"))+1)),"")</f>
        <v/>
      </c>
    </row>
    <row r="406" spans="2:28" x14ac:dyDescent="0.2">
      <c r="B406" s="130">
        <v>640.76100000000429</v>
      </c>
      <c r="C406" s="160">
        <v>34.653904393806791</v>
      </c>
      <c r="D406">
        <v>640.76100000000429</v>
      </c>
      <c r="E406" s="160">
        <v>-2238.7161991014445</v>
      </c>
      <c r="F406">
        <v>640.76100000000429</v>
      </c>
      <c r="G406" s="160">
        <v>1.1306908985552582</v>
      </c>
      <c r="I406" s="160"/>
      <c r="K406" s="160"/>
      <c r="L406">
        <v>640.66100000000426</v>
      </c>
      <c r="M406" s="160">
        <v>126.39748465941418</v>
      </c>
      <c r="N406" s="143">
        <f t="shared" si="6"/>
        <v>406</v>
      </c>
      <c r="AB406" s="172" t="str">
        <f>IFERROR(VALUE(RIGHT(AA406,LEN(AA406)-MIN(FIND({0;1;2;3;4;5;6;7;8;9},AA406&amp;"0123456789"))+1)),"")</f>
        <v/>
      </c>
    </row>
    <row r="407" spans="2:28" x14ac:dyDescent="0.2">
      <c r="B407" s="130">
        <v>640.96100000000433</v>
      </c>
      <c r="C407" s="160">
        <v>34.488839988430598</v>
      </c>
      <c r="D407">
        <v>640.96100000000433</v>
      </c>
      <c r="E407" s="160">
        <v>-2238.8291288922965</v>
      </c>
      <c r="F407">
        <v>640.96100000000433</v>
      </c>
      <c r="G407" s="160">
        <v>1.0177611077033362</v>
      </c>
      <c r="I407" s="160"/>
      <c r="K407" s="160"/>
      <c r="L407">
        <v>640.86100000000431</v>
      </c>
      <c r="M407" s="160">
        <v>124.37821377710004</v>
      </c>
      <c r="N407" s="143">
        <f t="shared" si="6"/>
        <v>407</v>
      </c>
      <c r="AB407" s="172" t="str">
        <f>IFERROR(VALUE(RIGHT(AA407,LEN(AA407)-MIN(FIND({0;1;2;3;4;5;6;7;8;9},AA407&amp;"0123456789"))+1)),"")</f>
        <v/>
      </c>
    </row>
    <row r="408" spans="2:28" x14ac:dyDescent="0.2">
      <c r="B408" s="130">
        <v>641.16100000000438</v>
      </c>
      <c r="C408" s="160">
        <v>34.319916930729434</v>
      </c>
      <c r="D408">
        <v>641.16100000000438</v>
      </c>
      <c r="E408" s="160">
        <v>-2238.9362007159166</v>
      </c>
      <c r="F408">
        <v>641.16100000000438</v>
      </c>
      <c r="G408" s="160">
        <v>0.91068928408321881</v>
      </c>
      <c r="I408" s="160"/>
      <c r="K408" s="160"/>
      <c r="L408">
        <v>641.06100000000436</v>
      </c>
      <c r="M408" s="160">
        <v>122.36855299583929</v>
      </c>
      <c r="N408" s="143">
        <f t="shared" si="6"/>
        <v>408</v>
      </c>
      <c r="AB408" s="172" t="str">
        <f>IFERROR(VALUE(RIGHT(AA408,LEN(AA408)-MIN(FIND({0;1;2;3;4;5;6;7;8;9},AA408&amp;"0123456789"))+1)),"")</f>
        <v/>
      </c>
    </row>
    <row r="409" spans="2:28" x14ac:dyDescent="0.2">
      <c r="B409" s="130">
        <v>641.36100000000442</v>
      </c>
      <c r="C409" s="160">
        <v>34.147369175825744</v>
      </c>
      <c r="D409">
        <v>641.36100000000442</v>
      </c>
      <c r="E409" s="160">
        <v>-2239.0373275166489</v>
      </c>
      <c r="F409">
        <v>641.36100000000442</v>
      </c>
      <c r="G409" s="160">
        <v>0.80956248335087366</v>
      </c>
      <c r="I409" s="160"/>
      <c r="K409" s="160"/>
      <c r="L409">
        <v>641.2610000000044</v>
      </c>
      <c r="M409" s="160">
        <v>120.37371765539596</v>
      </c>
      <c r="N409" s="143">
        <f t="shared" si="6"/>
        <v>409</v>
      </c>
      <c r="AB409" s="172" t="str">
        <f>IFERROR(VALUE(RIGHT(AA409,LEN(AA409)-MIN(FIND({0;1;2;3;4;5;6;7;8;9},AA409&amp;"0123456789"))+1)),"")</f>
        <v/>
      </c>
    </row>
    <row r="410" spans="2:28" x14ac:dyDescent="0.2">
      <c r="B410" s="130">
        <v>641.56100000000447</v>
      </c>
      <c r="C410" s="160">
        <v>33.971439314030668</v>
      </c>
      <c r="D410">
        <v>641.56100000000447</v>
      </c>
      <c r="E410" s="160">
        <v>-2239.1324486365279</v>
      </c>
      <c r="F410">
        <v>641.56100000000447</v>
      </c>
      <c r="G410" s="160">
        <v>0.71444136347190579</v>
      </c>
      <c r="I410" s="160"/>
      <c r="K410" s="160"/>
      <c r="L410">
        <v>641.46100000000445</v>
      </c>
      <c r="M410" s="160">
        <v>118.39904200180369</v>
      </c>
      <c r="N410" s="143">
        <f t="shared" si="6"/>
        <v>410</v>
      </c>
      <c r="AB410" s="172" t="str">
        <f>IFERROR(VALUE(RIGHT(AA410,LEN(AA410)-MIN(FIND({0;1;2;3;4;5;6;7;8;9},AA410&amp;"0123456789"))+1)),"")</f>
        <v/>
      </c>
    </row>
    <row r="411" spans="2:28" x14ac:dyDescent="0.2">
      <c r="B411" s="130">
        <v>641.76100000000451</v>
      </c>
      <c r="C411" s="160">
        <v>33.792376033640458</v>
      </c>
      <c r="D411">
        <v>641.76100000000451</v>
      </c>
      <c r="E411" s="160">
        <v>-2239.2215310417832</v>
      </c>
      <c r="F411">
        <v>641.76100000000451</v>
      </c>
      <c r="G411" s="160">
        <v>0.62535895821656595</v>
      </c>
      <c r="I411" s="160"/>
      <c r="K411" s="160"/>
      <c r="L411">
        <v>641.66100000000449</v>
      </c>
      <c r="M411" s="160">
        <v>116.449940643155</v>
      </c>
      <c r="N411" s="143">
        <f t="shared" si="6"/>
        <v>411</v>
      </c>
      <c r="AB411" s="172" t="str">
        <f>IFERROR(VALUE(RIGHT(AA411,LEN(AA411)-MIN(FIND({0;1;2;3;4;5;6;7;8;9},AA411&amp;"0123456789"))+1)),"")</f>
        <v/>
      </c>
    </row>
    <row r="412" spans="2:28" x14ac:dyDescent="0.2">
      <c r="B412" s="130">
        <v>641.96100000000456</v>
      </c>
      <c r="C412" s="160">
        <v>33.610431439829718</v>
      </c>
      <c r="D412">
        <v>641.96100000000456</v>
      </c>
      <c r="E412" s="160">
        <v>-2239.3045701352335</v>
      </c>
      <c r="F412">
        <v>641.96100000000456</v>
      </c>
      <c r="G412" s="160">
        <v>0.5423198647663412</v>
      </c>
      <c r="I412" s="160"/>
      <c r="K412" s="160"/>
      <c r="L412">
        <v>641.86100000000454</v>
      </c>
      <c r="M412" s="160">
        <v>114.53184681603005</v>
      </c>
      <c r="N412" s="143">
        <f t="shared" si="6"/>
        <v>412</v>
      </c>
      <c r="AB412" s="172" t="str">
        <f>IFERROR(VALUE(RIGHT(AA412,LEN(AA412)-MIN(FIND({0;1;2;3;4;5;6;7;8;9},AA412&amp;"0123456789"))+1)),"")</f>
        <v/>
      </c>
    </row>
    <row r="413" spans="2:28" x14ac:dyDescent="0.2">
      <c r="B413" s="130">
        <v>642.16100000000461</v>
      </c>
      <c r="C413" s="160">
        <v>33.425858515232662</v>
      </c>
      <c r="D413">
        <v>642.16100000000461</v>
      </c>
      <c r="E413" s="160">
        <v>-2239.3815906387931</v>
      </c>
      <c r="F413">
        <v>642.16100000000461</v>
      </c>
      <c r="G413" s="160">
        <v>0.46529936120668935</v>
      </c>
      <c r="I413" s="160"/>
      <c r="K413" s="160"/>
      <c r="L413">
        <v>642.06100000000458</v>
      </c>
      <c r="M413" s="160">
        <v>112.65030733048771</v>
      </c>
      <c r="N413" s="143">
        <f t="shared" si="6"/>
        <v>413</v>
      </c>
      <c r="AB413" s="172" t="str">
        <f>IFERROR(VALUE(RIGHT(AA413,LEN(AA413)-MIN(FIND({0;1;2;3;4;5;6;7;8;9},AA413&amp;"0123456789"))+1)),"")</f>
        <v/>
      </c>
    </row>
    <row r="414" spans="2:28" x14ac:dyDescent="0.2">
      <c r="B414" s="130">
        <v>642.36100000000465</v>
      </c>
      <c r="C414" s="160">
        <v>33.238908483051624</v>
      </c>
      <c r="D414">
        <v>642.36100000000465</v>
      </c>
      <c r="E414" s="160">
        <v>-2239.4526470055848</v>
      </c>
      <c r="F414">
        <v>642.36100000000465</v>
      </c>
      <c r="G414" s="160">
        <v>0.39424299441498079</v>
      </c>
      <c r="I414" s="160"/>
      <c r="K414" s="160"/>
      <c r="L414">
        <v>642.26100000000463</v>
      </c>
      <c r="M414" s="160">
        <v>110.81090293456695</v>
      </c>
      <c r="N414" s="143">
        <f t="shared" si="6"/>
        <v>414</v>
      </c>
      <c r="AB414" s="172" t="str">
        <f>IFERROR(VALUE(RIGHT(AA414,LEN(AA414)-MIN(FIND({0;1;2;3;4;5;6;7;8;9},AA414&amp;"0123456789"))+1)),"")</f>
        <v/>
      </c>
    </row>
    <row r="415" spans="2:28" x14ac:dyDescent="0.2">
      <c r="B415" s="130">
        <v>642.5610000000047</v>
      </c>
      <c r="C415" s="160">
        <v>33.049828227825003</v>
      </c>
      <c r="D415">
        <v>642.5610000000047</v>
      </c>
      <c r="E415" s="160">
        <v>-2239.5178235441031</v>
      </c>
      <c r="F415">
        <v>642.5610000000047</v>
      </c>
      <c r="G415" s="160">
        <v>0.32906645589673644</v>
      </c>
      <c r="I415" s="160"/>
      <c r="K415" s="160"/>
      <c r="L415">
        <v>642.46100000000467</v>
      </c>
      <c r="M415" s="160">
        <v>109.01922808894322</v>
      </c>
      <c r="N415" s="143">
        <f t="shared" si="6"/>
        <v>415</v>
      </c>
      <c r="AB415" s="172" t="str">
        <f>IFERROR(VALUE(RIGHT(AA415,LEN(AA415)-MIN(FIND({0;1;2;3;4;5;6;7;8;9},AA415&amp;"0123456789"))+1)),"")</f>
        <v/>
      </c>
    </row>
    <row r="416" spans="2:28" x14ac:dyDescent="0.2">
      <c r="B416" s="130">
        <v>642.76100000000474</v>
      </c>
      <c r="C416" s="160">
        <v>32.858857824186998</v>
      </c>
      <c r="D416">
        <v>642.76100000000474</v>
      </c>
      <c r="E416" s="160">
        <v>-2239.5772342678124</v>
      </c>
      <c r="F416">
        <v>642.76100000000474</v>
      </c>
      <c r="G416" s="160">
        <v>0.26965573218740246</v>
      </c>
      <c r="I416" s="160"/>
      <c r="K416" s="160"/>
      <c r="L416">
        <v>642.66100000000472</v>
      </c>
      <c r="M416" s="160">
        <v>107.28087173874428</v>
      </c>
      <c r="N416" s="143">
        <f t="shared" si="6"/>
        <v>416</v>
      </c>
      <c r="AB416" s="172" t="str">
        <f>IFERROR(VALUE(RIGHT(AA416,LEN(AA416)-MIN(FIND({0;1;2;3;4;5;6;7;8;9},AA416&amp;"0123456789"))+1)),"")</f>
        <v/>
      </c>
    </row>
    <row r="417" spans="2:28" x14ac:dyDescent="0.2">
      <c r="B417" s="130">
        <v>642.96100000000479</v>
      </c>
      <c r="C417" s="160">
        <v>32.666228271996168</v>
      </c>
      <c r="D417">
        <v>642.96100000000479</v>
      </c>
      <c r="E417" s="160">
        <v>-2239.631022671736</v>
      </c>
      <c r="F417">
        <v>642.96100000000479</v>
      </c>
      <c r="G417" s="160">
        <v>0.21586732826381194</v>
      </c>
      <c r="I417" s="160"/>
      <c r="K417" s="160"/>
      <c r="L417">
        <v>642.86100000000476</v>
      </c>
      <c r="M417" s="160">
        <v>105.60145319534587</v>
      </c>
      <c r="N417" s="143">
        <f t="shared" si="6"/>
        <v>417</v>
      </c>
      <c r="AB417" s="172" t="str">
        <f>IFERROR(VALUE(RIGHT(AA417,LEN(AA417)-MIN(FIND({0;1;2;3;4;5;6;7;8;9},AA417&amp;"0123456789"))+1)),"")</f>
        <v/>
      </c>
    </row>
    <row r="418" spans="2:28" x14ac:dyDescent="0.2">
      <c r="B418" s="130">
        <v>643.16100000000483</v>
      </c>
      <c r="C418" s="160">
        <v>32.472159341695246</v>
      </c>
      <c r="D418">
        <v>643.16100000000483</v>
      </c>
      <c r="E418" s="160">
        <v>-2239.6793610310424</v>
      </c>
      <c r="F418">
        <v>643.16100000000483</v>
      </c>
      <c r="G418" s="160">
        <v>0.16752896895741287</v>
      </c>
      <c r="I418" s="160"/>
      <c r="K418" s="160"/>
      <c r="L418">
        <v>643.06100000000481</v>
      </c>
      <c r="M418" s="160">
        <v>103.98652963915701</v>
      </c>
      <c r="N418" s="143">
        <f t="shared" si="6"/>
        <v>418</v>
      </c>
      <c r="AB418" s="172" t="str">
        <f>IFERROR(VALUE(RIGHT(AA418,LEN(AA418)-MIN(FIND({0;1;2;3;4;5;6;7;8;9},AA418&amp;"0123456789"))+1)),"")</f>
        <v/>
      </c>
    </row>
    <row r="419" spans="2:28" x14ac:dyDescent="0.2">
      <c r="B419" s="130">
        <v>643.36100000000488</v>
      </c>
      <c r="C419" s="160">
        <v>32.276857669582327</v>
      </c>
      <c r="D419">
        <v>643.36100000000488</v>
      </c>
      <c r="E419" s="160">
        <v>-2239.7224494923003</v>
      </c>
      <c r="F419">
        <v>643.36100000000488</v>
      </c>
      <c r="G419" s="160">
        <v>0.12444050769954629</v>
      </c>
      <c r="I419" s="160"/>
      <c r="K419" s="160"/>
      <c r="L419">
        <v>643.26100000000486</v>
      </c>
      <c r="M419" s="160">
        <v>102.44157907322456</v>
      </c>
      <c r="N419" s="143">
        <f t="shared" si="6"/>
        <v>419</v>
      </c>
      <c r="AB419" s="172" t="str">
        <f>IFERROR(VALUE(RIGHT(AA419,LEN(AA419)-MIN(FIND({0;1;2;3;4;5;6;7;8;9},AA419&amp;"0123456789"))+1)),"")</f>
        <v/>
      </c>
    </row>
    <row r="420" spans="2:28" x14ac:dyDescent="0.2">
      <c r="B420" s="130">
        <v>643.56100000000492</v>
      </c>
      <c r="C420" s="160">
        <v>32.08051520542206</v>
      </c>
      <c r="D420">
        <v>643.56100000000492</v>
      </c>
      <c r="E420" s="160">
        <v>-2239.7605153436862</v>
      </c>
      <c r="F420">
        <v>643.56100000000492</v>
      </c>
      <c r="G420" s="160">
        <v>8.6374656313637388E-2</v>
      </c>
      <c r="I420" s="160"/>
      <c r="K420" s="160"/>
      <c r="L420">
        <v>643.4610000000049</v>
      </c>
      <c r="M420" s="160">
        <v>100.97208703659717</v>
      </c>
      <c r="N420" s="143">
        <f t="shared" si="6"/>
        <v>420</v>
      </c>
      <c r="AB420" s="172" t="str">
        <f>IFERROR(VALUE(RIGHT(AA420,LEN(AA420)-MIN(FIND({0;1;2;3;4;5;6;7;8;9},AA420&amp;"0123456789"))+1)),"")</f>
        <v/>
      </c>
    </row>
    <row r="421" spans="2:28" x14ac:dyDescent="0.2">
      <c r="B421" s="130">
        <v>643.76100000000497</v>
      </c>
      <c r="C421" s="160">
        <v>31.88330792137911</v>
      </c>
      <c r="D421">
        <v>643.76100000000497</v>
      </c>
      <c r="E421" s="160">
        <v>-2239.7938121067518</v>
      </c>
      <c r="F421">
        <v>643.76100000000497</v>
      </c>
      <c r="G421" s="160">
        <v>5.3077893247973407E-2</v>
      </c>
      <c r="I421" s="160"/>
      <c r="K421" s="160"/>
      <c r="L421">
        <v>643.66100000000495</v>
      </c>
      <c r="M421" s="160">
        <v>99.583517260573629</v>
      </c>
      <c r="N421" s="143">
        <f t="shared" si="6"/>
        <v>421</v>
      </c>
      <c r="AB421" s="172" t="str">
        <f>IFERROR(VALUE(RIGHT(AA421,LEN(AA421)-MIN(FIND({0;1;2;3;4;5;6;7;8;9},AA421&amp;"0123456789"))+1)),"")</f>
        <v/>
      </c>
    </row>
    <row r="422" spans="2:28" x14ac:dyDescent="0.2">
      <c r="B422" s="130">
        <v>643.96100000000501</v>
      </c>
      <c r="C422" s="160">
        <v>31.685394740212036</v>
      </c>
      <c r="D422">
        <v>643.96100000000501</v>
      </c>
      <c r="E422" s="160">
        <v>-2239.8226179412572</v>
      </c>
      <c r="F422">
        <v>643.96100000000501</v>
      </c>
      <c r="G422" s="160">
        <v>2.4272058742553781E-2</v>
      </c>
      <c r="I422" s="160"/>
      <c r="K422" s="160"/>
      <c r="L422">
        <v>643.86100000000499</v>
      </c>
      <c r="M422" s="160">
        <v>98.281126960726994</v>
      </c>
      <c r="N422" s="143">
        <f t="shared" si="6"/>
        <v>422</v>
      </c>
      <c r="AB422" s="172" t="str">
        <f>IFERROR(VALUE(RIGHT(AA422,LEN(AA422)-MIN(FIND({0;1;2;3;4;5;6;7;8;9},AA422&amp;"0123456789"))+1)),"")</f>
        <v/>
      </c>
    </row>
    <row r="423" spans="2:28" x14ac:dyDescent="0.2">
      <c r="B423" s="130">
        <v>644.16100000000506</v>
      </c>
      <c r="C423" s="160">
        <v>31.486916990644538</v>
      </c>
      <c r="D423">
        <v>644.16100000000506</v>
      </c>
      <c r="E423" s="160">
        <v>-2239.8472350702291</v>
      </c>
      <c r="F423">
        <v>644.16100000000506</v>
      </c>
      <c r="G423" s="160">
        <v>-3.450702292866481E-4</v>
      </c>
      <c r="I423" s="160"/>
      <c r="K423" s="160"/>
      <c r="L423">
        <v>644.06100000000504</v>
      </c>
      <c r="M423" s="160">
        <v>97.070269103759969</v>
      </c>
      <c r="N423" s="143">
        <f t="shared" si="6"/>
        <v>423</v>
      </c>
      <c r="AB423" s="172" t="str">
        <f>IFERROR(VALUE(RIGHT(AA423,LEN(AA423)-MIN(FIND({0;1;2;3;4;5;6;7;8;9},AA423&amp;"0123456789"))+1)),"")</f>
        <v/>
      </c>
    </row>
    <row r="424" spans="2:28" x14ac:dyDescent="0.2">
      <c r="B424" s="130">
        <v>644.36100000000511</v>
      </c>
      <c r="C424" s="160">
        <v>31.287998031189623</v>
      </c>
      <c r="D424">
        <v>644.36100000000511</v>
      </c>
      <c r="E424" s="160">
        <v>-2239.8679880155096</v>
      </c>
      <c r="F424">
        <v>644.36100000000511</v>
      </c>
      <c r="G424" s="160">
        <v>-2.1098015509778634E-2</v>
      </c>
      <c r="I424" s="160"/>
      <c r="K424" s="160"/>
      <c r="L424">
        <v>644.26100000000508</v>
      </c>
      <c r="M424" s="160">
        <v>95.956043890814712</v>
      </c>
      <c r="N424" s="143">
        <f t="shared" si="6"/>
        <v>424</v>
      </c>
      <c r="AB424" s="172" t="str">
        <f>IFERROR(VALUE(RIGHT(AA424,LEN(AA424)-MIN(FIND({0;1;2;3;4;5;6;7;8;9},AA424&amp;"0123456789"))+1)),"")</f>
        <v/>
      </c>
    </row>
    <row r="425" spans="2:28" x14ac:dyDescent="0.2">
      <c r="B425" s="130">
        <v>644.56100000000515</v>
      </c>
      <c r="C425" s="160">
        <v>31.088743205647578</v>
      </c>
      <c r="D425">
        <v>644.56100000000515</v>
      </c>
      <c r="E425" s="160">
        <v>-2239.885220873497</v>
      </c>
      <c r="F425">
        <v>644.56100000000515</v>
      </c>
      <c r="G425" s="160">
        <v>-3.8330873497216089E-2</v>
      </c>
      <c r="I425" s="160"/>
      <c r="K425" s="160"/>
      <c r="L425">
        <v>644.46100000000513</v>
      </c>
      <c r="M425" s="160">
        <v>94.943013062110253</v>
      </c>
      <c r="N425" s="143">
        <f t="shared" si="6"/>
        <v>425</v>
      </c>
      <c r="AB425" s="172" t="str">
        <f>IFERROR(VALUE(RIGHT(AA425,LEN(AA425)-MIN(FIND({0;1;2;3;4;5;6;7;8;9},AA425&amp;"0123456789"))+1)),"")</f>
        <v/>
      </c>
    </row>
    <row r="426" spans="2:28" x14ac:dyDescent="0.2">
      <c r="B426" s="130">
        <v>644.7610000000052</v>
      </c>
      <c r="C426" s="160">
        <v>30.889239789788785</v>
      </c>
      <c r="D426">
        <v>644.7610000000052</v>
      </c>
      <c r="E426" s="160">
        <v>-2239.8992872896961</v>
      </c>
      <c r="F426">
        <v>644.7610000000052</v>
      </c>
      <c r="G426" s="160">
        <v>-5.2397289696273219E-2</v>
      </c>
      <c r="I426" s="160"/>
      <c r="K426" s="160"/>
      <c r="L426">
        <v>644.66100000000517</v>
      </c>
      <c r="M426" s="160">
        <v>94.033087478279825</v>
      </c>
      <c r="N426" s="143">
        <f t="shared" si="6"/>
        <v>426</v>
      </c>
      <c r="AB426" s="172" t="str">
        <f>IFERROR(VALUE(RIGHT(AA426,LEN(AA426)-MIN(FIND({0;1;2;3;4;5;6;7;8;9},AA426&amp;"0123456789"))+1)),"")</f>
        <v/>
      </c>
    </row>
    <row r="427" spans="2:28" x14ac:dyDescent="0.2">
      <c r="B427" s="130">
        <v>644.96100000000524</v>
      </c>
      <c r="C427" s="160">
        <v>30.689557886238646</v>
      </c>
      <c r="D427">
        <v>644.96100000000524</v>
      </c>
      <c r="E427" s="160">
        <v>-2239.9105404380202</v>
      </c>
      <c r="F427">
        <v>644.96100000000524</v>
      </c>
      <c r="G427" s="160">
        <v>-6.3650438020431466E-2</v>
      </c>
      <c r="I427" s="160"/>
      <c r="K427" s="160"/>
      <c r="L427">
        <v>644.86100000000522</v>
      </c>
      <c r="M427" s="160">
        <v>93.225513295018601</v>
      </c>
      <c r="N427" s="143">
        <f t="shared" si="6"/>
        <v>427</v>
      </c>
      <c r="AB427" s="172" t="str">
        <f>IFERROR(VALUE(RIGHT(AA427,LEN(AA427)-MIN(FIND({0;1;2;3;4;5;6;7;8;9},AA427&amp;"0123456789"))+1)),"")</f>
        <v/>
      </c>
    </row>
    <row r="428" spans="2:28" x14ac:dyDescent="0.2">
      <c r="B428" s="130">
        <v>645.16100000000529</v>
      </c>
      <c r="C428" s="160">
        <v>30.489752211335926</v>
      </c>
      <c r="D428">
        <v>645.16100000000529</v>
      </c>
      <c r="E428" s="160">
        <v>-2239.9193270798928</v>
      </c>
      <c r="F428">
        <v>645.16100000000529</v>
      </c>
      <c r="G428" s="160">
        <v>-7.2437079893006739E-2</v>
      </c>
      <c r="I428" s="160"/>
      <c r="K428" s="160"/>
      <c r="L428">
        <v>645.06100000000527</v>
      </c>
      <c r="M428" s="160">
        <v>92.518013274284272</v>
      </c>
      <c r="N428" s="143">
        <f t="shared" si="6"/>
        <v>428</v>
      </c>
      <c r="AB428" s="172" t="str">
        <f>IFERROR(VALUE(RIGHT(AA428,LEN(AA428)-MIN(FIND({0;1;2;3;4;5;6;7;8;9},AA428&amp;"0123456789"))+1)),"")</f>
        <v/>
      </c>
    </row>
    <row r="429" spans="2:28" x14ac:dyDescent="0.2">
      <c r="B429" s="130">
        <v>645.36100000000533</v>
      </c>
      <c r="C429" s="160">
        <v>30.289864127410251</v>
      </c>
      <c r="D429">
        <v>645.36100000000533</v>
      </c>
      <c r="E429" s="160">
        <v>-2239.925981474893</v>
      </c>
      <c r="F429">
        <v>645.36100000000533</v>
      </c>
      <c r="G429" s="160">
        <v>-7.9091474893175473E-2</v>
      </c>
      <c r="I429" s="160"/>
      <c r="K429" s="160"/>
      <c r="L429">
        <v>645.26100000000531</v>
      </c>
      <c r="M429" s="160">
        <v>91.906706923066807</v>
      </c>
      <c r="N429" s="143">
        <f t="shared" si="6"/>
        <v>429</v>
      </c>
      <c r="AB429" s="172" t="str">
        <f>IFERROR(VALUE(RIGHT(AA429,LEN(AA429)-MIN(FIND({0;1;2;3;4;5;6;7;8;9},AA429&amp;"0123456789"))+1)),"")</f>
        <v/>
      </c>
    </row>
    <row r="430" spans="2:28" x14ac:dyDescent="0.2">
      <c r="B430" s="130">
        <v>645.56100000000538</v>
      </c>
      <c r="C430" s="160">
        <v>30.089923836943647</v>
      </c>
      <c r="D430">
        <v>645.56100000000538</v>
      </c>
      <c r="E430" s="160">
        <v>-2239.9308207805802</v>
      </c>
      <c r="F430">
        <v>645.56100000000538</v>
      </c>
      <c r="G430" s="160">
        <v>-8.3930780580431019E-2</v>
      </c>
      <c r="I430" s="160"/>
      <c r="K430" s="160"/>
      <c r="L430">
        <v>645.46100000000536</v>
      </c>
      <c r="M430" s="160">
        <v>91.386502270668146</v>
      </c>
      <c r="N430" s="143">
        <f t="shared" si="6"/>
        <v>430</v>
      </c>
      <c r="AB430" s="172" t="str">
        <f>IFERROR(VALUE(RIGHT(AA430,LEN(AA430)-MIN(FIND({0;1;2;3;4;5;6;7;8;9},AA430&amp;"0123456789"))+1)),"")</f>
        <v/>
      </c>
    </row>
    <row r="431" spans="2:28" x14ac:dyDescent="0.2">
      <c r="B431" s="130">
        <v>645.76100000000542</v>
      </c>
      <c r="C431" s="160">
        <v>29.889952532298192</v>
      </c>
      <c r="D431">
        <v>645.76100000000542</v>
      </c>
      <c r="E431" s="160">
        <v>-2239.9341411594837</v>
      </c>
      <c r="F431">
        <v>645.76100000000542</v>
      </c>
      <c r="G431" s="160">
        <v>-8.7251159483912488E-2</v>
      </c>
      <c r="I431" s="160"/>
      <c r="K431" s="160"/>
      <c r="L431">
        <v>645.6610000000054</v>
      </c>
      <c r="M431" s="160">
        <v>90.951267569411357</v>
      </c>
      <c r="N431" s="143">
        <f t="shared" si="6"/>
        <v>431</v>
      </c>
      <c r="AB431" s="172" t="str">
        <f>IFERROR(VALUE(RIGHT(AA431,LEN(AA431)-MIN(FIND({0;1;2;3;4;5;6;7;8;9},AA431&amp;"0123456789"))+1)),"")</f>
        <v/>
      </c>
    </row>
    <row r="432" spans="2:28" x14ac:dyDescent="0.2">
      <c r="B432" s="130">
        <v>645.96100000000547</v>
      </c>
      <c r="C432" s="160">
        <v>29.689964401037322</v>
      </c>
      <c r="D432">
        <v>645.96100000000547</v>
      </c>
      <c r="E432" s="160">
        <v>-2239.9362151849077</v>
      </c>
      <c r="F432">
        <v>645.96100000000547</v>
      </c>
      <c r="G432" s="160">
        <v>-8.9325184907920629E-2</v>
      </c>
      <c r="I432" s="160"/>
      <c r="K432" s="160"/>
      <c r="L432">
        <v>645.86100000000545</v>
      </c>
      <c r="M432" s="160">
        <v>90.594178477860041</v>
      </c>
      <c r="N432" s="143">
        <f t="shared" si="6"/>
        <v>432</v>
      </c>
      <c r="AB432" s="172" t="str">
        <f>IFERROR(VALUE(RIGHT(AA432,LEN(AA432)-MIN(FIND({0;1;2;3;4;5;6;7;8;9},AA432&amp;"0123456789"))+1)),"")</f>
        <v/>
      </c>
    </row>
    <row r="433" spans="2:28" x14ac:dyDescent="0.2">
      <c r="B433" s="130">
        <v>646.16100000000552</v>
      </c>
      <c r="C433" s="160">
        <v>29.489968382682516</v>
      </c>
      <c r="D433">
        <v>646.16100000000552</v>
      </c>
      <c r="E433" s="160">
        <v>-2239.937288268276</v>
      </c>
      <c r="F433">
        <v>646.16100000000552</v>
      </c>
      <c r="G433" s="160">
        <v>-9.0398268276203453E-2</v>
      </c>
      <c r="I433" s="160"/>
      <c r="K433" s="160"/>
      <c r="L433">
        <v>646.06100000000549</v>
      </c>
      <c r="M433" s="160">
        <v>90.307418910509583</v>
      </c>
      <c r="N433" s="143">
        <f t="shared" si="6"/>
        <v>433</v>
      </c>
      <c r="AB433" s="172" t="str">
        <f>IFERROR(VALUE(RIGHT(AA433,LEN(AA433)-MIN(FIND({0;1;2;3;4;5;6;7;8;9},AA433&amp;"0123456789"))+1)),"")</f>
        <v/>
      </c>
    </row>
    <row r="434" spans="2:28" x14ac:dyDescent="0.2">
      <c r="B434" s="130">
        <v>646.36100000000556</v>
      </c>
      <c r="C434" s="160">
        <v>29.2899696886799</v>
      </c>
      <c r="D434">
        <v>646.36100000000556</v>
      </c>
      <c r="E434" s="160">
        <v>-2239.937578582962</v>
      </c>
      <c r="F434">
        <v>646.36100000000556</v>
      </c>
      <c r="G434" s="160">
        <v>-9.0688582962229702E-2</v>
      </c>
      <c r="I434" s="160"/>
      <c r="K434" s="160"/>
      <c r="L434">
        <v>646.26100000000554</v>
      </c>
      <c r="M434" s="160">
        <v>90.083169515880826</v>
      </c>
      <c r="N434" s="143">
        <f t="shared" si="6"/>
        <v>434</v>
      </c>
      <c r="AB434" s="172" t="str">
        <f>IFERROR(VALUE(RIGHT(AA434,LEN(AA434)-MIN(FIND({0;1;2;3;4;5;6;7;8;9},AA434&amp;"0123456789"))+1)),"")</f>
        <v/>
      </c>
    </row>
    <row r="435" spans="2:28" x14ac:dyDescent="0.2">
      <c r="B435" s="130">
        <v>646.56100000000561</v>
      </c>
      <c r="C435" s="160">
        <v>29.089971007128131</v>
      </c>
      <c r="D435">
        <v>646.56100000000561</v>
      </c>
      <c r="E435" s="160">
        <v>-2239.9372768795524</v>
      </c>
      <c r="F435">
        <v>646.56100000000561</v>
      </c>
      <c r="G435" s="160">
        <v>-9.0386879552625032E-2</v>
      </c>
      <c r="I435" s="160"/>
      <c r="K435" s="160"/>
      <c r="L435">
        <v>646.46100000000558</v>
      </c>
      <c r="M435" s="160">
        <v>89.913567835605804</v>
      </c>
      <c r="N435" s="143">
        <f t="shared" si="6"/>
        <v>435</v>
      </c>
      <c r="AB435" s="172" t="str">
        <f>IFERROR(VALUE(RIGHT(AA435,LEN(AA435)-MIN(FIND({0;1;2;3;4;5;6;7;8;9},AA435&amp;"0123456789"))+1)),"")</f>
        <v/>
      </c>
    </row>
    <row r="436" spans="2:28" x14ac:dyDescent="0.2">
      <c r="B436" s="130">
        <v>646.76100000000565</v>
      </c>
      <c r="C436" s="160">
        <v>28.889973436142327</v>
      </c>
      <c r="D436">
        <v>646.76100000000565</v>
      </c>
      <c r="E436" s="160">
        <v>-2239.9365447008136</v>
      </c>
      <c r="F436">
        <v>646.76100000000565</v>
      </c>
      <c r="G436" s="160">
        <v>-8.9654700813753152E-2</v>
      </c>
      <c r="I436" s="160"/>
      <c r="K436" s="160"/>
      <c r="L436">
        <v>646.66100000000563</v>
      </c>
      <c r="M436" s="160">
        <v>89.790244631638473</v>
      </c>
      <c r="N436" s="143">
        <f t="shared" si="6"/>
        <v>436</v>
      </c>
      <c r="AB436" s="172" t="str">
        <f>IFERROR(VALUE(RIGHT(AA436,LEN(AA436)-MIN(FIND({0;1;2;3;4;5;6;7;8;9},AA436&amp;"0123456789"))+1)),"")</f>
        <v/>
      </c>
    </row>
    <row r="437" spans="2:28" x14ac:dyDescent="0.2">
      <c r="B437" s="130">
        <v>646.9610000000057</v>
      </c>
      <c r="C437" s="160">
        <v>28.689977177255766</v>
      </c>
      <c r="D437">
        <v>646.9610000000057</v>
      </c>
      <c r="E437" s="160">
        <v>-2239.9355145948221</v>
      </c>
      <c r="F437">
        <v>646.9610000000057</v>
      </c>
      <c r="G437" s="160">
        <v>-8.8624594822249492E-2</v>
      </c>
      <c r="I437" s="160"/>
      <c r="K437" s="160"/>
      <c r="L437">
        <v>646.86100000000567</v>
      </c>
      <c r="M437" s="160">
        <v>89.704893460598356</v>
      </c>
      <c r="N437" s="143">
        <f t="shared" si="6"/>
        <v>437</v>
      </c>
      <c r="AB437" s="172" t="str">
        <f>IFERROR(VALUE(RIGHT(AA437,LEN(AA437)-MIN(FIND({0;1;2;3;4;5;6;7;8;9},AA437&amp;"0123456789"))+1)),"")</f>
        <v/>
      </c>
    </row>
    <row r="438" spans="2:28" x14ac:dyDescent="0.2">
      <c r="B438" s="130">
        <v>647.16100000000574</v>
      </c>
      <c r="C438" s="160">
        <v>28.489982155047077</v>
      </c>
      <c r="D438">
        <v>647.16100000000574</v>
      </c>
      <c r="E438" s="160">
        <v>-2239.9342673573224</v>
      </c>
      <c r="F438">
        <v>647.16100000000574</v>
      </c>
      <c r="G438" s="160">
        <v>-8.737735732256624E-2</v>
      </c>
      <c r="I438" s="160"/>
      <c r="K438" s="160"/>
      <c r="L438">
        <v>647.06100000000572</v>
      </c>
      <c r="M438" s="160">
        <v>89.642688514997715</v>
      </c>
      <c r="N438" s="143">
        <f t="shared" si="6"/>
        <v>438</v>
      </c>
      <c r="AB438" s="172" t="str">
        <f>IFERROR(VALUE(RIGHT(AA438,LEN(AA438)-MIN(FIND({0;1;2;3;4;5;6;7;8;9},AA438&amp;"0123456789"))+1)),"")</f>
        <v/>
      </c>
    </row>
    <row r="439" spans="2:28" x14ac:dyDescent="0.2">
      <c r="B439" s="130">
        <v>647.36100000000579</v>
      </c>
      <c r="C439" s="160">
        <v>28.28998843055199</v>
      </c>
      <c r="D439">
        <v>647.36100000000579</v>
      </c>
      <c r="E439" s="160">
        <v>-2239.9328271198719</v>
      </c>
      <c r="F439">
        <v>647.36100000000579</v>
      </c>
      <c r="G439" s="160">
        <v>-8.593711987214192E-2</v>
      </c>
      <c r="I439" s="160"/>
      <c r="K439" s="160"/>
      <c r="L439">
        <v>647.26100000000577</v>
      </c>
      <c r="M439" s="160">
        <v>89.587396548759443</v>
      </c>
      <c r="N439" s="143">
        <f t="shared" si="6"/>
        <v>439</v>
      </c>
      <c r="AB439" s="172" t="str">
        <f>IFERROR(VALUE(RIGHT(AA439,LEN(AA439)-MIN(FIND({0;1;2;3;4;5;6;7;8;9},AA439&amp;"0123456789"))+1)),"")</f>
        <v/>
      </c>
    </row>
    <row r="440" spans="2:28" x14ac:dyDescent="0.2">
      <c r="B440" s="130">
        <v>647.56100000000583</v>
      </c>
      <c r="C440" s="160">
        <v>28.089996061580312</v>
      </c>
      <c r="D440">
        <v>647.56100000000583</v>
      </c>
      <c r="E440" s="160">
        <v>-2239.9312097388975</v>
      </c>
      <c r="F440">
        <v>647.56100000000583</v>
      </c>
      <c r="G440" s="160">
        <v>-8.4319738897647767E-2</v>
      </c>
      <c r="I440" s="160"/>
      <c r="K440" s="160"/>
      <c r="L440">
        <v>647.46100000000581</v>
      </c>
      <c r="M440" s="160">
        <v>89.536646903183183</v>
      </c>
      <c r="N440" s="143">
        <f t="shared" si="6"/>
        <v>440</v>
      </c>
      <c r="AB440" s="172" t="str">
        <f>IFERROR(VALUE(RIGHT(AA440,LEN(AA440)-MIN(FIND({0;1;2;3;4;5;6;7;8;9},AA440&amp;"0123456789"))+1)),"")</f>
        <v/>
      </c>
    </row>
    <row r="441" spans="2:28" x14ac:dyDescent="0.2">
      <c r="B441" s="130">
        <v>647.76100000000588</v>
      </c>
      <c r="C441" s="160">
        <v>27.890005135676539</v>
      </c>
      <c r="D441">
        <v>647.76100000000588</v>
      </c>
      <c r="E441" s="160">
        <v>-2239.9294229998691</v>
      </c>
      <c r="F441">
        <v>647.76100000000588</v>
      </c>
      <c r="G441" s="160">
        <v>-8.2532999869272317E-2</v>
      </c>
      <c r="I441" s="160"/>
      <c r="K441" s="160"/>
      <c r="L441">
        <v>647.66100000000586</v>
      </c>
      <c r="M441" s="160">
        <v>89.488127367007635</v>
      </c>
      <c r="N441" s="143">
        <f t="shared" si="6"/>
        <v>441</v>
      </c>
      <c r="AB441" s="172" t="str">
        <f>IFERROR(VALUE(RIGHT(AA441,LEN(AA441)-MIN(FIND({0;1;2;3;4;5;6;7;8;9},AA441&amp;"0123456789"))+1)),"")</f>
        <v/>
      </c>
    </row>
    <row r="442" spans="2:28" x14ac:dyDescent="0.2">
      <c r="B442" s="130">
        <v>647.96100000000592</v>
      </c>
      <c r="C442" s="160">
        <v>27.690015797075887</v>
      </c>
      <c r="D442">
        <v>647.96100000000592</v>
      </c>
      <c r="E442" s="160">
        <v>-2239.927466850605</v>
      </c>
      <c r="F442">
        <v>647.96100000000592</v>
      </c>
      <c r="G442" s="160">
        <v>-8.0576850605211803E-2</v>
      </c>
      <c r="I442" s="160"/>
      <c r="K442" s="160"/>
      <c r="L442">
        <v>647.8610000000059</v>
      </c>
      <c r="M442" s="160">
        <v>89.43959251230207</v>
      </c>
      <c r="N442" s="143">
        <f t="shared" si="6"/>
        <v>442</v>
      </c>
      <c r="AB442" s="172" t="str">
        <f>IFERROR(VALUE(RIGHT(AA442,LEN(AA442)-MIN(FIND({0;1;2;3;4;5;6;7;8;9},AA442&amp;"0123456789"))+1)),"")</f>
        <v/>
      </c>
    </row>
    <row r="443" spans="2:28" x14ac:dyDescent="0.2">
      <c r="B443" s="130">
        <v>648.16100000000597</v>
      </c>
      <c r="C443" s="160">
        <v>27.49002827083909</v>
      </c>
      <c r="D443">
        <v>648.16100000000597</v>
      </c>
      <c r="E443" s="160">
        <v>-2239.9253336598395</v>
      </c>
      <c r="F443">
        <v>648.16100000000597</v>
      </c>
      <c r="G443" s="160">
        <v>-7.8443659839649627E-2</v>
      </c>
      <c r="I443" s="160"/>
      <c r="K443" s="160"/>
      <c r="L443">
        <v>648.06100000000595</v>
      </c>
      <c r="M443" s="160">
        <v>89.388870921068687</v>
      </c>
      <c r="N443" s="143">
        <f t="shared" si="6"/>
        <v>443</v>
      </c>
      <c r="AB443" s="172" t="str">
        <f>IFERROR(VALUE(RIGHT(AA443,LEN(AA443)-MIN(FIND({0;1;2;3;4;5;6;7;8;9},AA443&amp;"0123456789"))+1)),"")</f>
        <v/>
      </c>
    </row>
    <row r="444" spans="2:28" x14ac:dyDescent="0.2">
      <c r="B444" s="130">
        <v>648.36100000000602</v>
      </c>
      <c r="C444" s="160">
        <v>27.290042886989351</v>
      </c>
      <c r="D444">
        <v>648.36100000000602</v>
      </c>
      <c r="E444" s="160">
        <v>-2239.9230085020754</v>
      </c>
      <c r="F444">
        <v>648.36100000000602</v>
      </c>
      <c r="G444" s="160">
        <v>-7.6118502075587458E-2</v>
      </c>
      <c r="I444" s="160"/>
      <c r="K444" s="160"/>
      <c r="L444">
        <v>648.26100000000599</v>
      </c>
      <c r="M444" s="160">
        <v>89.333872698139402</v>
      </c>
      <c r="N444" s="143">
        <f t="shared" si="6"/>
        <v>444</v>
      </c>
      <c r="AB444" s="172" t="str">
        <f>IFERROR(VALUE(RIGHT(AA444,LEN(AA444)-MIN(FIND({0;1;2;3;4;5;6;7;8;9},AA444&amp;"0123456789"))+1)),"")</f>
        <v/>
      </c>
    </row>
    <row r="445" spans="2:28" x14ac:dyDescent="0.2">
      <c r="B445" s="130">
        <v>648.56100000000606</v>
      </c>
      <c r="C445" s="160">
        <v>27.090060107096328</v>
      </c>
      <c r="D445">
        <v>648.56100000000606</v>
      </c>
      <c r="E445" s="160">
        <v>-2239.9204694697296</v>
      </c>
      <c r="F445">
        <v>648.56100000000606</v>
      </c>
      <c r="G445" s="160">
        <v>-7.3579469729793345E-2</v>
      </c>
      <c r="I445" s="160"/>
      <c r="K445" s="160"/>
      <c r="L445">
        <v>648.46100000000604</v>
      </c>
      <c r="M445" s="160">
        <v>89.272597262418515</v>
      </c>
      <c r="N445" s="143">
        <f t="shared" si="6"/>
        <v>445</v>
      </c>
      <c r="AB445" s="172" t="str">
        <f>IFERROR(VALUE(RIGHT(AA445,LEN(AA445)-MIN(FIND({0;1;2;3;4;5;6;7;8;9},AA445&amp;"0123456789"))+1)),"")</f>
        <v/>
      </c>
    </row>
    <row r="446" spans="2:28" x14ac:dyDescent="0.2">
      <c r="B446" s="130">
        <v>648.76100000000611</v>
      </c>
      <c r="C446" s="160">
        <v>26.890081004036034</v>
      </c>
      <c r="D446">
        <v>648.76100000000611</v>
      </c>
      <c r="E446" s="160">
        <v>-2239.9176559498269</v>
      </c>
      <c r="F446">
        <v>648.76100000000611</v>
      </c>
      <c r="G446" s="160">
        <v>-7.076594982709139E-2</v>
      </c>
      <c r="I446" s="160"/>
      <c r="K446" s="160"/>
      <c r="L446">
        <v>648.66100000000608</v>
      </c>
      <c r="M446" s="160">
        <v>89.193954874762994</v>
      </c>
      <c r="N446" s="143">
        <f t="shared" si="6"/>
        <v>446</v>
      </c>
      <c r="AB446" s="172" t="str">
        <f>IFERROR(VALUE(RIGHT(AA446,LEN(AA446)-MIN(FIND({0;1;2;3;4;5;6;7;8;9},AA446&amp;"0123456789"))+1)),"")</f>
        <v/>
      </c>
    </row>
    <row r="447" spans="2:28" x14ac:dyDescent="0.2">
      <c r="B447" s="130">
        <v>648.96100000000615</v>
      </c>
      <c r="C447" s="160">
        <v>26.6901077177614</v>
      </c>
      <c r="D447">
        <v>648.96100000000615</v>
      </c>
      <c r="E447" s="160">
        <v>-2239.9144558592052</v>
      </c>
      <c r="F447">
        <v>648.96100000000615</v>
      </c>
      <c r="G447" s="160">
        <v>-6.7565859205387824E-2</v>
      </c>
      <c r="I447" s="160"/>
      <c r="K447" s="160"/>
      <c r="L447">
        <v>648.86100000000613</v>
      </c>
      <c r="M447" s="160">
        <v>89.083197353880124</v>
      </c>
      <c r="N447" s="143">
        <f t="shared" si="6"/>
        <v>447</v>
      </c>
      <c r="AB447" s="172" t="str">
        <f>IFERROR(VALUE(RIGHT(AA447,LEN(AA447)-MIN(FIND({0;1;2;3;4;5;6;7;8;9},AA447&amp;"0123456789"))+1)),"")</f>
        <v/>
      </c>
    </row>
    <row r="448" spans="2:28" x14ac:dyDescent="0.2">
      <c r="B448" s="130">
        <v>649.1610000000062</v>
      </c>
      <c r="C448" s="160">
        <v>26.490143389908017</v>
      </c>
      <c r="D448">
        <v>649.1610000000062</v>
      </c>
      <c r="E448" s="160">
        <v>-2239.9107381780345</v>
      </c>
      <c r="F448">
        <v>649.1610000000062</v>
      </c>
      <c r="G448" s="160">
        <v>-6.3848178034731973E-2</v>
      </c>
      <c r="I448" s="160"/>
      <c r="K448" s="160"/>
      <c r="L448">
        <v>649.06100000000617</v>
      </c>
      <c r="M448" s="160">
        <v>88.934895509260201</v>
      </c>
      <c r="N448" s="143">
        <f t="shared" si="6"/>
        <v>448</v>
      </c>
      <c r="AB448" s="172" t="str">
        <f>IFERROR(VALUE(RIGHT(AA448,LEN(AA448)-MIN(FIND({0;1;2;3;4;5;6;7;8;9},AA448&amp;"0123456789"))+1)),"")</f>
        <v/>
      </c>
    </row>
    <row r="449" spans="2:28" x14ac:dyDescent="0.2">
      <c r="B449" s="130">
        <v>649.36100000000624</v>
      </c>
      <c r="C449" s="160">
        <v>26.290192593440313</v>
      </c>
      <c r="D449">
        <v>649.36100000000624</v>
      </c>
      <c r="E449" s="160">
        <v>-2239.9063530066483</v>
      </c>
      <c r="F449">
        <v>649.36100000000624</v>
      </c>
      <c r="G449" s="160">
        <v>-5.946300664845694E-2</v>
      </c>
      <c r="I449" s="160"/>
      <c r="K449" s="160"/>
      <c r="L449">
        <v>649.26100000000622</v>
      </c>
      <c r="M449" s="160">
        <v>88.743633200855584</v>
      </c>
      <c r="N449" s="143">
        <f t="shared" si="6"/>
        <v>449</v>
      </c>
      <c r="AB449" s="172" t="str">
        <f>IFERROR(VALUE(RIGHT(AA449,LEN(AA449)-MIN(FIND({0;1;2;3;4;5;6;7;8;9},AA449&amp;"0123456789"))+1)),"")</f>
        <v/>
      </c>
    </row>
    <row r="450" spans="2:28" x14ac:dyDescent="0.2">
      <c r="B450" s="130">
        <v>649.56100000000629</v>
      </c>
      <c r="C450" s="160">
        <v>26.090261808172706</v>
      </c>
      <c r="D450">
        <v>649.56100000000629</v>
      </c>
      <c r="E450" s="160">
        <v>-2239.9011349289376</v>
      </c>
      <c r="F450">
        <v>649.56100000000629</v>
      </c>
      <c r="G450" s="160">
        <v>-5.4244928937805525E-2</v>
      </c>
      <c r="I450" s="160"/>
      <c r="K450" s="160"/>
      <c r="L450">
        <v>649.46100000000627</v>
      </c>
      <c r="M450" s="160">
        <v>88.504952739778233</v>
      </c>
      <c r="N450" s="143">
        <f t="shared" si="6"/>
        <v>450</v>
      </c>
      <c r="AB450" s="172" t="str">
        <f>IFERROR(VALUE(RIGHT(AA450,LEN(AA450)-MIN(FIND({0;1;2;3;4;5;6;7;8;9},AA450&amp;"0123456789"))+1)),"")</f>
        <v/>
      </c>
    </row>
    <row r="451" spans="2:28" x14ac:dyDescent="0.2">
      <c r="B451" s="130">
        <v>649.76100000000633</v>
      </c>
      <c r="C451" s="160">
        <v>25.89035997915207</v>
      </c>
      <c r="D451">
        <v>649.76100000000633</v>
      </c>
      <c r="E451" s="160">
        <v>-2239.8949058209519</v>
      </c>
      <c r="F451">
        <v>649.76100000000633</v>
      </c>
      <c r="G451" s="160">
        <v>-4.8015820952059585E-2</v>
      </c>
      <c r="I451" s="160"/>
      <c r="K451" s="160"/>
      <c r="L451">
        <v>649.66100000000631</v>
      </c>
      <c r="M451" s="160">
        <v>88.215193178353914</v>
      </c>
      <c r="N451" s="143">
        <f t="shared" si="6"/>
        <v>451</v>
      </c>
      <c r="AB451" s="172" t="str">
        <f>IFERROR(VALUE(RIGHT(AA451,LEN(AA451)-MIN(FIND({0;1;2;3;4;5;6;7;8;9},AA451&amp;"0123456789"))+1)),"")</f>
        <v/>
      </c>
    </row>
    <row r="452" spans="2:28" x14ac:dyDescent="0.2">
      <c r="B452" s="130">
        <v>649.96100000000638</v>
      </c>
      <c r="C452" s="160">
        <v>25.690499153759522</v>
      </c>
      <c r="D452">
        <v>649.96100000000638</v>
      </c>
      <c r="E452" s="160">
        <v>-2239.8874769139816</v>
      </c>
      <c r="F452">
        <v>649.96100000000638</v>
      </c>
      <c r="G452" s="160">
        <v>3.0747290220460854E-3</v>
      </c>
      <c r="I452" s="160"/>
      <c r="K452" s="160"/>
      <c r="L452">
        <v>649.86100000000636</v>
      </c>
      <c r="M452" s="160">
        <v>87.871272931578204</v>
      </c>
      <c r="N452" s="143">
        <f t="shared" si="6"/>
        <v>452</v>
      </c>
      <c r="AB452" s="172" t="str">
        <f>IFERROR(VALUE(RIGHT(AA452,LEN(AA452)-MIN(FIND({0;1;2;3;4;5;6;7;8;9},AA452&amp;"0123456789"))+1)),"")</f>
        <v/>
      </c>
    </row>
    <row r="453" spans="2:28" x14ac:dyDescent="0.2">
      <c r="B453" s="130">
        <v>650.16100000000642</v>
      </c>
      <c r="C453" s="160">
        <v>25.490695153717187</v>
      </c>
      <c r="D453">
        <v>650.16100000000642</v>
      </c>
      <c r="E453" s="160">
        <v>-2239.8786509726683</v>
      </c>
      <c r="F453">
        <v>650.16100000000642</v>
      </c>
      <c r="G453" s="160">
        <v>6.5181737013062957E-2</v>
      </c>
      <c r="I453" s="160"/>
      <c r="K453" s="160"/>
      <c r="L453">
        <v>650.0610000000064</v>
      </c>
      <c r="M453" s="160">
        <v>87.470717990487913</v>
      </c>
      <c r="N453" s="143">
        <f t="shared" si="6"/>
        <v>453</v>
      </c>
      <c r="AB453" s="172" t="str">
        <f>IFERROR(VALUE(RIGHT(AA453,LEN(AA453)-MIN(FIND({0;1;2;3;4;5;6;7;8;9},AA453&amp;"0123456789"))+1)),"")</f>
        <v/>
      </c>
    </row>
    <row r="454" spans="2:28" x14ac:dyDescent="0.2">
      <c r="B454" s="130">
        <v>650.36100000000647</v>
      </c>
      <c r="C454" s="160">
        <v>25.290967163144337</v>
      </c>
      <c r="D454">
        <v>650.36100000000647</v>
      </c>
      <c r="E454" s="160">
        <v>-2239.8682460166601</v>
      </c>
      <c r="F454">
        <v>650.36100000000647</v>
      </c>
      <c r="G454" s="160">
        <v>0.12884749050726896</v>
      </c>
      <c r="I454" s="160"/>
      <c r="K454" s="160"/>
      <c r="L454">
        <v>650.26100000000645</v>
      </c>
      <c r="M454" s="160">
        <v>87.017835993304118</v>
      </c>
      <c r="N454" s="143">
        <f t="shared" ref="N454:N517" si="7">N453+1</f>
        <v>454</v>
      </c>
      <c r="AB454" s="172" t="str">
        <f>IFERROR(VALUE(RIGHT(AA454,LEN(AA454)-MIN(FIND({0;1;2;3;4;5;6;7;8;9},AA454&amp;"0123456789"))+1)),"")</f>
        <v/>
      </c>
    </row>
    <row r="455" spans="2:28" x14ac:dyDescent="0.2">
      <c r="B455" s="130">
        <v>650.56100000000652</v>
      </c>
      <c r="C455" s="160">
        <v>25.091337738050218</v>
      </c>
      <c r="D455">
        <v>650.56100000000652</v>
      </c>
      <c r="E455" s="160">
        <v>-2239.856095956382</v>
      </c>
      <c r="F455">
        <v>650.56100000000652</v>
      </c>
      <c r="G455" s="160">
        <v>0.19423206414376182</v>
      </c>
      <c r="I455" s="160"/>
      <c r="K455" s="160"/>
      <c r="L455">
        <v>650.46100000000649</v>
      </c>
      <c r="M455" s="160">
        <v>86.517099133051673</v>
      </c>
      <c r="N455" s="143">
        <f t="shared" si="7"/>
        <v>455</v>
      </c>
      <c r="AB455" s="172" t="str">
        <f>IFERROR(VALUE(RIGHT(AA455,LEN(AA455)-MIN(FIND({0;1;2;3;4;5;6;7;8;9},AA455&amp;"0123456789"))+1)),"")</f>
        <v/>
      </c>
    </row>
    <row r="456" spans="2:28" x14ac:dyDescent="0.2">
      <c r="B456" s="130">
        <v>650.76100000000656</v>
      </c>
      <c r="C456" s="160">
        <v>24.891832712441644</v>
      </c>
      <c r="D456">
        <v>650.76100000000656</v>
      </c>
      <c r="E456" s="160">
        <v>-2239.8420505089293</v>
      </c>
      <c r="F456">
        <v>650.76100000000656</v>
      </c>
      <c r="G456" s="160">
        <v>0.2614788517589659</v>
      </c>
      <c r="I456" s="160"/>
      <c r="K456" s="160"/>
      <c r="L456">
        <v>650.66100000000654</v>
      </c>
      <c r="M456" s="160">
        <v>85.972937219015193</v>
      </c>
      <c r="N456" s="143">
        <f t="shared" si="7"/>
        <v>456</v>
      </c>
      <c r="AB456" s="172" t="str">
        <f>IFERROR(VALUE(RIGHT(AA456,LEN(AA456)-MIN(FIND({0;1;2;3;4;5;6;7;8;9},AA456&amp;"0123456789"))+1)),"")</f>
        <v/>
      </c>
    </row>
    <row r="457" spans="2:28" x14ac:dyDescent="0.2">
      <c r="B457" s="130">
        <v>650.96100000000661</v>
      </c>
      <c r="C457" s="160">
        <v>24.69248098251725</v>
      </c>
      <c r="D457">
        <v>650.96100000000661</v>
      </c>
      <c r="E457" s="160">
        <v>-2239.8259751620021</v>
      </c>
      <c r="F457">
        <v>650.96100000000661</v>
      </c>
      <c r="G457" s="160">
        <v>0.33071465999910288</v>
      </c>
      <c r="I457" s="160"/>
      <c r="K457" s="160"/>
      <c r="L457">
        <v>650.86100000000658</v>
      </c>
      <c r="M457" s="160">
        <v>85.389752022827977</v>
      </c>
      <c r="N457" s="143">
        <f t="shared" si="7"/>
        <v>457</v>
      </c>
      <c r="AB457" s="172" t="str">
        <f>IFERROR(VALUE(RIGHT(AA457,LEN(AA457)-MIN(FIND({0;1;2;3;4;5;6;7;8;9},AA457&amp;"0123456789"))+1)),"")</f>
        <v/>
      </c>
    </row>
    <row r="458" spans="2:28" x14ac:dyDescent="0.2">
      <c r="B458" s="130">
        <v>651.16100000000665</v>
      </c>
      <c r="C458" s="160">
        <v>24.493314157765873</v>
      </c>
      <c r="D458">
        <v>651.16100000000665</v>
      </c>
      <c r="E458" s="160">
        <v>-2239.8077514171723</v>
      </c>
      <c r="F458">
        <v>651.16100000000665</v>
      </c>
      <c r="G458" s="160">
        <v>0.40204955809622334</v>
      </c>
      <c r="I458" s="160"/>
      <c r="K458" s="160"/>
      <c r="L458">
        <v>651.06100000000663</v>
      </c>
      <c r="M458" s="160">
        <v>84.771999402797164</v>
      </c>
      <c r="N458" s="143">
        <f t="shared" si="7"/>
        <v>458</v>
      </c>
      <c r="AB458" s="172" t="str">
        <f>IFERROR(VALUE(RIGHT(AA458,LEN(AA458)-MIN(FIND({0;1;2;3;4;5;6;7;8;9},AA458&amp;"0123456789"))+1)),"")</f>
        <v/>
      </c>
    </row>
    <row r="459" spans="2:28" x14ac:dyDescent="0.2">
      <c r="B459" s="130">
        <v>651.3610000000067</v>
      </c>
      <c r="C459" s="160">
        <v>24.294366109883896</v>
      </c>
      <c r="D459">
        <v>651.3610000000067</v>
      </c>
      <c r="E459" s="160">
        <v>-2239.7872769437618</v>
      </c>
      <c r="F459">
        <v>651.3610000000067</v>
      </c>
      <c r="G459" s="160">
        <v>0.47557684427511049</v>
      </c>
      <c r="I459" s="160"/>
      <c r="K459" s="160"/>
      <c r="L459">
        <v>651.26100000000667</v>
      </c>
      <c r="M459" s="160">
        <v>84.124166972618909</v>
      </c>
      <c r="N459" s="143">
        <f t="shared" si="7"/>
        <v>459</v>
      </c>
      <c r="AB459" s="172" t="str">
        <f>IFERROR(VALUE(RIGHT(AA459,LEN(AA459)-MIN(FIND({0;1;2;3;4;5;6;7;8;9},AA459&amp;"0123456789"))+1)),"")</f>
        <v/>
      </c>
    </row>
    <row r="460" spans="2:28" x14ac:dyDescent="0.2">
      <c r="B460" s="130">
        <v>651.56100000000674</v>
      </c>
      <c r="C460" s="160">
        <v>24.095672452518738</v>
      </c>
      <c r="D460">
        <v>651.56100000000674</v>
      </c>
      <c r="E460" s="160">
        <v>-2239.764465494728</v>
      </c>
      <c r="F460">
        <v>651.56100000000674</v>
      </c>
      <c r="G460" s="160">
        <v>0.55137326860631219</v>
      </c>
      <c r="I460" s="160"/>
      <c r="K460" s="160"/>
      <c r="L460">
        <v>651.46100000000672</v>
      </c>
      <c r="M460" s="160">
        <v>83.450710100601611</v>
      </c>
      <c r="N460" s="143">
        <f t="shared" si="7"/>
        <v>460</v>
      </c>
      <c r="AB460" s="172" t="str">
        <f>IFERROR(VALUE(RIGHT(AA460,LEN(AA460)-MIN(FIND({0;1;2;3;4;5;6;7;8;9},AA460&amp;"0123456789"))+1)),"")</f>
        <v/>
      </c>
    </row>
    <row r="461" spans="2:28" x14ac:dyDescent="0.2">
      <c r="B461" s="130">
        <v>651.76100000000679</v>
      </c>
      <c r="C461" s="160">
        <v>23.897269932424521</v>
      </c>
      <c r="D461">
        <v>651.76100000000679</v>
      </c>
      <c r="E461" s="160">
        <v>-2239.7392469566785</v>
      </c>
      <c r="F461">
        <v>651.76100000000679</v>
      </c>
      <c r="G461" s="160">
        <v>0.62949914534738127</v>
      </c>
      <c r="I461" s="160"/>
      <c r="K461" s="160"/>
      <c r="L461">
        <v>651.66100000000677</v>
      </c>
      <c r="M461" s="160">
        <v>82.756096003029157</v>
      </c>
      <c r="N461" s="143">
        <f t="shared" si="7"/>
        <v>461</v>
      </c>
      <c r="AB461" s="172" t="str">
        <f>IFERROR(VALUE(RIGHT(AA461,LEN(AA461)-MIN(FIND({0;1;2;3;4;5;6;7;8;9},AA461&amp;"0123456789"))+1)),"")</f>
        <v/>
      </c>
    </row>
    <row r="462" spans="2:28" x14ac:dyDescent="0.2">
      <c r="B462" s="130">
        <v>651.96100000000683</v>
      </c>
      <c r="C462" s="160">
        <v>23.699195757764894</v>
      </c>
      <c r="D462">
        <v>651.96100000000683</v>
      </c>
      <c r="E462" s="160">
        <v>-2239.7115673597059</v>
      </c>
      <c r="F462">
        <v>651.96100000000683</v>
      </c>
      <c r="G462" s="160">
        <v>0.70999852222939808</v>
      </c>
      <c r="I462" s="160"/>
      <c r="K462" s="160"/>
      <c r="L462">
        <v>651.86100000000681</v>
      </c>
      <c r="M462" s="160">
        <v>82.044798706967725</v>
      </c>
      <c r="N462" s="143">
        <f t="shared" si="7"/>
        <v>462</v>
      </c>
      <c r="AB462" s="172" t="str">
        <f>IFERROR(VALUE(RIGHT(AA462,LEN(AA462)-MIN(FIND({0;1;2;3;4;5;6;7;8;9},AA462&amp;"0123456789"))+1)),"")</f>
        <v/>
      </c>
    </row>
    <row r="463" spans="2:28" x14ac:dyDescent="0.2">
      <c r="B463" s="130">
        <v>652.16100000000688</v>
      </c>
      <c r="C463" s="160">
        <v>23.501486877655537</v>
      </c>
      <c r="D463">
        <v>652.16100000000688</v>
      </c>
      <c r="E463" s="160">
        <v>-2239.6813888440961</v>
      </c>
      <c r="F463">
        <v>652.16100000000688</v>
      </c>
      <c r="G463" s="160">
        <v>0.79289940586841112</v>
      </c>
      <c r="I463" s="160"/>
      <c r="K463" s="160"/>
      <c r="L463">
        <v>652.06100000000686</v>
      </c>
      <c r="M463" s="160">
        <v>81.321293864031958</v>
      </c>
      <c r="N463" s="143">
        <f t="shared" si="7"/>
        <v>463</v>
      </c>
      <c r="AB463" s="172" t="str">
        <f>IFERROR(VALUE(RIGHT(AA463,LEN(AA463)-MIN(FIND({0;1;2;3;4;5;6;7;8;9},AA463&amp;"0123456789"))+1)),"")</f>
        <v/>
      </c>
    </row>
    <row r="464" spans="2:28" x14ac:dyDescent="0.2">
      <c r="B464" s="130">
        <v>652.36100000000692</v>
      </c>
      <c r="C464" s="160">
        <v>23.304179227244383</v>
      </c>
      <c r="D464">
        <v>652.36100000000692</v>
      </c>
      <c r="E464" s="160">
        <v>-2239.6486895821386</v>
      </c>
      <c r="F464">
        <v>652.36100000000692</v>
      </c>
      <c r="G464" s="160">
        <v>0.8782140412690751</v>
      </c>
      <c r="I464" s="160"/>
      <c r="K464" s="160"/>
      <c r="L464">
        <v>652.2610000000069</v>
      </c>
      <c r="M464" s="160">
        <v>80.590053485176213</v>
      </c>
      <c r="N464" s="143">
        <f t="shared" si="7"/>
        <v>464</v>
      </c>
      <c r="AB464" s="172" t="str">
        <f>IFERROR(VALUE(RIGHT(AA464,LEN(AA464)-MIN(FIND({0;1;2;3;4;5;6;7;8;9},AA464&amp;"0123456789"))+1)),"")</f>
        <v/>
      </c>
    </row>
    <row r="465" spans="2:28" x14ac:dyDescent="0.2">
      <c r="B465" s="130">
        <v>652.56100000000697</v>
      </c>
      <c r="C465" s="160">
        <v>23.107306952674598</v>
      </c>
      <c r="D465">
        <v>652.56100000000697</v>
      </c>
      <c r="E465" s="160">
        <v>-2239.6134636545744</v>
      </c>
      <c r="F465">
        <v>652.56100000000697</v>
      </c>
      <c r="G465" s="160">
        <v>0.96593924205171788</v>
      </c>
      <c r="I465" s="160"/>
      <c r="K465" s="160"/>
      <c r="L465">
        <v>652.46100000000695</v>
      </c>
      <c r="M465" s="160">
        <v>79.85554067325144</v>
      </c>
      <c r="N465" s="143">
        <f t="shared" si="7"/>
        <v>465</v>
      </c>
      <c r="AB465" s="172" t="str">
        <f>IFERROR(VALUE(RIGHT(AA465,LEN(AA465)-MIN(FIND({0;1;2;3;4;5;6;7;8;9},AA465&amp;"0123456789"))+1)),"")</f>
        <v/>
      </c>
    </row>
    <row r="466" spans="2:28" x14ac:dyDescent="0.2">
      <c r="B466" s="130">
        <v>652.76100000000702</v>
      </c>
      <c r="C466" s="160">
        <v>22.910901630154342</v>
      </c>
      <c r="D466">
        <v>652.76100000000702</v>
      </c>
      <c r="E466" s="160">
        <v>-2239.5757208826089</v>
      </c>
      <c r="F466">
        <v>652.76100000000702</v>
      </c>
      <c r="G466" s="160">
        <v>1.0560567666893803</v>
      </c>
      <c r="I466" s="160"/>
      <c r="K466" s="160"/>
      <c r="L466">
        <v>652.66100000000699</v>
      </c>
      <c r="M466" s="160">
        <v>79.122204439532936</v>
      </c>
      <c r="N466" s="143">
        <f t="shared" si="7"/>
        <v>466</v>
      </c>
      <c r="AB466" s="172" t="str">
        <f>IFERROR(VALUE(RIGHT(AA466,LEN(AA466)-MIN(FIND({0;1;2;3;4;5;6;7;8;9},AA466&amp;"0123456789"))+1)),"")</f>
        <v/>
      </c>
    </row>
    <row r="467" spans="2:28" x14ac:dyDescent="0.2">
      <c r="B467" s="130">
        <v>652.96100000000706</v>
      </c>
      <c r="C467" s="160">
        <v>22.714991493067235</v>
      </c>
      <c r="D467">
        <v>652.96100000000706</v>
      </c>
      <c r="E467" s="160">
        <v>-2239.5354866178327</v>
      </c>
      <c r="F467">
        <v>652.96100000000706</v>
      </c>
      <c r="G467" s="160">
        <v>1.111403382167282</v>
      </c>
      <c r="I467" s="160"/>
      <c r="K467" s="160"/>
      <c r="L467">
        <v>652.86100000000704</v>
      </c>
      <c r="M467" s="160">
        <v>78.394474691375038</v>
      </c>
      <c r="N467" s="143">
        <f t="shared" si="7"/>
        <v>467</v>
      </c>
      <c r="AB467" s="172" t="str">
        <f>IFERROR(VALUE(RIGHT(AA467,LEN(AA467)-MIN(FIND({0;1;2;3;4;5;6;7;8;9},AA467&amp;"0123456789"))+1)),"")</f>
        <v/>
      </c>
    </row>
    <row r="468" spans="2:28" x14ac:dyDescent="0.2">
      <c r="B468" s="130">
        <v>653.16100000000711</v>
      </c>
      <c r="C468" s="160">
        <v>22.51960068060362</v>
      </c>
      <c r="D468">
        <v>653.16100000000711</v>
      </c>
      <c r="E468" s="160">
        <v>-2239.4928014937659</v>
      </c>
      <c r="F468">
        <v>653.16100000000711</v>
      </c>
      <c r="G468" s="160">
        <v>1.1540885062340749</v>
      </c>
      <c r="I468" s="160"/>
      <c r="K468" s="160"/>
      <c r="L468">
        <v>653.06100000000708</v>
      </c>
      <c r="M468" s="160">
        <v>77.676757471833739</v>
      </c>
      <c r="N468" s="143">
        <f t="shared" si="7"/>
        <v>468</v>
      </c>
      <c r="AB468" s="172" t="str">
        <f>IFERROR(VALUE(RIGHT(AA468,LEN(AA468)-MIN(FIND({0;1;2;3;4;5;6;7;8;9},AA468&amp;"0123456789"))+1)),"")</f>
        <v/>
      </c>
    </row>
    <row r="469" spans="2:28" x14ac:dyDescent="0.2">
      <c r="B469" s="130">
        <v>653.36100000000715</v>
      </c>
      <c r="C469" s="160">
        <v>22.324748520789331</v>
      </c>
      <c r="D469">
        <v>653.36100000000715</v>
      </c>
      <c r="E469" s="160">
        <v>-2239.4477211441013</v>
      </c>
      <c r="F469">
        <v>653.36100000000715</v>
      </c>
      <c r="G469" s="160">
        <v>1.1991688558987335</v>
      </c>
      <c r="I469" s="160"/>
      <c r="K469" s="160"/>
      <c r="L469">
        <v>653.26100000000713</v>
      </c>
      <c r="M469" s="160">
        <v>76.973430544297557</v>
      </c>
      <c r="N469" s="143">
        <f t="shared" si="7"/>
        <v>469</v>
      </c>
      <c r="AB469" s="172" t="str">
        <f>IFERROR(VALUE(RIGHT(AA469,LEN(AA469)-MIN(FIND({0;1;2;3;4;5;6;7;8;9},AA469&amp;"0123456789"))+1)),"")</f>
        <v/>
      </c>
    </row>
    <row r="470" spans="2:28" x14ac:dyDescent="0.2">
      <c r="B470" s="130">
        <v>653.5610000000072</v>
      </c>
      <c r="C470" s="160">
        <v>22.130448860056621</v>
      </c>
      <c r="D470">
        <v>653.5610000000072</v>
      </c>
      <c r="E470" s="160">
        <v>-2239.4003158939031</v>
      </c>
      <c r="F470">
        <v>653.5610000000072</v>
      </c>
      <c r="G470" s="160">
        <v>1.2465741060968867</v>
      </c>
      <c r="I470" s="160"/>
      <c r="K470" s="160"/>
      <c r="L470">
        <v>653.46100000000718</v>
      </c>
      <c r="M470" s="160">
        <v>76.28883939193264</v>
      </c>
      <c r="N470" s="143">
        <f t="shared" si="7"/>
        <v>470</v>
      </c>
      <c r="AB470" s="172" t="str">
        <f>IFERROR(VALUE(RIGHT(AA470,LEN(AA470)-MIN(FIND({0;1;2;3;4;5;6;7;8;9},AA470&amp;"0123456789"))+1)),"")</f>
        <v/>
      </c>
    </row>
    <row r="471" spans="2:28" x14ac:dyDescent="0.2">
      <c r="B471" s="130">
        <v>653.76100000000724</v>
      </c>
      <c r="C471" s="160">
        <v>21.936709450668094</v>
      </c>
      <c r="D471">
        <v>653.76100000000724</v>
      </c>
      <c r="E471" s="160">
        <v>-2239.3506704311262</v>
      </c>
      <c r="F471">
        <v>653.76100000000724</v>
      </c>
      <c r="G471" s="160">
        <v>1.2962195688737665</v>
      </c>
      <c r="I471" s="160"/>
      <c r="K471" s="160"/>
      <c r="L471">
        <v>653.66100000000722</v>
      </c>
      <c r="M471" s="160">
        <v>75.627293713024258</v>
      </c>
      <c r="N471" s="143">
        <f t="shared" si="7"/>
        <v>471</v>
      </c>
      <c r="AB471" s="172" t="str">
        <f>IFERROR(VALUE(RIGHT(AA471,LEN(AA471)-MIN(FIND({0;1;2;3;4;5;6;7;8;9},AA471&amp;"0123456789"))+1)),"")</f>
        <v/>
      </c>
    </row>
    <row r="472" spans="2:28" x14ac:dyDescent="0.2">
      <c r="B472" s="130">
        <v>653.96100000000729</v>
      </c>
      <c r="C472" s="160">
        <v>21.743531406401654</v>
      </c>
      <c r="D472">
        <v>653.96100000000729</v>
      </c>
      <c r="E472" s="160">
        <v>-2239.2988834667167</v>
      </c>
      <c r="F472">
        <v>653.96100000000729</v>
      </c>
      <c r="G472" s="160">
        <v>1.3480065332832964</v>
      </c>
      <c r="I472" s="160"/>
      <c r="K472" s="160"/>
      <c r="L472">
        <v>653.86100000000727</v>
      </c>
      <c r="M472" s="160">
        <v>74.993064476664671</v>
      </c>
      <c r="N472" s="143">
        <f t="shared" si="7"/>
        <v>472</v>
      </c>
      <c r="AB472" s="172" t="str">
        <f>IFERROR(VALUE(RIGHT(AA472,LEN(AA472)-MIN(FIND({0;1;2;3;4;5;6;7;8;9},AA472&amp;"0123456789"))+1)),"")</f>
        <v/>
      </c>
    </row>
    <row r="473" spans="2:28" x14ac:dyDescent="0.2">
      <c r="B473" s="130">
        <v>654.16100000000733</v>
      </c>
      <c r="C473" s="160">
        <v>21.550908730998124</v>
      </c>
      <c r="D473">
        <v>654.16100000000733</v>
      </c>
      <c r="E473" s="160">
        <v>-2239.2450674100428</v>
      </c>
      <c r="F473">
        <v>654.16100000000733</v>
      </c>
      <c r="G473" s="160">
        <v>1.4018225899571917</v>
      </c>
      <c r="I473" s="160"/>
      <c r="K473" s="160"/>
      <c r="L473">
        <v>654.06100000000731</v>
      </c>
      <c r="M473" s="160">
        <v>74.390386883601835</v>
      </c>
      <c r="N473" s="143">
        <f t="shared" si="7"/>
        <v>473</v>
      </c>
      <c r="AB473" s="172" t="str">
        <f>IFERROR(VALUE(RIGHT(AA473,LEN(AA473)-MIN(FIND({0;1;2;3;4;5;6;7;8;9},AA473&amp;"0123456789"))+1)),"")</f>
        <v/>
      </c>
    </row>
    <row r="474" spans="2:28" x14ac:dyDescent="0.2">
      <c r="B474" s="130">
        <v>654.36100000000738</v>
      </c>
      <c r="C474" s="160">
        <v>21.358827869528561</v>
      </c>
      <c r="D474">
        <v>654.36100000000738</v>
      </c>
      <c r="E474" s="160">
        <v>-2239.1893482664782</v>
      </c>
      <c r="F474">
        <v>654.36100000000738</v>
      </c>
      <c r="G474" s="160">
        <v>1.4575417335217935</v>
      </c>
      <c r="I474" s="160"/>
      <c r="K474" s="160"/>
      <c r="L474">
        <v>654.26100000000736</v>
      </c>
      <c r="M474" s="160">
        <v>73.823522949693455</v>
      </c>
      <c r="N474" s="143">
        <f t="shared" si="7"/>
        <v>474</v>
      </c>
      <c r="AB474" s="172" t="str">
        <f>IFERROR(VALUE(RIGHT(AA474,LEN(AA474)-MIN(FIND({0;1;2;3;4;5;6;7;8;9},AA474&amp;"0123456789"))+1)),"")</f>
        <v/>
      </c>
    </row>
    <row r="475" spans="2:28" x14ac:dyDescent="0.2">
      <c r="B475" s="130">
        <v>654.56100000000743</v>
      </c>
      <c r="C475" s="160">
        <v>21.167267478704883</v>
      </c>
      <c r="D475">
        <v>654.56100000000743</v>
      </c>
      <c r="E475" s="160">
        <v>-2239.1318650967173</v>
      </c>
      <c r="F475">
        <v>654.56100000000743</v>
      </c>
      <c r="G475" s="160">
        <v>1.515024903282665</v>
      </c>
      <c r="I475" s="160"/>
      <c r="K475" s="160"/>
      <c r="L475">
        <v>654.4610000000074</v>
      </c>
      <c r="M475" s="160">
        <v>73.296625385522603</v>
      </c>
      <c r="N475" s="143">
        <f t="shared" si="7"/>
        <v>475</v>
      </c>
      <c r="AB475" s="172" t="str">
        <f>IFERROR(VALUE(RIGHT(AA475,LEN(AA475)-MIN(FIND({0;1;2;3;4;5;6;7;8;9},AA475&amp;"0123456789"))+1)),"")</f>
        <v/>
      </c>
    </row>
    <row r="476" spans="2:28" x14ac:dyDescent="0.2">
      <c r="B476" s="130">
        <v>654.76100000000747</v>
      </c>
      <c r="C476" s="160">
        <v>20.976198241712982</v>
      </c>
      <c r="D476">
        <v>654.76100000000747</v>
      </c>
      <c r="E476" s="160">
        <v>-2239.0727697240272</v>
      </c>
      <c r="F476">
        <v>654.76100000000747</v>
      </c>
      <c r="G476" s="160">
        <v>1.5741202759727457</v>
      </c>
      <c r="I476" s="160"/>
      <c r="K476" s="160"/>
      <c r="L476">
        <v>654.66100000000745</v>
      </c>
      <c r="M476" s="160">
        <v>72.813802791966751</v>
      </c>
      <c r="N476" s="143">
        <f t="shared" si="7"/>
        <v>476</v>
      </c>
      <c r="AB476" s="172" t="str">
        <f>IFERROR(VALUE(RIGHT(AA476,LEN(AA476)-MIN(FIND({0;1;2;3;4;5;6;7;8;9},AA476&amp;"0123456789"))+1)),"")</f>
        <v/>
      </c>
    </row>
    <row r="477" spans="2:28" x14ac:dyDescent="0.2">
      <c r="B477" s="130">
        <v>654.96100000000752</v>
      </c>
      <c r="C477" s="160">
        <v>20.785582659147089</v>
      </c>
      <c r="D477">
        <v>654.96100000000752</v>
      </c>
      <c r="E477" s="160">
        <v>-2239.0122268911919</v>
      </c>
      <c r="F477">
        <v>654.96100000000752</v>
      </c>
      <c r="G477" s="160">
        <v>1.6346631088081267</v>
      </c>
      <c r="I477" s="160"/>
      <c r="K477" s="160"/>
      <c r="L477">
        <v>654.86100000000749</v>
      </c>
      <c r="M477" s="160">
        <v>72.379244424450249</v>
      </c>
      <c r="N477" s="143">
        <f t="shared" si="7"/>
        <v>477</v>
      </c>
      <c r="AB477" s="172" t="str">
        <f>IFERROR(VALUE(RIGHT(AA477,LEN(AA477)-MIN(FIND({0;1;2;3;4;5;6;7;8;9},AA477&amp;"0123456789"))+1)),"")</f>
        <v/>
      </c>
    </row>
    <row r="478" spans="2:28" x14ac:dyDescent="0.2">
      <c r="B478" s="130">
        <v>655.16100000000756</v>
      </c>
      <c r="C478" s="160">
        <v>20.595375135959525</v>
      </c>
      <c r="D478">
        <v>655.16100000000756</v>
      </c>
      <c r="E478" s="160">
        <v>-2238.9504138531429</v>
      </c>
      <c r="F478">
        <v>655.16100000000756</v>
      </c>
      <c r="G478" s="160">
        <v>1.6964761468570941</v>
      </c>
      <c r="I478" s="160"/>
      <c r="K478" s="160"/>
      <c r="L478">
        <v>655.06100000000754</v>
      </c>
      <c r="M478" s="160">
        <v>71.997039086642388</v>
      </c>
      <c r="N478" s="143">
        <f t="shared" si="7"/>
        <v>478</v>
      </c>
      <c r="AB478" s="172" t="str">
        <f>IFERROR(VALUE(RIGHT(AA478,LEN(AA478)-MIN(FIND({0;1;2;3;4;5;6;7;8;9},AA478&amp;"0123456789"))+1)),"")</f>
        <v/>
      </c>
    </row>
    <row r="479" spans="2:28" x14ac:dyDescent="0.2">
      <c r="B479" s="130">
        <v>655.36100000000761</v>
      </c>
      <c r="C479" s="160">
        <v>20.405522299920506</v>
      </c>
      <c r="D479">
        <v>655.36100000000761</v>
      </c>
      <c r="E479" s="160">
        <v>-2238.887519713956</v>
      </c>
      <c r="F479">
        <v>655.36100000000761</v>
      </c>
      <c r="G479" s="160">
        <v>1.7593702860440317</v>
      </c>
      <c r="I479" s="160"/>
      <c r="K479" s="160"/>
      <c r="L479">
        <v>655.26100000000758</v>
      </c>
      <c r="M479" s="160">
        <v>71.671082771375552</v>
      </c>
      <c r="N479" s="143">
        <f t="shared" si="7"/>
        <v>479</v>
      </c>
      <c r="AB479" s="172" t="str">
        <f>IFERROR(VALUE(RIGHT(AA479,LEN(AA479)-MIN(FIND({0;1;2;3;4;5;6;7;8;9},AA479&amp;"0123456789"))+1)),"")</f>
        <v/>
      </c>
    </row>
    <row r="480" spans="2:28" x14ac:dyDescent="0.2">
      <c r="B480" s="130">
        <v>655.56100000000765</v>
      </c>
      <c r="C480" s="160">
        <v>20.215963398701273</v>
      </c>
      <c r="D480">
        <v>655.56100000000765</v>
      </c>
      <c r="E480" s="160">
        <v>-2238.8237450062243</v>
      </c>
      <c r="F480">
        <v>655.56100000000765</v>
      </c>
      <c r="G480" s="160">
        <v>1.8231449937757134</v>
      </c>
      <c r="I480" s="160"/>
      <c r="K480" s="160"/>
      <c r="L480">
        <v>655.46100000000763</v>
      </c>
      <c r="M480" s="160">
        <v>71.405134534206667</v>
      </c>
      <c r="N480" s="143">
        <f t="shared" si="7"/>
        <v>480</v>
      </c>
      <c r="AB480" s="172" t="str">
        <f>IFERROR(VALUE(RIGHT(AA480,LEN(AA480)-MIN(FIND({0;1;2;3;4;5;6;7;8;9},AA480&amp;"0123456789"))+1)),"")</f>
        <v/>
      </c>
    </row>
    <row r="481" spans="2:28" x14ac:dyDescent="0.2">
      <c r="B481" s="130">
        <v>655.7610000000077</v>
      </c>
      <c r="C481" s="160">
        <v>20.026630377667267</v>
      </c>
      <c r="D481">
        <v>655.7610000000077</v>
      </c>
      <c r="E481" s="160">
        <v>-2238.7593026650152</v>
      </c>
      <c r="F481">
        <v>655.7610000000077</v>
      </c>
      <c r="G481" s="160">
        <v>1.8875873349848007</v>
      </c>
      <c r="I481" s="160"/>
      <c r="K481" s="160"/>
      <c r="L481">
        <v>655.66100000000768</v>
      </c>
      <c r="M481" s="160">
        <v>71.203220897965323</v>
      </c>
      <c r="N481" s="143">
        <f t="shared" si="7"/>
        <v>481</v>
      </c>
      <c r="AB481" s="172" t="str">
        <f>IFERROR(VALUE(RIGHT(AA481,LEN(AA481)-MIN(FIND({0;1;2;3;4;5;6;7;8;9},AA481&amp;"0123456789"))+1)),"")</f>
        <v/>
      </c>
    </row>
    <row r="482" spans="2:28" x14ac:dyDescent="0.2">
      <c r="B482" s="130">
        <v>655.96100000000774</v>
      </c>
      <c r="C482" s="160">
        <v>19.837448583499221</v>
      </c>
      <c r="D482">
        <v>655.96100000000774</v>
      </c>
      <c r="E482" s="160">
        <v>-2238.6944175812714</v>
      </c>
      <c r="F482">
        <v>655.96100000000774</v>
      </c>
      <c r="G482" s="160">
        <v>1.9524724187285756</v>
      </c>
      <c r="I482" s="160"/>
      <c r="K482" s="160"/>
      <c r="L482">
        <v>655.86100000000772</v>
      </c>
      <c r="M482" s="160">
        <v>71.069189297907641</v>
      </c>
      <c r="N482" s="143">
        <f t="shared" si="7"/>
        <v>482</v>
      </c>
      <c r="AB482" s="172" t="str">
        <f>IFERROR(VALUE(RIGHT(AA482,LEN(AA482)-MIN(FIND({0;1;2;3;4;5;6;7;8;9},AA482&amp;"0123456789"))+1)),"")</f>
        <v/>
      </c>
    </row>
    <row r="483" spans="2:28" x14ac:dyDescent="0.2">
      <c r="B483" s="130">
        <v>656.16100000000779</v>
      </c>
      <c r="C483" s="160">
        <v>19.648340046084698</v>
      </c>
      <c r="D483">
        <v>656.16100000000779</v>
      </c>
      <c r="E483" s="160">
        <v>-2238.629319173479</v>
      </c>
      <c r="F483">
        <v>656.16100000000779</v>
      </c>
      <c r="G483" s="160">
        <v>2.0175708265210233</v>
      </c>
      <c r="I483" s="160"/>
      <c r="K483" s="160"/>
      <c r="L483">
        <v>656.06100000000777</v>
      </c>
      <c r="M483" s="160">
        <v>71.004573274653652</v>
      </c>
      <c r="N483" s="143">
        <f t="shared" si="7"/>
        <v>483</v>
      </c>
      <c r="AB483" s="172" t="str">
        <f>IFERROR(VALUE(RIGHT(AA483,LEN(AA483)-MIN(FIND({0;1;2;3;4;5;6;7;8;9},AA483&amp;"0123456789"))+1)),"")</f>
        <v/>
      </c>
    </row>
    <row r="484" spans="2:28" x14ac:dyDescent="0.2">
      <c r="B484" s="130">
        <v>656.36100000000783</v>
      </c>
      <c r="C484" s="160">
        <v>19.459278554973267</v>
      </c>
      <c r="D484">
        <v>656.36100000000783</v>
      </c>
      <c r="E484" s="160">
        <v>-2238.5640841352979</v>
      </c>
      <c r="F484">
        <v>656.36100000000783</v>
      </c>
      <c r="G484" s="160">
        <v>2.0828058647020953</v>
      </c>
      <c r="I484" s="160"/>
      <c r="K484" s="160"/>
      <c r="L484">
        <v>656.26100000000781</v>
      </c>
      <c r="M484" s="160">
        <v>70.963176037550994</v>
      </c>
      <c r="N484" s="143">
        <f t="shared" si="7"/>
        <v>484</v>
      </c>
      <c r="AB484" s="172" t="str">
        <f>IFERROR(VALUE(RIGHT(AA484,LEN(AA484)-MIN(FIND({0;1;2;3;4;5;6;7;8;9},AA484&amp;"0123456789"))+1)),"")</f>
        <v/>
      </c>
    </row>
    <row r="485" spans="2:28" x14ac:dyDescent="0.2">
      <c r="B485" s="130">
        <v>656.56100000000788</v>
      </c>
      <c r="C485" s="160">
        <v>19.270236396441494</v>
      </c>
      <c r="D485">
        <v>656.56100000000788</v>
      </c>
      <c r="E485" s="160">
        <v>-2238.4987929752306</v>
      </c>
      <c r="F485">
        <v>656.56100000000788</v>
      </c>
      <c r="G485" s="160">
        <v>2.1480970247694131</v>
      </c>
      <c r="I485" s="160"/>
      <c r="K485" s="160"/>
      <c r="L485">
        <v>656.46100000000786</v>
      </c>
      <c r="M485" s="160">
        <v>70.946171095414826</v>
      </c>
      <c r="N485" s="143">
        <f t="shared" si="7"/>
        <v>485</v>
      </c>
      <c r="AB485" s="172" t="str">
        <f>IFERROR(VALUE(RIGHT(AA485,LEN(AA485)-MIN(FIND({0;1;2;3;4;5;6;7;8;9},AA485&amp;"0123456789"))+1)),"")</f>
        <v/>
      </c>
    </row>
    <row r="486" spans="2:28" x14ac:dyDescent="0.2">
      <c r="B486" s="130">
        <v>656.76100000000793</v>
      </c>
      <c r="C486" s="160">
        <v>19.081184450877362</v>
      </c>
      <c r="D486">
        <v>656.76100000000793</v>
      </c>
      <c r="E486" s="160">
        <v>-2238.4335300424646</v>
      </c>
      <c r="F486">
        <v>656.76100000000793</v>
      </c>
      <c r="G486" s="160">
        <v>2.213359957535431</v>
      </c>
      <c r="I486" s="160"/>
      <c r="K486" s="160"/>
      <c r="L486">
        <v>656.6610000000079</v>
      </c>
      <c r="M486" s="160">
        <v>70.954729902399222</v>
      </c>
      <c r="N486" s="143">
        <f t="shared" si="7"/>
        <v>486</v>
      </c>
      <c r="AB486" s="172" t="str">
        <f>IFERROR(VALUE(RIGHT(AA486,LEN(AA486)-MIN(FIND({0;1;2;3;4;5;6;7;8;9},AA486&amp;"0123456789"))+1)),"")</f>
        <v/>
      </c>
    </row>
    <row r="487" spans="2:28" x14ac:dyDescent="0.2">
      <c r="B487" s="130">
        <v>656.96100000000797</v>
      </c>
      <c r="C487" s="160">
        <v>18.892092306313064</v>
      </c>
      <c r="D487">
        <v>656.96100000000797</v>
      </c>
      <c r="E487" s="160">
        <v>-2238.3683835606012</v>
      </c>
      <c r="F487">
        <v>656.96100000000797</v>
      </c>
      <c r="G487" s="160">
        <v>2.278506439398825</v>
      </c>
      <c r="I487" s="160"/>
      <c r="K487" s="160"/>
      <c r="L487">
        <v>656.86100000000795</v>
      </c>
      <c r="M487" s="160">
        <v>70.990022441066188</v>
      </c>
      <c r="N487" s="143">
        <f t="shared" si="7"/>
        <v>487</v>
      </c>
      <c r="AB487" s="172" t="str">
        <f>IFERROR(VALUE(RIGHT(AA487,LEN(AA487)-MIN(FIND({0;1;2;3;4;5;6;7;8;9},AA487&amp;"0123456789"))+1)),"")</f>
        <v/>
      </c>
    </row>
    <row r="488" spans="2:28" x14ac:dyDescent="0.2">
      <c r="B488" s="130">
        <v>657.16100000000802</v>
      </c>
      <c r="C488" s="160">
        <v>18.702928390065445</v>
      </c>
      <c r="D488">
        <v>657.16100000000802</v>
      </c>
      <c r="E488" s="160">
        <v>-2238.3034456660116</v>
      </c>
      <c r="F488">
        <v>657.16100000000802</v>
      </c>
      <c r="G488" s="160">
        <v>2.3434443339883728</v>
      </c>
      <c r="I488" s="160"/>
      <c r="K488" s="160"/>
      <c r="L488">
        <v>657.06100000000799</v>
      </c>
      <c r="M488" s="160">
        <v>71.053216814614586</v>
      </c>
      <c r="N488" s="143">
        <f t="shared" si="7"/>
        <v>488</v>
      </c>
      <c r="AB488" s="172" t="str">
        <f>IFERROR(VALUE(RIGHT(AA488,LEN(AA488)-MIN(FIND({0;1;2;3;4;5;6;7;8;9},AA488&amp;"0123456789"))+1)),"")</f>
        <v/>
      </c>
    </row>
    <row r="489" spans="2:28" x14ac:dyDescent="0.2">
      <c r="B489" s="130">
        <v>657.36100000000806</v>
      </c>
      <c r="C489" s="160">
        <v>18.513592630840392</v>
      </c>
      <c r="D489">
        <v>657.36100000000806</v>
      </c>
      <c r="E489" s="160">
        <v>-2238.2390104280707</v>
      </c>
      <c r="F489">
        <v>657.36100000000806</v>
      </c>
      <c r="G489" s="160">
        <v>2.407879571929243</v>
      </c>
      <c r="I489" s="160"/>
      <c r="K489" s="160"/>
      <c r="L489">
        <v>657.26100000000804</v>
      </c>
      <c r="M489" s="160">
        <v>71.205400062236535</v>
      </c>
      <c r="N489" s="143">
        <f t="shared" si="7"/>
        <v>489</v>
      </c>
      <c r="AB489" s="172" t="str">
        <f>IFERROR(VALUE(RIGHT(AA489,LEN(AA489)-MIN(FIND({0;1;2;3;4;5;6;7;8;9},AA489&amp;"0123456789"))+1)),"")</f>
        <v/>
      </c>
    </row>
    <row r="490" spans="2:28" x14ac:dyDescent="0.2">
      <c r="B490" s="130">
        <v>657.56100000000811</v>
      </c>
      <c r="C490" s="160">
        <v>18.32397668983031</v>
      </c>
      <c r="D490">
        <v>657.56100000000811</v>
      </c>
      <c r="E490" s="160">
        <v>-2238.1754043396763</v>
      </c>
      <c r="F490">
        <v>657.56100000000811</v>
      </c>
      <c r="G490" s="160">
        <v>2.4714856603236512</v>
      </c>
      <c r="I490" s="160"/>
      <c r="K490" s="160"/>
      <c r="L490">
        <v>657.46100000000808</v>
      </c>
      <c r="M490" s="160">
        <v>71.456129378197872</v>
      </c>
      <c r="N490" s="143">
        <f t="shared" si="7"/>
        <v>490</v>
      </c>
      <c r="AB490" s="172" t="str">
        <f>IFERROR(VALUE(RIGHT(AA490,LEN(AA490)-MIN(FIND({0;1;2;3;4;5;6;7;8;9},AA490&amp;"0123456789"))+1)),"")</f>
        <v/>
      </c>
    </row>
    <row r="491" spans="2:28" x14ac:dyDescent="0.2">
      <c r="B491" s="130">
        <v>657.76100000000815</v>
      </c>
      <c r="C491" s="160">
        <v>18.133972667631532</v>
      </c>
      <c r="D491">
        <v>657.76100000000815</v>
      </c>
      <c r="E491" s="160">
        <v>-2238.1129670233145</v>
      </c>
      <c r="F491">
        <v>657.76100000000815</v>
      </c>
      <c r="G491" s="160">
        <v>2.5339229766855169</v>
      </c>
      <c r="I491" s="160"/>
      <c r="K491" s="160"/>
      <c r="L491">
        <v>657.66100000000813</v>
      </c>
      <c r="M491" s="160">
        <v>71.808933929015467</v>
      </c>
      <c r="N491" s="143">
        <f t="shared" si="7"/>
        <v>491</v>
      </c>
      <c r="AB491" s="172" t="str">
        <f>IFERROR(VALUE(RIGHT(AA491,LEN(AA491)-MIN(FIND({0;1;2;3;4;5;6;7;8;9},AA491&amp;"0123456789"))+1)),"")</f>
        <v/>
      </c>
    </row>
    <row r="492" spans="2:28" x14ac:dyDescent="0.2">
      <c r="B492" s="130">
        <v>657.9610000000082</v>
      </c>
      <c r="C492" s="160">
        <v>17.943474375185005</v>
      </c>
      <c r="D492">
        <v>657.9610000000082</v>
      </c>
      <c r="E492" s="160">
        <v>-2238.0520543651005</v>
      </c>
      <c r="F492">
        <v>657.9610000000082</v>
      </c>
      <c r="G492" s="160">
        <v>2.5948356348994821</v>
      </c>
      <c r="I492" s="160"/>
      <c r="K492" s="160"/>
      <c r="L492">
        <v>657.86100000000818</v>
      </c>
      <c r="M492" s="160">
        <v>72.268096472068081</v>
      </c>
      <c r="N492" s="143">
        <f t="shared" si="7"/>
        <v>492</v>
      </c>
      <c r="AB492" s="172" t="str">
        <f>IFERROR(VALUE(RIGHT(AA492,LEN(AA492)-MIN(FIND({0;1;2;3;4;5;6;7;8;9},AA492&amp;"0123456789"))+1)),"")</f>
        <v/>
      </c>
    </row>
    <row r="493" spans="2:28" x14ac:dyDescent="0.2">
      <c r="B493" s="130">
        <v>658.16100000000824</v>
      </c>
      <c r="C493" s="160">
        <v>17.752380600295599</v>
      </c>
      <c r="D493">
        <v>658.16100000000824</v>
      </c>
      <c r="E493" s="160">
        <v>-2237.9930363871322</v>
      </c>
      <c r="F493">
        <v>658.16100000000824</v>
      </c>
      <c r="G493" s="160">
        <v>2.6538536128678061</v>
      </c>
      <c r="I493" s="160"/>
      <c r="K493" s="160"/>
      <c r="L493">
        <v>658.06100000000822</v>
      </c>
      <c r="M493" s="160">
        <v>72.837061862223564</v>
      </c>
      <c r="N493" s="143">
        <f t="shared" si="7"/>
        <v>493</v>
      </c>
      <c r="AB493" s="172" t="str">
        <f>IFERROR(VALUE(RIGHT(AA493,LEN(AA493)-MIN(FIND({0;1;2;3;4;5;6;7;8;9},AA493&amp;"0123456789"))+1)),"")</f>
        <v/>
      </c>
    </row>
    <row r="494" spans="2:28" x14ac:dyDescent="0.2">
      <c r="B494" s="130">
        <v>658.36100000000829</v>
      </c>
      <c r="C494" s="160">
        <v>17.560597526292188</v>
      </c>
      <c r="D494">
        <v>658.36100000000829</v>
      </c>
      <c r="E494" s="160">
        <v>-2237.9362983697633</v>
      </c>
      <c r="F494">
        <v>658.36100000000829</v>
      </c>
      <c r="G494" s="160">
        <v>2.7105916302366495</v>
      </c>
      <c r="I494" s="160"/>
      <c r="K494" s="160"/>
      <c r="L494">
        <v>658.26100000000827</v>
      </c>
      <c r="M494" s="160">
        <v>73.519424743050408</v>
      </c>
      <c r="N494" s="143">
        <f t="shared" si="7"/>
        <v>494</v>
      </c>
      <c r="AB494" s="172" t="str">
        <f>IFERROR(VALUE(RIGHT(AA494,LEN(AA494)-MIN(FIND({0;1;2;3;4;5;6;7;8;9},AA494&amp;"0123456789"))+1)),"")</f>
        <v/>
      </c>
    </row>
    <row r="495" spans="2:28" x14ac:dyDescent="0.2">
      <c r="B495" s="130">
        <v>658.56100000000833</v>
      </c>
      <c r="C495" s="160">
        <v>17.368041573580371</v>
      </c>
      <c r="D495">
        <v>658.56100000000833</v>
      </c>
      <c r="E495" s="160">
        <v>-2237.8822414667229</v>
      </c>
      <c r="F495">
        <v>658.56100000000833</v>
      </c>
      <c r="G495" s="160">
        <v>2.7646485332770681</v>
      </c>
      <c r="I495" s="160"/>
      <c r="K495" s="160"/>
      <c r="L495">
        <v>658.46100000000831</v>
      </c>
      <c r="M495" s="160">
        <v>74.318790818983459</v>
      </c>
      <c r="N495" s="143">
        <f t="shared" si="7"/>
        <v>495</v>
      </c>
      <c r="AB495" s="172" t="str">
        <f>IFERROR(VALUE(RIGHT(AA495,LEN(AA495)-MIN(FIND({0;1;2;3;4;5;6;7;8;9},AA495&amp;"0123456789"))+1)),"")</f>
        <v/>
      </c>
    </row>
    <row r="496" spans="2:28" x14ac:dyDescent="0.2">
      <c r="B496" s="130">
        <v>658.76100000000838</v>
      </c>
      <c r="C496" s="160">
        <v>17.174642532455472</v>
      </c>
      <c r="D496">
        <v>658.76100000000838</v>
      </c>
      <c r="E496" s="160">
        <v>-2237.831283210729</v>
      </c>
      <c r="F496">
        <v>658.76100000000838</v>
      </c>
      <c r="G496" s="160">
        <v>2.8156067892709871</v>
      </c>
      <c r="I496" s="160"/>
      <c r="K496" s="160"/>
      <c r="L496">
        <v>658.66100000000836</v>
      </c>
      <c r="M496" s="160">
        <v>75.238769484430279</v>
      </c>
      <c r="N496" s="143">
        <f t="shared" si="7"/>
        <v>496</v>
      </c>
      <c r="AB496" s="172" t="str">
        <f>IFERROR(VALUE(RIGHT(AA496,LEN(AA496)-MIN(FIND({0;1;2;3;4;5;6;7;8;9},AA496&amp;"0123456789"))+1)),"")</f>
        <v/>
      </c>
    </row>
    <row r="497" spans="2:28" x14ac:dyDescent="0.2">
      <c r="B497" s="130">
        <v>658.96100000000843</v>
      </c>
      <c r="C497" s="160">
        <v>16.980346474163021</v>
      </c>
      <c r="D497">
        <v>658.96100000000843</v>
      </c>
      <c r="E497" s="160">
        <v>-2237.7838600176915</v>
      </c>
      <c r="F497">
        <v>658.96100000000843</v>
      </c>
      <c r="G497" s="160">
        <v>2.8630299823084897</v>
      </c>
      <c r="I497" s="160"/>
      <c r="K497" s="160"/>
      <c r="L497">
        <v>658.8610000000084</v>
      </c>
      <c r="M497" s="160">
        <v>76.283601005665034</v>
      </c>
      <c r="N497" s="143">
        <f t="shared" si="7"/>
        <v>497</v>
      </c>
      <c r="AB497" s="172" t="str">
        <f>IFERROR(VALUE(RIGHT(AA497,LEN(AA497)-MIN(FIND({0;1;2;3;4;5;6;7;8;9},AA497&amp;"0123456789"))+1)),"")</f>
        <v/>
      </c>
    </row>
    <row r="498" spans="2:28" x14ac:dyDescent="0.2">
      <c r="B498" s="130">
        <v>659.16100000000847</v>
      </c>
      <c r="C498" s="160">
        <v>16.785119768291729</v>
      </c>
      <c r="D498">
        <v>659.16100000000847</v>
      </c>
      <c r="E498" s="160">
        <v>-2237.7404269630647</v>
      </c>
      <c r="F498">
        <v>659.16100000000847</v>
      </c>
      <c r="G498" s="160">
        <v>2.9064630369352926</v>
      </c>
      <c r="I498" s="160"/>
      <c r="K498" s="160"/>
      <c r="L498">
        <v>659.06100000000845</v>
      </c>
      <c r="M498" s="160">
        <v>77.457393378598908</v>
      </c>
      <c r="N498" s="143">
        <f t="shared" si="7"/>
        <v>498</v>
      </c>
      <c r="AB498" s="172" t="str">
        <f>IFERROR(VALUE(RIGHT(AA498,LEN(AA498)-MIN(FIND({0;1;2;3;4;5;6;7;8;9},AA498&amp;"0123456789"))+1)),"")</f>
        <v/>
      </c>
    </row>
    <row r="499" spans="2:28" x14ac:dyDescent="0.2">
      <c r="B499" s="130">
        <v>659.36100000000852</v>
      </c>
      <c r="C499" s="160">
        <v>16.588953426309494</v>
      </c>
      <c r="D499">
        <v>659.36100000000852</v>
      </c>
      <c r="E499" s="160">
        <v>-2237.7014572688286</v>
      </c>
      <c r="F499">
        <v>659.36100000000852</v>
      </c>
      <c r="G499" s="160">
        <v>2.9454327311714223</v>
      </c>
      <c r="I499" s="160"/>
      <c r="K499" s="160"/>
      <c r="L499">
        <v>659.26100000000849</v>
      </c>
      <c r="M499" s="160">
        <v>78.764109778259993</v>
      </c>
      <c r="N499" s="143">
        <f t="shared" si="7"/>
        <v>499</v>
      </c>
      <c r="AB499" s="172" t="str">
        <f>IFERROR(VALUE(RIGHT(AA499,LEN(AA499)-MIN(FIND({0;1;2;3;4;5;6;7;8;9},AA499&amp;"0123456789"))+1)),"")</f>
        <v/>
      </c>
    </row>
    <row r="500" spans="2:28" x14ac:dyDescent="0.2">
      <c r="B500" s="130">
        <v>659.56100000000856</v>
      </c>
      <c r="C500" s="160">
        <v>16.39186924266119</v>
      </c>
      <c r="D500">
        <v>659.56100000000856</v>
      </c>
      <c r="E500" s="160">
        <v>-2237.6674403910283</v>
      </c>
      <c r="F500">
        <v>659.56100000000856</v>
      </c>
      <c r="G500" s="160">
        <v>2.9794496089716631</v>
      </c>
      <c r="I500" s="160"/>
      <c r="K500" s="160"/>
      <c r="L500">
        <v>659.46100000000854</v>
      </c>
      <c r="M500" s="160">
        <v>80.207190717320913</v>
      </c>
      <c r="N500" s="143">
        <f t="shared" si="7"/>
        <v>500</v>
      </c>
      <c r="AB500" s="172" t="str">
        <f>IFERROR(VALUE(RIGHT(AA500,LEN(AA500)-MIN(FIND({0;1;2;3;4;5;6;7;8;9},AA500&amp;"0123456789"))+1)),"")</f>
        <v/>
      </c>
    </row>
    <row r="501" spans="2:28" x14ac:dyDescent="0.2">
      <c r="B501" s="130">
        <v>659.76100000000861</v>
      </c>
      <c r="C501" s="160">
        <v>16.194049719268627</v>
      </c>
      <c r="D501">
        <v>659.76100000000861</v>
      </c>
      <c r="E501" s="160">
        <v>-2237.6379989578963</v>
      </c>
      <c r="F501">
        <v>659.76100000000861</v>
      </c>
      <c r="G501" s="160">
        <v>3.0088910421036417</v>
      </c>
      <c r="I501" s="160"/>
      <c r="K501" s="160"/>
      <c r="L501">
        <v>659.66100000000858</v>
      </c>
      <c r="M501" s="160">
        <v>81.534819743005784</v>
      </c>
      <c r="N501" s="143">
        <f t="shared" si="7"/>
        <v>501</v>
      </c>
      <c r="AB501" s="172" t="str">
        <f>IFERROR(VALUE(RIGHT(AA501,LEN(AA501)-MIN(FIND({0;1;2;3;4;5;6;7;8;9},AA501&amp;"0123456789"))+1)),"")</f>
        <v/>
      </c>
    </row>
    <row r="502" spans="2:28" x14ac:dyDescent="0.2">
      <c r="B502" s="130">
        <v>659.96100000000865</v>
      </c>
      <c r="C502" s="160">
        <v>15.995650451102801</v>
      </c>
      <c r="D502">
        <v>659.96100000000865</v>
      </c>
      <c r="E502" s="160">
        <v>-2237.6127575977594</v>
      </c>
      <c r="F502">
        <v>659.96100000000865</v>
      </c>
      <c r="G502" s="160">
        <v>3.0341324022406297</v>
      </c>
      <c r="I502" s="160"/>
      <c r="K502" s="160"/>
      <c r="L502">
        <v>659.86100000000863</v>
      </c>
      <c r="M502" s="160">
        <v>82.749492621210933</v>
      </c>
      <c r="N502" s="143">
        <f t="shared" si="7"/>
        <v>502</v>
      </c>
      <c r="AB502" s="172" t="str">
        <f>IFERROR(VALUE(RIGHT(AA502,LEN(AA502)-MIN(FIND({0;1;2;3;4;5;6;7;8;9},AA502&amp;"0123456789"))+1)),"")</f>
        <v/>
      </c>
    </row>
    <row r="503" spans="2:28" x14ac:dyDescent="0.2">
      <c r="B503" s="130">
        <v>660.1610000000087</v>
      </c>
      <c r="C503" s="160">
        <v>15.796801417369988</v>
      </c>
      <c r="D503">
        <v>660.1610000000087</v>
      </c>
      <c r="E503" s="160">
        <v>-2237.5913452744203</v>
      </c>
      <c r="F503">
        <v>660.1610000000087</v>
      </c>
      <c r="G503" s="160">
        <v>3.0555447255796935</v>
      </c>
      <c r="I503" s="160"/>
      <c r="K503" s="160"/>
      <c r="L503">
        <v>660.06100000000868</v>
      </c>
      <c r="M503" s="160">
        <v>83.853997553192755</v>
      </c>
      <c r="N503" s="143">
        <f t="shared" si="7"/>
        <v>503</v>
      </c>
      <c r="AB503" s="172" t="str">
        <f>IFERROR(VALUE(RIGHT(AA503,LEN(AA503)-MIN(FIND({0;1;2;3;4;5;6;7;8;9},AA503&amp;"0123456789"))+1)),"")</f>
        <v/>
      </c>
    </row>
    <row r="504" spans="2:28" x14ac:dyDescent="0.2">
      <c r="B504" s="130">
        <v>660.36100000000874</v>
      </c>
      <c r="C504" s="160">
        <v>15.597609595413326</v>
      </c>
      <c r="D504">
        <v>660.36100000000874</v>
      </c>
      <c r="E504" s="160">
        <v>-2237.5733989667624</v>
      </c>
      <c r="F504">
        <v>660.36100000000874</v>
      </c>
      <c r="G504" s="160">
        <v>3.0734910332375875</v>
      </c>
      <c r="I504" s="160"/>
      <c r="K504" s="160"/>
      <c r="L504">
        <v>660.26100000000872</v>
      </c>
      <c r="M504" s="160">
        <v>84.851801753817014</v>
      </c>
      <c r="N504" s="143">
        <f t="shared" si="7"/>
        <v>504</v>
      </c>
      <c r="AB504" s="172" t="str">
        <f>IFERROR(VALUE(RIGHT(AA504,LEN(AA504)-MIN(FIND({0;1;2;3;4;5;6;7;8;9},AA504&amp;"0123456789"))+1)),"")</f>
        <v/>
      </c>
    </row>
    <row r="505" spans="2:28" x14ac:dyDescent="0.2">
      <c r="B505" s="130">
        <v>660.56100000000879</v>
      </c>
      <c r="C505" s="160">
        <v>15.398161811588189</v>
      </c>
      <c r="D505">
        <v>660.56100000000879</v>
      </c>
      <c r="E505" s="160">
        <v>-2237.55856411682</v>
      </c>
      <c r="F505">
        <v>660.56100000000879</v>
      </c>
      <c r="G505" s="160">
        <v>3.0883258831800049</v>
      </c>
      <c r="I505" s="160"/>
      <c r="K505" s="160"/>
      <c r="L505">
        <v>660.46100000000877</v>
      </c>
      <c r="M505" s="160">
        <v>85.746194757130951</v>
      </c>
      <c r="N505" s="143">
        <f t="shared" si="7"/>
        <v>505</v>
      </c>
      <c r="AB505" s="172" t="str">
        <f>IFERROR(VALUE(RIGHT(AA505,LEN(AA505)-MIN(FIND({0;1;2;3;4;5;6;7;8;9},AA505&amp;"0123456789"))+1)),"")</f>
        <v/>
      </c>
    </row>
    <row r="506" spans="2:28" x14ac:dyDescent="0.2">
      <c r="B506" s="130">
        <v>660.76100000000883</v>
      </c>
      <c r="C506" s="160">
        <v>15.198523397740098</v>
      </c>
      <c r="D506">
        <v>660.76100000000883</v>
      </c>
      <c r="E506" s="160">
        <v>-2237.546563645803</v>
      </c>
      <c r="F506">
        <v>660.76100000000883</v>
      </c>
      <c r="G506" s="160">
        <v>3.1003263541970227</v>
      </c>
      <c r="I506" s="160"/>
      <c r="K506" s="160"/>
      <c r="L506">
        <v>660.66100000000881</v>
      </c>
      <c r="M506" s="160">
        <v>86.560030853444658</v>
      </c>
      <c r="N506" s="143">
        <f t="shared" si="7"/>
        <v>506</v>
      </c>
      <c r="AB506" s="172" t="str">
        <f>IFERROR(VALUE(RIGHT(AA506,LEN(AA506)-MIN(FIND({0;1;2;3;4;5;6;7;8;9},AA506&amp;"0123456789"))+1)),"")</f>
        <v/>
      </c>
    </row>
    <row r="507" spans="2:28" x14ac:dyDescent="0.2">
      <c r="B507" s="130">
        <v>660.96100000000888</v>
      </c>
      <c r="C507" s="160">
        <v>14.998747167387469</v>
      </c>
      <c r="D507">
        <v>660.96100000000888</v>
      </c>
      <c r="E507" s="160">
        <v>-2237.5371307612327</v>
      </c>
      <c r="F507">
        <v>660.96100000000888</v>
      </c>
      <c r="G507" s="160">
        <v>3.1097592387673103</v>
      </c>
      <c r="I507" s="160"/>
      <c r="K507" s="160"/>
      <c r="L507">
        <v>660.86100000000886</v>
      </c>
      <c r="M507" s="160">
        <v>87.296658564384089</v>
      </c>
      <c r="N507" s="143">
        <f t="shared" si="7"/>
        <v>507</v>
      </c>
      <c r="AB507" s="172" t="str">
        <f>IFERROR(VALUE(RIGHT(AA507,LEN(AA507)-MIN(FIND({0;1;2;3;4;5;6;7;8;9},AA507&amp;"0123456789"))+1)),"")</f>
        <v/>
      </c>
    </row>
    <row r="508" spans="2:28" x14ac:dyDescent="0.2">
      <c r="B508" s="130">
        <v>661.16100000000893</v>
      </c>
      <c r="C508" s="160">
        <v>14.798875162921826</v>
      </c>
      <c r="D508">
        <v>661.16100000000893</v>
      </c>
      <c r="E508" s="160">
        <v>-2237.5300093079945</v>
      </c>
      <c r="F508">
        <v>661.16100000000893</v>
      </c>
      <c r="G508" s="160">
        <v>3.074918475666891</v>
      </c>
      <c r="I508" s="160"/>
      <c r="K508" s="160"/>
      <c r="L508">
        <v>661.0610000000089</v>
      </c>
      <c r="M508" s="160">
        <v>87.959410661692544</v>
      </c>
      <c r="N508" s="143">
        <f t="shared" si="7"/>
        <v>508</v>
      </c>
      <c r="AB508" s="172" t="str">
        <f>IFERROR(VALUE(RIGHT(AA508,LEN(AA508)-MIN(FIND({0;1;2;3;4;5;6;7;8;9},AA508&amp;"0123456789"))+1)),"")</f>
        <v/>
      </c>
    </row>
    <row r="509" spans="2:28" x14ac:dyDescent="0.2">
      <c r="B509" s="130">
        <v>661.36100000000897</v>
      </c>
      <c r="C509" s="160">
        <v>14.598940187762098</v>
      </c>
      <c r="D509">
        <v>661.36100000000897</v>
      </c>
      <c r="E509" s="160">
        <v>-2237.5249547335202</v>
      </c>
      <c r="F509">
        <v>661.36100000000897</v>
      </c>
      <c r="G509" s="160">
        <v>2.9999990600772435</v>
      </c>
      <c r="I509" s="160"/>
      <c r="K509" s="160"/>
      <c r="L509">
        <v>661.26100000000895</v>
      </c>
      <c r="M509" s="160">
        <v>88.551808611260682</v>
      </c>
      <c r="N509" s="143">
        <f t="shared" si="7"/>
        <v>509</v>
      </c>
      <c r="AB509" s="172" t="str">
        <f>IFERROR(VALUE(RIGHT(AA509,LEN(AA509)-MIN(FIND({0;1;2;3;4;5;6;7;8;9},AA509&amp;"0123456789"))+1)),"")</f>
        <v/>
      </c>
    </row>
    <row r="510" spans="2:28" x14ac:dyDescent="0.2">
      <c r="B510" s="130">
        <v>661.56239285715185</v>
      </c>
      <c r="C510" s="160">
        <v>14.397574473093053</v>
      </c>
      <c r="D510">
        <v>661.56239285715185</v>
      </c>
      <c r="E510" s="160">
        <v>-2237.5217178379366</v>
      </c>
      <c r="F510">
        <v>661.56239285715185</v>
      </c>
      <c r="G510" s="160">
        <v>2.9226896697937264</v>
      </c>
      <c r="I510" s="160"/>
      <c r="K510" s="160"/>
      <c r="L510">
        <v>661.46169642858035</v>
      </c>
      <c r="M510" s="160">
        <v>89.079066243513253</v>
      </c>
      <c r="N510" s="143">
        <f t="shared" si="7"/>
        <v>510</v>
      </c>
      <c r="AB510" s="172" t="str">
        <f>IFERROR(VALUE(RIGHT(AA510,LEN(AA510)-MIN(FIND({0;1;2;3;4;5;6;7;8;9},AA510&amp;"0123456789"))+1)),"")</f>
        <v/>
      </c>
    </row>
    <row r="511" spans="2:28" x14ac:dyDescent="0.2">
      <c r="B511" s="130">
        <v>661.76378571429473</v>
      </c>
      <c r="C511" s="160">
        <v>14.196188972952831</v>
      </c>
      <c r="D511">
        <v>661.76378571429473</v>
      </c>
      <c r="E511" s="160">
        <v>-2237.520131701157</v>
      </c>
      <c r="F511">
        <v>661.76378571429473</v>
      </c>
      <c r="G511" s="160">
        <v>2.8437216065171924</v>
      </c>
      <c r="I511" s="160"/>
      <c r="K511" s="160"/>
      <c r="L511">
        <v>661.66308928572334</v>
      </c>
      <c r="M511" s="160">
        <v>89.54874077806403</v>
      </c>
      <c r="N511" s="143">
        <f t="shared" si="7"/>
        <v>511</v>
      </c>
      <c r="AB511" s="172" t="str">
        <f>IFERROR(VALUE(RIGHT(AA511,LEN(AA511)-MIN(FIND({0;1;2;3;4;5;6;7;8;9},AA511&amp;"0123456789"))+1)),"")</f>
        <v/>
      </c>
    </row>
    <row r="512" spans="2:28" x14ac:dyDescent="0.2">
      <c r="B512" s="130">
        <v>661.9651785714376</v>
      </c>
      <c r="C512" s="160">
        <v>13.994797240173385</v>
      </c>
      <c r="D512">
        <v>661.9651785714376</v>
      </c>
      <c r="E512" s="160">
        <v>-2237.5200340526021</v>
      </c>
      <c r="F512">
        <v>661.9651785714376</v>
      </c>
      <c r="G512" s="160">
        <v>2.7632625619598912</v>
      </c>
      <c r="I512" s="160"/>
      <c r="K512" s="160"/>
      <c r="L512">
        <v>661.86448214286611</v>
      </c>
      <c r="M512" s="160">
        <v>89.972219070002737</v>
      </c>
      <c r="N512" s="143">
        <f t="shared" si="7"/>
        <v>512</v>
      </c>
      <c r="AB512" s="172" t="str">
        <f>IFERROR(VALUE(RIGHT(AA512,LEN(AA512)-MIN(FIND({0;1;2;3;4;5;6;7;8;9},AA512&amp;"0123456789"))+1)),"")</f>
        <v/>
      </c>
    </row>
    <row r="513" spans="2:28" x14ac:dyDescent="0.2">
      <c r="B513" s="130">
        <v>662.16657142858048</v>
      </c>
      <c r="C513" s="160">
        <v>13.793409518365683</v>
      </c>
      <c r="D513">
        <v>662.16657142858048</v>
      </c>
      <c r="E513" s="160">
        <v>-2237.5213094674186</v>
      </c>
      <c r="F513">
        <v>662.16657142858048</v>
      </c>
      <c r="G513" s="160">
        <v>2.6814320584203415</v>
      </c>
      <c r="I513" s="160"/>
      <c r="K513" s="160"/>
      <c r="L513">
        <v>662.0658750000091</v>
      </c>
      <c r="M513" s="160">
        <v>90.362856824106842</v>
      </c>
      <c r="N513" s="143">
        <f t="shared" si="7"/>
        <v>513</v>
      </c>
      <c r="AB513" s="172" t="str">
        <f>IFERROR(VALUE(RIGHT(AA513,LEN(AA513)-MIN(FIND({0;1;2;3;4;5;6;7;8;9},AA513&amp;"0123456789"))+1)),"")</f>
        <v/>
      </c>
    </row>
    <row r="514" spans="2:28" x14ac:dyDescent="0.2">
      <c r="B514" s="130">
        <v>662.36796428572336</v>
      </c>
      <c r="C514" s="160">
        <v>13.592034286242637</v>
      </c>
      <c r="D514">
        <v>662.36796428572336</v>
      </c>
      <c r="E514" s="160">
        <v>-2237.523889486949</v>
      </c>
      <c r="F514">
        <v>662.36796428572336</v>
      </c>
      <c r="G514" s="160">
        <v>2.5983019460404648</v>
      </c>
      <c r="I514" s="160"/>
      <c r="K514" s="160"/>
      <c r="L514">
        <v>662.26726785715186</v>
      </c>
      <c r="M514" s="160">
        <v>90.734033381709509</v>
      </c>
      <c r="N514" s="143">
        <f t="shared" si="7"/>
        <v>514</v>
      </c>
      <c r="AB514" s="172" t="str">
        <f>IFERROR(VALUE(RIGHT(AA514,LEN(AA514)-MIN(FIND({0;1;2;3;4;5;6;7;8;9},AA514&amp;"0123456789"))+1)),"")</f>
        <v/>
      </c>
    </row>
    <row r="515" spans="2:28" x14ac:dyDescent="0.2">
      <c r="B515" s="130">
        <v>662.56935714286624</v>
      </c>
      <c r="C515" s="160">
        <v>13.390679449321867</v>
      </c>
      <c r="D515">
        <v>662.56935714286624</v>
      </c>
      <c r="E515" s="160">
        <v>-2237.5277526764371</v>
      </c>
      <c r="F515">
        <v>662.56935714286624</v>
      </c>
      <c r="G515" s="160">
        <v>2.5138968217843285</v>
      </c>
      <c r="I515" s="160"/>
      <c r="K515" s="160"/>
      <c r="L515">
        <v>662.46866071429486</v>
      </c>
      <c r="M515" s="160">
        <v>91.099140718030583</v>
      </c>
      <c r="N515" s="143">
        <f t="shared" si="7"/>
        <v>515</v>
      </c>
      <c r="AB515" s="172" t="str">
        <f>IFERROR(VALUE(RIGHT(AA515,LEN(AA515)-MIN(FIND({0;1;2;3;4;5;6;7;8;9},AA515&amp;"0123456789"))+1)),"")</f>
        <v/>
      </c>
    </row>
    <row r="516" spans="2:28" x14ac:dyDescent="0.2">
      <c r="B516" s="130">
        <v>662.77075000000912</v>
      </c>
      <c r="C516" s="160">
        <v>13.189333179864038</v>
      </c>
      <c r="D516">
        <v>662.77075000000912</v>
      </c>
      <c r="E516" s="160">
        <v>-2237.532039515319</v>
      </c>
      <c r="F516">
        <v>662.77075000000912</v>
      </c>
      <c r="G516" s="160">
        <v>2.4290714751195992</v>
      </c>
      <c r="I516" s="160"/>
      <c r="K516" s="160"/>
      <c r="L516">
        <v>662.67005357143762</v>
      </c>
      <c r="M516" s="160">
        <v>91.219693184119507</v>
      </c>
      <c r="N516" s="143">
        <f t="shared" si="7"/>
        <v>516</v>
      </c>
      <c r="AB516" s="172" t="str">
        <f>IFERROR(VALUE(RIGHT(AA516,LEN(AA516)-MIN(FIND({0;1;2;3;4;5;6;7;8;9},AA516&amp;"0123456789"))+1)),"")</f>
        <v/>
      </c>
    </row>
    <row r="517" spans="2:28" x14ac:dyDescent="0.2">
      <c r="B517" s="130">
        <v>662.97214285715199</v>
      </c>
      <c r="C517" s="160">
        <v>12.98798779847723</v>
      </c>
      <c r="D517">
        <v>662.97214285715199</v>
      </c>
      <c r="E517" s="160">
        <v>-2237.5363675330732</v>
      </c>
      <c r="F517">
        <v>662.97214285715199</v>
      </c>
      <c r="G517" s="160">
        <v>2.3442053048102025</v>
      </c>
      <c r="I517" s="160"/>
      <c r="K517" s="160"/>
      <c r="L517">
        <v>662.87144642858061</v>
      </c>
      <c r="M517" s="160">
        <v>91.231411253303392</v>
      </c>
      <c r="N517" s="143">
        <f t="shared" si="7"/>
        <v>517</v>
      </c>
      <c r="AB517" s="172" t="str">
        <f>IFERROR(VALUE(RIGHT(AA517,LEN(AA517)-MIN(FIND({0;1;2;3;4;5;6;7;8;9},AA517&amp;"0123456789"))+1)),"")</f>
        <v/>
      </c>
    </row>
    <row r="518" spans="2:28" x14ac:dyDescent="0.2">
      <c r="B518" s="130">
        <v>663.17353571429487</v>
      </c>
      <c r="C518" s="160">
        <v>12.786638356478155</v>
      </c>
      <c r="D518">
        <v>663.17353571429487</v>
      </c>
      <c r="E518" s="160">
        <v>-2237.5405016380951</v>
      </c>
      <c r="F518">
        <v>663.17353571429487</v>
      </c>
      <c r="G518" s="160">
        <v>2.3063883619047374</v>
      </c>
      <c r="I518" s="160"/>
      <c r="K518" s="160"/>
      <c r="L518">
        <v>663.07283928572338</v>
      </c>
      <c r="M518" s="160">
        <v>91.176231188687964</v>
      </c>
      <c r="N518" s="143">
        <f t="shared" ref="N518:N581" si="8">N517+1</f>
        <v>518</v>
      </c>
      <c r="AB518" s="172" t="str">
        <f>IFERROR(VALUE(RIGHT(AA518,LEN(AA518)-MIN(FIND({0;1;2;3;4;5;6;7;8;9},AA518&amp;"0123456789"))+1)),"")</f>
        <v/>
      </c>
    </row>
    <row r="519" spans="2:28" x14ac:dyDescent="0.2">
      <c r="B519" s="130">
        <v>663.37492857143775</v>
      </c>
      <c r="C519" s="160">
        <v>12.585273702825956</v>
      </c>
      <c r="D519">
        <v>663.37492857143775</v>
      </c>
      <c r="E519" s="160">
        <v>-2237.5438110898367</v>
      </c>
      <c r="F519">
        <v>663.37492857143775</v>
      </c>
      <c r="G519" s="160">
        <v>2.3030789101630944</v>
      </c>
      <c r="I519" s="160"/>
      <c r="K519" s="160"/>
      <c r="L519">
        <v>663.27423214286637</v>
      </c>
      <c r="M519" s="160">
        <v>90.941578096714693</v>
      </c>
      <c r="N519" s="143">
        <f t="shared" si="8"/>
        <v>519</v>
      </c>
      <c r="AB519" s="172" t="str">
        <f>IFERROR(VALUE(RIGHT(AA519,LEN(AA519)-MIN(FIND({0;1;2;3;4;5;6;7;8;9},AA519&amp;"0123456789"))+1)),"")</f>
        <v/>
      </c>
    </row>
    <row r="520" spans="2:28" x14ac:dyDescent="0.2">
      <c r="B520" s="130">
        <v>663.57632142858063</v>
      </c>
      <c r="C520" s="160">
        <v>12.383890083267282</v>
      </c>
      <c r="D520">
        <v>663.57632142858063</v>
      </c>
      <c r="E520" s="160">
        <v>-2237.5456265852163</v>
      </c>
      <c r="F520">
        <v>663.57632142858063</v>
      </c>
      <c r="G520" s="160">
        <v>2.3012634147835342</v>
      </c>
      <c r="I520" s="160"/>
      <c r="K520" s="160"/>
      <c r="L520">
        <v>663.47562500000913</v>
      </c>
      <c r="M520" s="160">
        <v>90.516513733120718</v>
      </c>
      <c r="N520" s="143">
        <f t="shared" si="8"/>
        <v>520</v>
      </c>
      <c r="AB520" s="172" t="str">
        <f>IFERROR(VALUE(RIGHT(AA520,LEN(AA520)-MIN(FIND({0;1;2;3;4;5;6;7;8;9},AA520&amp;"0123456789"))+1)),"")</f>
        <v/>
      </c>
    </row>
    <row r="521" spans="2:28" x14ac:dyDescent="0.2">
      <c r="B521" s="130">
        <v>663.7777142857235</v>
      </c>
      <c r="C521" s="160">
        <v>12.182498555978151</v>
      </c>
      <c r="D521">
        <v>663.7777142857235</v>
      </c>
      <c r="E521" s="160">
        <v>-2237.5453273417775</v>
      </c>
      <c r="F521">
        <v>663.7777142857235</v>
      </c>
      <c r="G521" s="160">
        <v>2.3015626582223376</v>
      </c>
      <c r="I521" s="160"/>
      <c r="K521" s="160"/>
      <c r="L521">
        <v>663.67701785715212</v>
      </c>
      <c r="M521" s="160">
        <v>89.914865467762468</v>
      </c>
      <c r="N521" s="143">
        <f t="shared" si="8"/>
        <v>521</v>
      </c>
      <c r="AB521" s="172" t="str">
        <f>IFERROR(VALUE(RIGHT(AA521,LEN(AA521)-MIN(FIND({0;1;2;3;4;5;6;7;8;9},AA521&amp;"0123456789"))+1)),"")</f>
        <v/>
      </c>
    </row>
    <row r="522" spans="2:28" x14ac:dyDescent="0.2">
      <c r="B522" s="130">
        <v>663.97910714286638</v>
      </c>
      <c r="C522" s="160">
        <v>11.981128965402814</v>
      </c>
      <c r="D522">
        <v>663.97910714286638</v>
      </c>
      <c r="E522" s="160">
        <v>-2237.5423437467925</v>
      </c>
      <c r="F522">
        <v>663.97910714286638</v>
      </c>
      <c r="G522" s="160">
        <v>2.3045462532072634</v>
      </c>
      <c r="I522" s="160"/>
      <c r="K522" s="160"/>
      <c r="L522">
        <v>663.87841071429489</v>
      </c>
      <c r="M522" s="160">
        <v>89.151138499780913</v>
      </c>
      <c r="N522" s="143">
        <f t="shared" si="8"/>
        <v>522</v>
      </c>
      <c r="AB522" s="172" t="str">
        <f>IFERROR(VALUE(RIGHT(AA522,LEN(AA522)-MIN(FIND({0;1;2;3;4;5;6;7;8;9},AA522&amp;"0123456789"))+1)),"")</f>
        <v/>
      </c>
    </row>
    <row r="523" spans="2:28" x14ac:dyDescent="0.2">
      <c r="B523" s="130">
        <v>664.18050000000926</v>
      </c>
      <c r="C523" s="160">
        <v>11.779832358782604</v>
      </c>
      <c r="D523">
        <v>664.18050000000926</v>
      </c>
      <c r="E523" s="160">
        <v>-2237.536157687839</v>
      </c>
      <c r="F523">
        <v>664.18050000000926</v>
      </c>
      <c r="G523" s="160">
        <v>2.3107323121607806</v>
      </c>
      <c r="I523" s="160"/>
      <c r="K523" s="160"/>
      <c r="L523">
        <v>664.07980357143788</v>
      </c>
      <c r="M523" s="160">
        <v>88.239793690390243</v>
      </c>
      <c r="N523" s="143">
        <f t="shared" si="8"/>
        <v>523</v>
      </c>
      <c r="AB523" s="172" t="str">
        <f>IFERROR(VALUE(RIGHT(AA523,LEN(AA523)-MIN(FIND({0;1;2;3;4;5;6;7;8;9},AA523&amp;"0123456789"))+1)),"")</f>
        <v/>
      </c>
    </row>
    <row r="524" spans="2:28" x14ac:dyDescent="0.2">
      <c r="B524" s="130">
        <v>664.38189285715214</v>
      </c>
      <c r="C524" s="160">
        <v>11.57868214262308</v>
      </c>
      <c r="D524">
        <v>664.38189285715214</v>
      </c>
      <c r="E524" s="160">
        <v>-2237.5263006638834</v>
      </c>
      <c r="F524">
        <v>664.38189285715214</v>
      </c>
      <c r="G524" s="160">
        <v>2.3205893361164271</v>
      </c>
      <c r="I524" s="160"/>
      <c r="K524" s="160"/>
      <c r="L524">
        <v>664.28119642858064</v>
      </c>
      <c r="M524" s="160">
        <v>87.194562002425627</v>
      </c>
      <c r="N524" s="143">
        <f t="shared" si="8"/>
        <v>524</v>
      </c>
      <c r="AB524" s="172" t="str">
        <f>IFERROR(VALUE(RIGHT(AA524,LEN(AA524)-MIN(FIND({0;1;2;3;4;5;6;7;8;9},AA524&amp;"0123456789"))+1)),"")</f>
        <v/>
      </c>
    </row>
    <row r="525" spans="2:28" x14ac:dyDescent="0.2">
      <c r="B525" s="130">
        <v>664.58328571429502</v>
      </c>
      <c r="C525" s="160">
        <v>11.377773978267182</v>
      </c>
      <c r="D525">
        <v>664.58328571429502</v>
      </c>
      <c r="E525" s="160">
        <v>-2237.5123556832227</v>
      </c>
      <c r="F525">
        <v>664.58328571429502</v>
      </c>
      <c r="G525" s="160">
        <v>2.3345343167770807</v>
      </c>
      <c r="I525" s="160"/>
      <c r="K525" s="160"/>
      <c r="L525">
        <v>664.48258928572363</v>
      </c>
      <c r="M525" s="160">
        <v>86.029483731185394</v>
      </c>
      <c r="N525" s="143">
        <f t="shared" si="8"/>
        <v>525</v>
      </c>
      <c r="AB525" s="172" t="str">
        <f>IFERROR(VALUE(RIGHT(AA525,LEN(AA525)-MIN(FIND({0;1;2;3;4;5;6;7;8;9},AA525&amp;"0123456789"))+1)),"")</f>
        <v/>
      </c>
    </row>
    <row r="526" spans="2:28" x14ac:dyDescent="0.2">
      <c r="B526" s="130">
        <v>664.78467857143789</v>
      </c>
      <c r="C526" s="160">
        <v>11.177224486057748</v>
      </c>
      <c r="D526">
        <v>664.78467857143789</v>
      </c>
      <c r="E526" s="160">
        <v>-2237.4939589039504</v>
      </c>
      <c r="F526">
        <v>664.78467857143789</v>
      </c>
      <c r="G526" s="160">
        <v>2.3529310960493603</v>
      </c>
      <c r="I526" s="160"/>
      <c r="K526" s="160"/>
      <c r="L526">
        <v>664.6839821428664</v>
      </c>
      <c r="M526" s="160">
        <v>84.758819400911634</v>
      </c>
      <c r="N526" s="143">
        <f t="shared" si="8"/>
        <v>526</v>
      </c>
      <c r="AB526" s="172" t="str">
        <f>IFERROR(VALUE(RIGHT(AA526,LEN(AA526)-MIN(FIND({0;1;2;3;4;5;6;7;8;9},AA526&amp;"0123456789"))+1)),"")</f>
        <v/>
      </c>
    </row>
    <row r="527" spans="2:28" x14ac:dyDescent="0.2">
      <c r="B527" s="130">
        <v>664.98607142858077</v>
      </c>
      <c r="C527" s="160">
        <v>10.977168743475577</v>
      </c>
      <c r="D527">
        <v>664.98607142858077</v>
      </c>
      <c r="E527" s="160">
        <v>-2237.4708021905658</v>
      </c>
      <c r="F527">
        <v>664.98607142858077</v>
      </c>
      <c r="G527" s="160">
        <v>2.3760878094340114</v>
      </c>
      <c r="I527" s="160"/>
      <c r="K527" s="160"/>
      <c r="L527">
        <v>664.88537500000939</v>
      </c>
      <c r="M527" s="160">
        <v>83.397322454273976</v>
      </c>
      <c r="N527" s="143">
        <f t="shared" si="8"/>
        <v>527</v>
      </c>
      <c r="AB527" s="172" t="str">
        <f>IFERROR(VALUE(RIGHT(AA527,LEN(AA527)-MIN(FIND({0;1;2;3;4;5;6;7;8;9},AA527&amp;"0123456789"))+1)),"")</f>
        <v/>
      </c>
    </row>
    <row r="528" spans="2:28" x14ac:dyDescent="0.2">
      <c r="B528" s="130">
        <v>665.18746428572365</v>
      </c>
      <c r="C528" s="160">
        <v>10.777756941166007</v>
      </c>
      <c r="D528">
        <v>665.18746428572365</v>
      </c>
      <c r="E528" s="160">
        <v>-2237.4426336499746</v>
      </c>
      <c r="F528">
        <v>665.18746428572365</v>
      </c>
      <c r="G528" s="160">
        <v>2.4042563500252072</v>
      </c>
      <c r="I528" s="160"/>
      <c r="K528" s="160"/>
      <c r="L528">
        <v>665.08676785715215</v>
      </c>
      <c r="M528" s="160">
        <v>81.959701383354528</v>
      </c>
      <c r="N528" s="143">
        <f t="shared" si="8"/>
        <v>528</v>
      </c>
      <c r="AB528" s="172" t="str">
        <f>IFERROR(VALUE(RIGHT(AA528,LEN(AA528)-MIN(FIND({0;1;2;3;4;5;6;7;8;9},AA528&amp;"0123456789"))+1)),"")</f>
        <v/>
      </c>
    </row>
    <row r="529" spans="2:28" x14ac:dyDescent="0.2">
      <c r="B529" s="130">
        <v>665.38885714286653</v>
      </c>
      <c r="C529" s="160">
        <v>10.579150281603585</v>
      </c>
      <c r="D529">
        <v>665.38885714286653</v>
      </c>
      <c r="E529" s="160">
        <v>-2237.4092579689773</v>
      </c>
      <c r="F529">
        <v>665.38885714286653</v>
      </c>
      <c r="G529" s="160">
        <v>2.437632031022531</v>
      </c>
      <c r="I529" s="160"/>
      <c r="K529" s="160"/>
      <c r="L529">
        <v>665.28816071429515</v>
      </c>
      <c r="M529" s="160">
        <v>80.460625286559974</v>
      </c>
      <c r="N529" s="143">
        <f t="shared" si="8"/>
        <v>529</v>
      </c>
      <c r="AB529" s="172" t="str">
        <f>IFERROR(VALUE(RIGHT(AA529,LEN(AA529)-MIN(FIND({0;1;2;3;4;5;6;7;8;9},AA529&amp;"0123456789"))+1)),"")</f>
        <v/>
      </c>
    </row>
    <row r="530" spans="2:28" x14ac:dyDescent="0.2">
      <c r="B530" s="130">
        <v>665.59025000000941</v>
      </c>
      <c r="C530" s="160">
        <v>10.381517761053441</v>
      </c>
      <c r="D530">
        <v>665.59025000000941</v>
      </c>
      <c r="E530" s="160">
        <v>-2237.3705372011623</v>
      </c>
      <c r="F530">
        <v>665.59025000000941</v>
      </c>
      <c r="G530" s="160">
        <v>2.4763527988375245</v>
      </c>
      <c r="I530" s="160"/>
      <c r="K530" s="160"/>
      <c r="L530">
        <v>665.48955357143791</v>
      </c>
      <c r="M530" s="160">
        <v>78.914849879940363</v>
      </c>
      <c r="N530" s="143">
        <f t="shared" si="8"/>
        <v>530</v>
      </c>
      <c r="AB530" s="172" t="str">
        <f>IFERROR(VALUE(RIGHT(AA530,LEN(AA530)-MIN(FIND({0;1;2;3;4;5;6;7;8;9},AA530&amp;"0123456789"))+1)),"")</f>
        <v/>
      </c>
    </row>
    <row r="531" spans="2:28" x14ac:dyDescent="0.2">
      <c r="B531" s="130">
        <v>665.79164285715228</v>
      </c>
      <c r="C531" s="160">
        <v>10.18524565523265</v>
      </c>
      <c r="D531">
        <v>665.79164285715228</v>
      </c>
      <c r="E531" s="160">
        <v>-2237.3254252457573</v>
      </c>
      <c r="F531">
        <v>665.79164285715228</v>
      </c>
      <c r="G531" s="160">
        <v>2.5214647542425155</v>
      </c>
      <c r="I531" s="160"/>
      <c r="K531" s="160"/>
      <c r="L531">
        <v>665.6909464285809</v>
      </c>
      <c r="M531" s="160">
        <v>77.055727752946638</v>
      </c>
      <c r="N531" s="143">
        <f t="shared" si="8"/>
        <v>531</v>
      </c>
      <c r="AB531" s="172" t="str">
        <f>IFERROR(VALUE(RIGHT(AA531,LEN(AA531)-MIN(FIND({0;1;2;3;4;5;6;7;8;9},AA531&amp;"0123456789"))+1)),"")</f>
        <v/>
      </c>
    </row>
    <row r="532" spans="2:28" x14ac:dyDescent="0.2">
      <c r="B532" s="130">
        <v>665.99303571429516</v>
      </c>
      <c r="C532" s="160">
        <v>9.9908099915016653</v>
      </c>
      <c r="D532">
        <v>665.99303571429516</v>
      </c>
      <c r="E532" s="160">
        <v>-2237.2729608569762</v>
      </c>
      <c r="F532">
        <v>665.99303571429516</v>
      </c>
      <c r="G532" s="160">
        <v>2.5739291430236335</v>
      </c>
      <c r="I532" s="160"/>
      <c r="K532" s="160"/>
      <c r="L532">
        <v>665.89233928572366</v>
      </c>
      <c r="M532" s="160">
        <v>74.899554918610704</v>
      </c>
      <c r="N532" s="143">
        <f t="shared" si="8"/>
        <v>532</v>
      </c>
      <c r="AB532" s="172" t="str">
        <f>IFERROR(VALUE(RIGHT(AA532,LEN(AA532)-MIN(FIND({0;1;2;3;4;5;6;7;8;9},AA532&amp;"0123456789"))+1)),"")</f>
        <v/>
      </c>
    </row>
    <row r="533" spans="2:28" x14ac:dyDescent="0.2">
      <c r="B533" s="130">
        <v>666.19442857143804</v>
      </c>
      <c r="C533" s="160">
        <v>9.7987809687058522</v>
      </c>
      <c r="D533">
        <v>666.19442857143804</v>
      </c>
      <c r="E533" s="160">
        <v>-2237.2122772213606</v>
      </c>
      <c r="F533">
        <v>666.19442857143804</v>
      </c>
      <c r="G533" s="160">
        <v>2.6346127786391662</v>
      </c>
      <c r="I533" s="160"/>
      <c r="K533" s="160"/>
      <c r="L533">
        <v>666.09373214286666</v>
      </c>
      <c r="M533" s="160">
        <v>72.462795281327118</v>
      </c>
      <c r="N533" s="143">
        <f t="shared" si="8"/>
        <v>533</v>
      </c>
      <c r="AB533" s="172" t="str">
        <f>IFERROR(VALUE(RIGHT(AA533,LEN(AA533)-MIN(FIND({0;1;2;3;4;5;6;7;8;9},AA533&amp;"0123456789"))+1)),"")</f>
        <v/>
      </c>
    </row>
    <row r="534" spans="2:28" x14ac:dyDescent="0.2">
      <c r="B534" s="130">
        <v>666.39582142858092</v>
      </c>
      <c r="C534" s="160">
        <v>9.6098215492175481</v>
      </c>
      <c r="D534">
        <v>666.39582142858092</v>
      </c>
      <c r="E534" s="160">
        <v>-2237.1426216449995</v>
      </c>
      <c r="F534">
        <v>666.39582142858092</v>
      </c>
      <c r="G534" s="160">
        <v>2.7042683550002948</v>
      </c>
      <c r="I534" s="160"/>
      <c r="K534" s="160"/>
      <c r="L534">
        <v>666.29512500000942</v>
      </c>
      <c r="M534" s="160">
        <v>69.764742923849909</v>
      </c>
      <c r="N534" s="143">
        <f t="shared" si="8"/>
        <v>534</v>
      </c>
      <c r="AB534" s="172" t="str">
        <f>IFERROR(VALUE(RIGHT(AA534,LEN(AA534)-MIN(FIND({0;1;2;3;4;5;6;7;8;9},AA534&amp;"0123456789"))+1)),"")</f>
        <v/>
      </c>
    </row>
    <row r="535" spans="2:28" x14ac:dyDescent="0.2">
      <c r="B535" s="130">
        <v>666.59721428572379</v>
      </c>
      <c r="C535" s="160">
        <v>9.4244730040694975</v>
      </c>
      <c r="D535">
        <v>666.59721428572379</v>
      </c>
      <c r="E535" s="160">
        <v>-2237.0638599539061</v>
      </c>
      <c r="F535">
        <v>666.59721428572379</v>
      </c>
      <c r="G535" s="160">
        <v>2.7830300460936996</v>
      </c>
      <c r="I535" s="160"/>
      <c r="K535" s="160"/>
      <c r="L535">
        <v>666.49651785715241</v>
      </c>
      <c r="M535" s="160">
        <v>66.977503563169094</v>
      </c>
      <c r="N535" s="143">
        <f t="shared" si="8"/>
        <v>535</v>
      </c>
      <c r="AB535" s="172" t="str">
        <f>IFERROR(VALUE(RIGHT(AA535,LEN(AA535)-MIN(FIND({0;1;2;3;4;5;6;7;8;9},AA535&amp;"0123456789"))+1)),"")</f>
        <v/>
      </c>
    </row>
    <row r="536" spans="2:28" x14ac:dyDescent="0.2">
      <c r="B536" s="130">
        <v>666.79860714286667</v>
      </c>
      <c r="C536" s="160">
        <v>9.2431739368927808</v>
      </c>
      <c r="D536">
        <v>666.79860714286667</v>
      </c>
      <c r="E536" s="160">
        <v>-2236.9761782622154</v>
      </c>
      <c r="F536">
        <v>666.79860714286667</v>
      </c>
      <c r="G536" s="160">
        <v>2.8707117377844042</v>
      </c>
      <c r="I536" s="160"/>
      <c r="K536" s="160"/>
      <c r="L536">
        <v>666.69791071429518</v>
      </c>
      <c r="M536" s="160">
        <v>64.190190148816882</v>
      </c>
      <c r="N536" s="143">
        <f t="shared" si="8"/>
        <v>536</v>
      </c>
      <c r="AB536" s="172" t="str">
        <f>IFERROR(VALUE(RIGHT(AA536,LEN(AA536)-MIN(FIND({0;1;2;3;4;5;6;7;8;9},AA536&amp;"0123456789"))+1)),"")</f>
        <v/>
      </c>
    </row>
    <row r="537" spans="2:28" x14ac:dyDescent="0.2">
      <c r="B537" s="130">
        <v>667.00000000000955</v>
      </c>
      <c r="C537" s="160">
        <v>9.0663533960777425</v>
      </c>
      <c r="D537">
        <v>667.00000000000955</v>
      </c>
      <c r="E537" s="160">
        <v>-2236.8797838192504</v>
      </c>
      <c r="F537">
        <v>667.00000000000955</v>
      </c>
      <c r="G537" s="160">
        <v>2.8527161807496668</v>
      </c>
      <c r="I537" s="160"/>
      <c r="K537" s="160"/>
      <c r="L537">
        <v>666.89930357143817</v>
      </c>
      <c r="M537" s="160">
        <v>61.402809004296991</v>
      </c>
      <c r="N537" s="143">
        <f t="shared" si="8"/>
        <v>537</v>
      </c>
      <c r="AB537" s="172" t="str">
        <f>IFERROR(VALUE(RIGHT(AA537,LEN(AA537)-MIN(FIND({0;1;2;3;4;5;6;7;8;9},AA537&amp;"0123456789"))+1)),"")</f>
        <v/>
      </c>
    </row>
    <row r="538" spans="2:28" x14ac:dyDescent="0.2">
      <c r="B538" s="130">
        <v>668.37400000000957</v>
      </c>
      <c r="C538" s="160">
        <v>7.8767554059111315</v>
      </c>
      <c r="D538">
        <v>668.37400000000957</v>
      </c>
      <c r="E538" s="160">
        <v>-2236.1922301721547</v>
      </c>
      <c r="F538">
        <v>668.37400000000957</v>
      </c>
      <c r="G538" s="160">
        <v>3.5402698278453499</v>
      </c>
      <c r="I538" s="160"/>
      <c r="K538" s="160"/>
      <c r="L538">
        <v>667.68700000000956</v>
      </c>
      <c r="M538" s="160">
        <v>59.973314918921616</v>
      </c>
      <c r="N538" s="143">
        <f t="shared" si="8"/>
        <v>538</v>
      </c>
      <c r="AB538" s="172" t="str">
        <f>IFERROR(VALUE(RIGHT(AA538,LEN(AA538)-MIN(FIND({0;1;2;3;4;5;6;7;8;9},AA538&amp;"0123456789"))+1)),"")</f>
        <v/>
      </c>
    </row>
    <row r="539" spans="2:28" x14ac:dyDescent="0.2">
      <c r="B539" s="130"/>
      <c r="C539" s="160"/>
      <c r="E539" s="160"/>
      <c r="G539" s="160"/>
      <c r="I539" s="160"/>
      <c r="K539" s="160"/>
      <c r="L539">
        <v>668.37400000000957</v>
      </c>
      <c r="M539" s="160">
        <v>59.930761069462683</v>
      </c>
      <c r="N539" s="143">
        <f t="shared" si="8"/>
        <v>539</v>
      </c>
      <c r="AB539" s="172" t="str">
        <f>IFERROR(VALUE(RIGHT(AA539,LEN(AA539)-MIN(FIND({0;1;2;3;4;5;6;7;8;9},AA539&amp;"0123456789"))+1)),"")</f>
        <v/>
      </c>
    </row>
    <row r="540" spans="2:28" x14ac:dyDescent="0.2">
      <c r="B540" s="130"/>
      <c r="C540" s="160"/>
      <c r="E540" s="160"/>
      <c r="G540" s="160"/>
      <c r="I540" s="160"/>
      <c r="K540" s="160"/>
      <c r="M540" s="160"/>
      <c r="N540" s="143">
        <f t="shared" si="8"/>
        <v>540</v>
      </c>
      <c r="AB540" s="172" t="str">
        <f>IFERROR(VALUE(RIGHT(AA540,LEN(AA540)-MIN(FIND({0;1;2;3;4;5;6;7;8;9},AA540&amp;"0123456789"))+1)),"")</f>
        <v/>
      </c>
    </row>
    <row r="541" spans="2:28" x14ac:dyDescent="0.2">
      <c r="B541" s="130"/>
      <c r="C541" s="160"/>
      <c r="E541" s="160"/>
      <c r="G541" s="160"/>
      <c r="I541" s="160"/>
      <c r="K541" s="160"/>
      <c r="M541" s="160"/>
      <c r="N541" s="143">
        <f t="shared" si="8"/>
        <v>541</v>
      </c>
      <c r="AB541" s="172" t="str">
        <f>IFERROR(VALUE(RIGHT(AA541,LEN(AA541)-MIN(FIND({0;1;2;3;4;5;6;7;8;9},AA541&amp;"0123456789"))+1)),"")</f>
        <v/>
      </c>
    </row>
    <row r="542" spans="2:28" x14ac:dyDescent="0.2">
      <c r="B542" s="130"/>
      <c r="C542" s="160"/>
      <c r="E542" s="160"/>
      <c r="G542" s="160"/>
      <c r="I542" s="160"/>
      <c r="K542" s="160"/>
      <c r="M542" s="160"/>
      <c r="N542" s="143">
        <f t="shared" si="8"/>
        <v>542</v>
      </c>
      <c r="AB542" s="172" t="str">
        <f>IFERROR(VALUE(RIGHT(AA542,LEN(AA542)-MIN(FIND({0;1;2;3;4;5;6;7;8;9},AA542&amp;"0123456789"))+1)),"")</f>
        <v/>
      </c>
    </row>
    <row r="543" spans="2:28" x14ac:dyDescent="0.2">
      <c r="B543" s="130"/>
      <c r="C543" s="160"/>
      <c r="E543" s="160"/>
      <c r="G543" s="160"/>
      <c r="I543" s="160"/>
      <c r="K543" s="160"/>
      <c r="M543" s="160"/>
      <c r="N543" s="143">
        <f t="shared" si="8"/>
        <v>543</v>
      </c>
      <c r="AB543" s="172" t="str">
        <f>IFERROR(VALUE(RIGHT(AA543,LEN(AA543)-MIN(FIND({0;1;2;3;4;5;6;7;8;9},AA543&amp;"0123456789"))+1)),"")</f>
        <v/>
      </c>
    </row>
    <row r="544" spans="2:28" x14ac:dyDescent="0.2">
      <c r="B544" s="130"/>
      <c r="C544" s="160"/>
      <c r="E544" s="160"/>
      <c r="G544" s="160"/>
      <c r="I544" s="160"/>
      <c r="K544" s="160"/>
      <c r="M544" s="160"/>
      <c r="N544" s="143">
        <f t="shared" si="8"/>
        <v>544</v>
      </c>
      <c r="AB544" s="172" t="str">
        <f>IFERROR(VALUE(RIGHT(AA544,LEN(AA544)-MIN(FIND({0;1;2;3;4;5;6;7;8;9},AA544&amp;"0123456789"))+1)),"")</f>
        <v/>
      </c>
    </row>
    <row r="545" spans="2:28" x14ac:dyDescent="0.2">
      <c r="B545" s="130"/>
      <c r="C545" s="160"/>
      <c r="E545" s="160"/>
      <c r="G545" s="160"/>
      <c r="I545" s="160"/>
      <c r="K545" s="160"/>
      <c r="M545" s="160"/>
      <c r="N545" s="143">
        <f t="shared" si="8"/>
        <v>545</v>
      </c>
      <c r="AB545" s="172" t="str">
        <f>IFERROR(VALUE(RIGHT(AA545,LEN(AA545)-MIN(FIND({0;1;2;3;4;5;6;7;8;9},AA545&amp;"0123456789"))+1)),"")</f>
        <v/>
      </c>
    </row>
    <row r="546" spans="2:28" x14ac:dyDescent="0.2">
      <c r="B546" s="130"/>
      <c r="C546" s="160"/>
      <c r="E546" s="160"/>
      <c r="G546" s="160"/>
      <c r="I546" s="160"/>
      <c r="K546" s="160"/>
      <c r="M546" s="160"/>
      <c r="N546" s="143">
        <f t="shared" si="8"/>
        <v>546</v>
      </c>
      <c r="AB546" s="172" t="str">
        <f>IFERROR(VALUE(RIGHT(AA546,LEN(AA546)-MIN(FIND({0;1;2;3;4;5;6;7;8;9},AA546&amp;"0123456789"))+1)),"")</f>
        <v/>
      </c>
    </row>
    <row r="547" spans="2:28" x14ac:dyDescent="0.2">
      <c r="B547" s="130"/>
      <c r="C547" s="160"/>
      <c r="E547" s="160"/>
      <c r="G547" s="160"/>
      <c r="I547" s="160"/>
      <c r="K547" s="160"/>
      <c r="M547" s="160"/>
      <c r="N547" s="143">
        <f t="shared" si="8"/>
        <v>547</v>
      </c>
      <c r="AB547" s="172" t="str">
        <f>IFERROR(VALUE(RIGHT(AA547,LEN(AA547)-MIN(FIND({0;1;2;3;4;5;6;7;8;9},AA547&amp;"0123456789"))+1)),"")</f>
        <v/>
      </c>
    </row>
    <row r="548" spans="2:28" x14ac:dyDescent="0.2">
      <c r="B548" s="130"/>
      <c r="C548" s="160"/>
      <c r="E548" s="160"/>
      <c r="G548" s="160"/>
      <c r="I548" s="160"/>
      <c r="K548" s="160"/>
      <c r="M548" s="160"/>
      <c r="N548" s="143">
        <f t="shared" si="8"/>
        <v>548</v>
      </c>
      <c r="AB548" s="172" t="str">
        <f>IFERROR(VALUE(RIGHT(AA548,LEN(AA548)-MIN(FIND({0;1;2;3;4;5;6;7;8;9},AA548&amp;"0123456789"))+1)),"")</f>
        <v/>
      </c>
    </row>
    <row r="549" spans="2:28" x14ac:dyDescent="0.2">
      <c r="B549" s="130"/>
      <c r="C549" s="160"/>
      <c r="E549" s="160"/>
      <c r="G549" s="160"/>
      <c r="I549" s="160"/>
      <c r="K549" s="160"/>
      <c r="M549" s="160"/>
      <c r="N549" s="143">
        <f t="shared" si="8"/>
        <v>549</v>
      </c>
      <c r="AB549" s="172" t="str">
        <f>IFERROR(VALUE(RIGHT(AA549,LEN(AA549)-MIN(FIND({0;1;2;3;4;5;6;7;8;9},AA549&amp;"0123456789"))+1)),"")</f>
        <v/>
      </c>
    </row>
    <row r="550" spans="2:28" x14ac:dyDescent="0.2">
      <c r="B550" s="130"/>
      <c r="C550" s="160"/>
      <c r="E550" s="160"/>
      <c r="G550" s="160"/>
      <c r="I550" s="160"/>
      <c r="K550" s="160"/>
      <c r="M550" s="160"/>
      <c r="N550" s="143">
        <f t="shared" si="8"/>
        <v>550</v>
      </c>
      <c r="AB550" s="172" t="str">
        <f>IFERROR(VALUE(RIGHT(AA550,LEN(AA550)-MIN(FIND({0;1;2;3;4;5;6;7;8;9},AA550&amp;"0123456789"))+1)),"")</f>
        <v/>
      </c>
    </row>
    <row r="551" spans="2:28" x14ac:dyDescent="0.2">
      <c r="B551" s="130"/>
      <c r="C551" s="160"/>
      <c r="E551" s="160"/>
      <c r="G551" s="160"/>
      <c r="I551" s="160"/>
      <c r="K551" s="160"/>
      <c r="M551" s="160"/>
      <c r="N551" s="143">
        <f t="shared" si="8"/>
        <v>551</v>
      </c>
      <c r="AB551" s="172" t="str">
        <f>IFERROR(VALUE(RIGHT(AA551,LEN(AA551)-MIN(FIND({0;1;2;3;4;5;6;7;8;9},AA551&amp;"0123456789"))+1)),"")</f>
        <v/>
      </c>
    </row>
    <row r="552" spans="2:28" x14ac:dyDescent="0.2">
      <c r="B552" s="130"/>
      <c r="C552" s="160"/>
      <c r="E552" s="160"/>
      <c r="G552" s="160"/>
      <c r="I552" s="160"/>
      <c r="K552" s="160"/>
      <c r="M552" s="160"/>
      <c r="N552" s="143">
        <f t="shared" si="8"/>
        <v>552</v>
      </c>
      <c r="AB552" s="172" t="str">
        <f>IFERROR(VALUE(RIGHT(AA552,LEN(AA552)-MIN(FIND({0;1;2;3;4;5;6;7;8;9},AA552&amp;"0123456789"))+1)),"")</f>
        <v/>
      </c>
    </row>
    <row r="553" spans="2:28" x14ac:dyDescent="0.2">
      <c r="B553" s="130"/>
      <c r="C553" s="160"/>
      <c r="E553" s="160"/>
      <c r="G553" s="160"/>
      <c r="I553" s="160"/>
      <c r="K553" s="160"/>
      <c r="M553" s="160"/>
      <c r="N553" s="143">
        <f t="shared" si="8"/>
        <v>553</v>
      </c>
      <c r="AB553" s="172" t="str">
        <f>IFERROR(VALUE(RIGHT(AA553,LEN(AA553)-MIN(FIND({0;1;2;3;4;5;6;7;8;9},AA553&amp;"0123456789"))+1)),"")</f>
        <v/>
      </c>
    </row>
    <row r="554" spans="2:28" x14ac:dyDescent="0.2">
      <c r="B554" s="130"/>
      <c r="C554" s="160"/>
      <c r="E554" s="160"/>
      <c r="G554" s="160"/>
      <c r="I554" s="160"/>
      <c r="K554" s="160"/>
      <c r="M554" s="160"/>
      <c r="N554" s="143">
        <f t="shared" si="8"/>
        <v>554</v>
      </c>
      <c r="AB554" s="172" t="str">
        <f>IFERROR(VALUE(RIGHT(AA554,LEN(AA554)-MIN(FIND({0;1;2;3;4;5;6;7;8;9},AA554&amp;"0123456789"))+1)),"")</f>
        <v/>
      </c>
    </row>
    <row r="555" spans="2:28" x14ac:dyDescent="0.2">
      <c r="B555" s="130"/>
      <c r="C555" s="160"/>
      <c r="E555" s="160"/>
      <c r="G555" s="160"/>
      <c r="I555" s="160"/>
      <c r="K555" s="160"/>
      <c r="M555" s="160"/>
      <c r="N555" s="143">
        <f t="shared" si="8"/>
        <v>555</v>
      </c>
      <c r="AB555" s="172" t="str">
        <f>IFERROR(VALUE(RIGHT(AA555,LEN(AA555)-MIN(FIND({0;1;2;3;4;5;6;7;8;9},AA555&amp;"0123456789"))+1)),"")</f>
        <v/>
      </c>
    </row>
    <row r="556" spans="2:28" x14ac:dyDescent="0.2">
      <c r="B556" s="130"/>
      <c r="C556" s="160"/>
      <c r="E556" s="160"/>
      <c r="G556" s="160"/>
      <c r="I556" s="160"/>
      <c r="K556" s="160"/>
      <c r="M556" s="160"/>
      <c r="N556" s="143">
        <f t="shared" si="8"/>
        <v>556</v>
      </c>
      <c r="AB556" s="172" t="str">
        <f>IFERROR(VALUE(RIGHT(AA556,LEN(AA556)-MIN(FIND({0;1;2;3;4;5;6;7;8;9},AA556&amp;"0123456789"))+1)),"")</f>
        <v/>
      </c>
    </row>
    <row r="557" spans="2:28" x14ac:dyDescent="0.2">
      <c r="B557" s="130"/>
      <c r="C557" s="160"/>
      <c r="E557" s="160"/>
      <c r="G557" s="160"/>
      <c r="I557" s="160"/>
      <c r="K557" s="160"/>
      <c r="M557" s="160"/>
      <c r="N557" s="143">
        <f t="shared" si="8"/>
        <v>557</v>
      </c>
      <c r="AB557" s="172" t="str">
        <f>IFERROR(VALUE(RIGHT(AA557,LEN(AA557)-MIN(FIND({0;1;2;3;4;5;6;7;8;9},AA557&amp;"0123456789"))+1)),"")</f>
        <v/>
      </c>
    </row>
    <row r="558" spans="2:28" x14ac:dyDescent="0.2">
      <c r="B558" s="130"/>
      <c r="C558" s="160"/>
      <c r="E558" s="160"/>
      <c r="G558" s="160"/>
      <c r="I558" s="160"/>
      <c r="K558" s="160"/>
      <c r="M558" s="160"/>
      <c r="N558" s="143">
        <f t="shared" si="8"/>
        <v>558</v>
      </c>
      <c r="AB558" s="172" t="str">
        <f>IFERROR(VALUE(RIGHT(AA558,LEN(AA558)-MIN(FIND({0;1;2;3;4;5;6;7;8;9},AA558&amp;"0123456789"))+1)),"")</f>
        <v/>
      </c>
    </row>
    <row r="559" spans="2:28" x14ac:dyDescent="0.2">
      <c r="B559" s="130"/>
      <c r="C559" s="160"/>
      <c r="E559" s="160"/>
      <c r="G559" s="160"/>
      <c r="I559" s="160"/>
      <c r="K559" s="160"/>
      <c r="M559" s="160"/>
      <c r="N559" s="143">
        <f t="shared" si="8"/>
        <v>559</v>
      </c>
      <c r="AB559" s="172" t="str">
        <f>IFERROR(VALUE(RIGHT(AA559,LEN(AA559)-MIN(FIND({0;1;2;3;4;5;6;7;8;9},AA559&amp;"0123456789"))+1)),"")</f>
        <v/>
      </c>
    </row>
    <row r="560" spans="2:28" x14ac:dyDescent="0.2">
      <c r="B560" s="130"/>
      <c r="C560" s="160"/>
      <c r="E560" s="160"/>
      <c r="G560" s="160"/>
      <c r="I560" s="160"/>
      <c r="K560" s="160"/>
      <c r="M560" s="160"/>
      <c r="N560" s="143">
        <f t="shared" si="8"/>
        <v>560</v>
      </c>
      <c r="AB560" s="172" t="str">
        <f>IFERROR(VALUE(RIGHT(AA560,LEN(AA560)-MIN(FIND({0;1;2;3;4;5;6;7;8;9},AA560&amp;"0123456789"))+1)),"")</f>
        <v/>
      </c>
    </row>
    <row r="561" spans="2:28" x14ac:dyDescent="0.2">
      <c r="B561" s="130"/>
      <c r="C561" s="160"/>
      <c r="E561" s="160"/>
      <c r="G561" s="160"/>
      <c r="I561" s="160"/>
      <c r="K561" s="160"/>
      <c r="M561" s="160"/>
      <c r="N561" s="143">
        <f t="shared" si="8"/>
        <v>561</v>
      </c>
      <c r="AB561" s="172" t="str">
        <f>IFERROR(VALUE(RIGHT(AA561,LEN(AA561)-MIN(FIND({0;1;2;3;4;5;6;7;8;9},AA561&amp;"0123456789"))+1)),"")</f>
        <v/>
      </c>
    </row>
    <row r="562" spans="2:28" x14ac:dyDescent="0.2">
      <c r="B562" s="130"/>
      <c r="C562" s="160"/>
      <c r="E562" s="160"/>
      <c r="G562" s="160"/>
      <c r="I562" s="160"/>
      <c r="K562" s="160"/>
      <c r="M562" s="160"/>
      <c r="N562" s="143">
        <f t="shared" si="8"/>
        <v>562</v>
      </c>
      <c r="AB562" s="172" t="str">
        <f>IFERROR(VALUE(RIGHT(AA562,LEN(AA562)-MIN(FIND({0;1;2;3;4;5;6;7;8;9},AA562&amp;"0123456789"))+1)),"")</f>
        <v/>
      </c>
    </row>
    <row r="563" spans="2:28" x14ac:dyDescent="0.2">
      <c r="B563" s="130"/>
      <c r="C563" s="160"/>
      <c r="E563" s="160"/>
      <c r="G563" s="160"/>
      <c r="I563" s="160"/>
      <c r="K563" s="160"/>
      <c r="M563" s="160"/>
      <c r="N563" s="143">
        <f t="shared" si="8"/>
        <v>563</v>
      </c>
      <c r="AB563" s="172" t="str">
        <f>IFERROR(VALUE(RIGHT(AA563,LEN(AA563)-MIN(FIND({0;1;2;3;4;5;6;7;8;9},AA563&amp;"0123456789"))+1)),"")</f>
        <v/>
      </c>
    </row>
    <row r="564" spans="2:28" x14ac:dyDescent="0.2">
      <c r="B564" s="130"/>
      <c r="C564" s="160"/>
      <c r="E564" s="160"/>
      <c r="G564" s="160"/>
      <c r="I564" s="160"/>
      <c r="K564" s="160"/>
      <c r="M564" s="160"/>
      <c r="N564" s="143">
        <f t="shared" si="8"/>
        <v>564</v>
      </c>
      <c r="AB564" s="172" t="str">
        <f>IFERROR(VALUE(RIGHT(AA564,LEN(AA564)-MIN(FIND({0;1;2;3;4;5;6;7;8;9},AA564&amp;"0123456789"))+1)),"")</f>
        <v/>
      </c>
    </row>
    <row r="565" spans="2:28" x14ac:dyDescent="0.2">
      <c r="B565" s="130"/>
      <c r="C565" s="160"/>
      <c r="E565" s="160"/>
      <c r="G565" s="160"/>
      <c r="I565" s="160"/>
      <c r="K565" s="160"/>
      <c r="M565" s="160"/>
      <c r="N565" s="143">
        <f t="shared" si="8"/>
        <v>565</v>
      </c>
      <c r="AB565" s="172" t="str">
        <f>IFERROR(VALUE(RIGHT(AA565,LEN(AA565)-MIN(FIND({0;1;2;3;4;5;6;7;8;9},AA565&amp;"0123456789"))+1)),"")</f>
        <v/>
      </c>
    </row>
    <row r="566" spans="2:28" x14ac:dyDescent="0.2">
      <c r="B566" s="130"/>
      <c r="C566" s="160"/>
      <c r="E566" s="160"/>
      <c r="G566" s="160"/>
      <c r="I566" s="160"/>
      <c r="K566" s="160"/>
      <c r="M566" s="160"/>
      <c r="N566" s="143">
        <f t="shared" si="8"/>
        <v>566</v>
      </c>
      <c r="AB566" s="172" t="str">
        <f>IFERROR(VALUE(RIGHT(AA566,LEN(AA566)-MIN(FIND({0;1;2;3;4;5;6;7;8;9},AA566&amp;"0123456789"))+1)),"")</f>
        <v/>
      </c>
    </row>
    <row r="567" spans="2:28" x14ac:dyDescent="0.2">
      <c r="B567" s="130"/>
      <c r="C567" s="160"/>
      <c r="E567" s="160"/>
      <c r="G567" s="160"/>
      <c r="I567" s="160"/>
      <c r="K567" s="160"/>
      <c r="M567" s="160"/>
      <c r="N567" s="143">
        <f t="shared" si="8"/>
        <v>567</v>
      </c>
      <c r="AB567" s="172" t="str">
        <f>IFERROR(VALUE(RIGHT(AA567,LEN(AA567)-MIN(FIND({0;1;2;3;4;5;6;7;8;9},AA567&amp;"0123456789"))+1)),"")</f>
        <v/>
      </c>
    </row>
    <row r="568" spans="2:28" x14ac:dyDescent="0.2">
      <c r="B568" s="130"/>
      <c r="C568" s="160"/>
      <c r="E568" s="160"/>
      <c r="G568" s="160"/>
      <c r="I568" s="160"/>
      <c r="K568" s="160"/>
      <c r="M568" s="160"/>
      <c r="N568" s="143">
        <f t="shared" si="8"/>
        <v>568</v>
      </c>
      <c r="AB568" s="172" t="str">
        <f>IFERROR(VALUE(RIGHT(AA568,LEN(AA568)-MIN(FIND({0;1;2;3;4;5;6;7;8;9},AA568&amp;"0123456789"))+1)),"")</f>
        <v/>
      </c>
    </row>
    <row r="569" spans="2:28" x14ac:dyDescent="0.2">
      <c r="B569" s="130"/>
      <c r="C569" s="160"/>
      <c r="E569" s="160"/>
      <c r="G569" s="160"/>
      <c r="I569" s="160"/>
      <c r="K569" s="160"/>
      <c r="M569" s="160"/>
      <c r="N569" s="143">
        <f t="shared" si="8"/>
        <v>569</v>
      </c>
      <c r="AB569" s="172" t="str">
        <f>IFERROR(VALUE(RIGHT(AA569,LEN(AA569)-MIN(FIND({0;1;2;3;4;5;6;7;8;9},AA569&amp;"0123456789"))+1)),"")</f>
        <v/>
      </c>
    </row>
    <row r="570" spans="2:28" x14ac:dyDescent="0.2">
      <c r="B570" s="130"/>
      <c r="C570" s="160"/>
      <c r="E570" s="160"/>
      <c r="G570" s="160"/>
      <c r="I570" s="160"/>
      <c r="K570" s="160"/>
      <c r="M570" s="160"/>
      <c r="N570" s="143">
        <f t="shared" si="8"/>
        <v>570</v>
      </c>
      <c r="AB570" s="172" t="str">
        <f>IFERROR(VALUE(RIGHT(AA570,LEN(AA570)-MIN(FIND({0;1;2;3;4;5;6;7;8;9},AA570&amp;"0123456789"))+1)),"")</f>
        <v/>
      </c>
    </row>
    <row r="571" spans="2:28" x14ac:dyDescent="0.2">
      <c r="B571" s="130"/>
      <c r="C571" s="160"/>
      <c r="E571" s="160"/>
      <c r="G571" s="160"/>
      <c r="I571" s="160"/>
      <c r="K571" s="160"/>
      <c r="M571" s="160"/>
      <c r="N571" s="143">
        <f t="shared" si="8"/>
        <v>571</v>
      </c>
      <c r="AB571" s="172" t="str">
        <f>IFERROR(VALUE(RIGHT(AA571,LEN(AA571)-MIN(FIND({0;1;2;3;4;5;6;7;8;9},AA571&amp;"0123456789"))+1)),"")</f>
        <v/>
      </c>
    </row>
    <row r="572" spans="2:28" x14ac:dyDescent="0.2">
      <c r="B572" s="130"/>
      <c r="C572" s="160"/>
      <c r="E572" s="160"/>
      <c r="G572" s="160"/>
      <c r="I572" s="160"/>
      <c r="K572" s="160"/>
      <c r="M572" s="160"/>
      <c r="N572" s="143">
        <f t="shared" si="8"/>
        <v>572</v>
      </c>
      <c r="AB572" s="172" t="str">
        <f>IFERROR(VALUE(RIGHT(AA572,LEN(AA572)-MIN(FIND({0;1;2;3;4;5;6;7;8;9},AA572&amp;"0123456789"))+1)),"")</f>
        <v/>
      </c>
    </row>
    <row r="573" spans="2:28" x14ac:dyDescent="0.2">
      <c r="B573" s="130"/>
      <c r="C573" s="160"/>
      <c r="E573" s="160"/>
      <c r="G573" s="160"/>
      <c r="I573" s="160"/>
      <c r="K573" s="160"/>
      <c r="M573" s="160"/>
      <c r="N573" s="143">
        <f t="shared" si="8"/>
        <v>573</v>
      </c>
      <c r="AB573" s="172" t="str">
        <f>IFERROR(VALUE(RIGHT(AA573,LEN(AA573)-MIN(FIND({0;1;2;3;4;5;6;7;8;9},AA573&amp;"0123456789"))+1)),"")</f>
        <v/>
      </c>
    </row>
    <row r="574" spans="2:28" x14ac:dyDescent="0.2">
      <c r="B574" s="130"/>
      <c r="C574" s="160"/>
      <c r="E574" s="160"/>
      <c r="G574" s="160"/>
      <c r="I574" s="160"/>
      <c r="K574" s="160"/>
      <c r="M574" s="160"/>
      <c r="N574" s="143">
        <f t="shared" si="8"/>
        <v>574</v>
      </c>
      <c r="AB574" s="172" t="str">
        <f>IFERROR(VALUE(RIGHT(AA574,LEN(AA574)-MIN(FIND({0;1;2;3;4;5;6;7;8;9},AA574&amp;"0123456789"))+1)),"")</f>
        <v/>
      </c>
    </row>
    <row r="575" spans="2:28" x14ac:dyDescent="0.2">
      <c r="B575" s="130"/>
      <c r="C575" s="160"/>
      <c r="E575" s="160"/>
      <c r="G575" s="160"/>
      <c r="I575" s="160"/>
      <c r="K575" s="160"/>
      <c r="M575" s="160"/>
      <c r="N575" s="143">
        <f t="shared" si="8"/>
        <v>575</v>
      </c>
      <c r="AB575" s="172" t="str">
        <f>IFERROR(VALUE(RIGHT(AA575,LEN(AA575)-MIN(FIND({0;1;2;3;4;5;6;7;8;9},AA575&amp;"0123456789"))+1)),"")</f>
        <v/>
      </c>
    </row>
    <row r="576" spans="2:28" x14ac:dyDescent="0.2">
      <c r="B576" s="130"/>
      <c r="C576" s="160"/>
      <c r="E576" s="160"/>
      <c r="G576" s="160"/>
      <c r="I576" s="160"/>
      <c r="K576" s="160"/>
      <c r="M576" s="160"/>
      <c r="N576" s="143">
        <f t="shared" si="8"/>
        <v>576</v>
      </c>
      <c r="AB576" s="172" t="str">
        <f>IFERROR(VALUE(RIGHT(AA576,LEN(AA576)-MIN(FIND({0;1;2;3;4;5;6;7;8;9},AA576&amp;"0123456789"))+1)),"")</f>
        <v/>
      </c>
    </row>
    <row r="577" spans="2:28" x14ac:dyDescent="0.2">
      <c r="B577" s="130"/>
      <c r="C577" s="160"/>
      <c r="E577" s="160"/>
      <c r="G577" s="160"/>
      <c r="I577" s="160"/>
      <c r="K577" s="160"/>
      <c r="M577" s="160"/>
      <c r="N577" s="143">
        <f t="shared" si="8"/>
        <v>577</v>
      </c>
      <c r="AB577" s="172" t="str">
        <f>IFERROR(VALUE(RIGHT(AA577,LEN(AA577)-MIN(FIND({0;1;2;3;4;5;6;7;8;9},AA577&amp;"0123456789"))+1)),"")</f>
        <v/>
      </c>
    </row>
    <row r="578" spans="2:28" x14ac:dyDescent="0.2">
      <c r="B578" s="130"/>
      <c r="C578" s="160"/>
      <c r="E578" s="160"/>
      <c r="G578" s="160"/>
      <c r="I578" s="160"/>
      <c r="K578" s="160"/>
      <c r="M578" s="160"/>
      <c r="N578" s="143">
        <f t="shared" si="8"/>
        <v>578</v>
      </c>
      <c r="AB578" s="172" t="str">
        <f>IFERROR(VALUE(RIGHT(AA578,LEN(AA578)-MIN(FIND({0;1;2;3;4;5;6;7;8;9},AA578&amp;"0123456789"))+1)),"")</f>
        <v/>
      </c>
    </row>
    <row r="579" spans="2:28" x14ac:dyDescent="0.2">
      <c r="B579" s="130"/>
      <c r="C579" s="160"/>
      <c r="E579" s="160"/>
      <c r="G579" s="160"/>
      <c r="I579" s="160"/>
      <c r="K579" s="160"/>
      <c r="M579" s="160"/>
      <c r="N579" s="143">
        <f t="shared" si="8"/>
        <v>579</v>
      </c>
      <c r="AB579" s="172" t="str">
        <f>IFERROR(VALUE(RIGHT(AA579,LEN(AA579)-MIN(FIND({0;1;2;3;4;5;6;7;8;9},AA579&amp;"0123456789"))+1)),"")</f>
        <v/>
      </c>
    </row>
    <row r="580" spans="2:28" x14ac:dyDescent="0.2">
      <c r="B580" s="130"/>
      <c r="C580" s="160"/>
      <c r="E580" s="160"/>
      <c r="G580" s="160"/>
      <c r="I580" s="160"/>
      <c r="K580" s="160"/>
      <c r="M580" s="160"/>
      <c r="N580" s="143">
        <f t="shared" si="8"/>
        <v>580</v>
      </c>
      <c r="AB580" s="172" t="str">
        <f>IFERROR(VALUE(RIGHT(AA580,LEN(AA580)-MIN(FIND({0;1;2;3;4;5;6;7;8;9},AA580&amp;"0123456789"))+1)),"")</f>
        <v/>
      </c>
    </row>
    <row r="581" spans="2:28" x14ac:dyDescent="0.2">
      <c r="B581" s="130"/>
      <c r="C581" s="160"/>
      <c r="E581" s="160"/>
      <c r="G581" s="160"/>
      <c r="I581" s="160"/>
      <c r="K581" s="160"/>
      <c r="M581" s="160"/>
      <c r="N581" s="143">
        <f t="shared" si="8"/>
        <v>581</v>
      </c>
      <c r="AB581" s="172" t="str">
        <f>IFERROR(VALUE(RIGHT(AA581,LEN(AA581)-MIN(FIND({0;1;2;3;4;5;6;7;8;9},AA581&amp;"0123456789"))+1)),"")</f>
        <v/>
      </c>
    </row>
    <row r="582" spans="2:28" x14ac:dyDescent="0.2">
      <c r="B582" s="130"/>
      <c r="C582" s="160"/>
      <c r="E582" s="160"/>
      <c r="G582" s="160"/>
      <c r="I582" s="160"/>
      <c r="K582" s="160"/>
      <c r="M582" s="160"/>
      <c r="N582" s="143">
        <f t="shared" ref="N582:N645" si="9">N581+1</f>
        <v>582</v>
      </c>
      <c r="AB582" s="172" t="str">
        <f>IFERROR(VALUE(RIGHT(AA582,LEN(AA582)-MIN(FIND({0;1;2;3;4;5;6;7;8;9},AA582&amp;"0123456789"))+1)),"")</f>
        <v/>
      </c>
    </row>
    <row r="583" spans="2:28" x14ac:dyDescent="0.2">
      <c r="B583" s="130"/>
      <c r="C583" s="160"/>
      <c r="E583" s="160"/>
      <c r="G583" s="160"/>
      <c r="I583" s="160"/>
      <c r="K583" s="160"/>
      <c r="M583" s="160"/>
      <c r="N583" s="143">
        <f t="shared" si="9"/>
        <v>583</v>
      </c>
      <c r="AB583" s="172" t="str">
        <f>IFERROR(VALUE(RIGHT(AA583,LEN(AA583)-MIN(FIND({0;1;2;3;4;5;6;7;8;9},AA583&amp;"0123456789"))+1)),"")</f>
        <v/>
      </c>
    </row>
    <row r="584" spans="2:28" x14ac:dyDescent="0.2">
      <c r="B584" s="130"/>
      <c r="C584" s="160"/>
      <c r="E584" s="160"/>
      <c r="G584" s="160"/>
      <c r="I584" s="160"/>
      <c r="K584" s="160"/>
      <c r="M584" s="160"/>
      <c r="N584" s="143">
        <f t="shared" si="9"/>
        <v>584</v>
      </c>
      <c r="AB584" s="172" t="str">
        <f>IFERROR(VALUE(RIGHT(AA584,LEN(AA584)-MIN(FIND({0;1;2;3;4;5;6;7;8;9},AA584&amp;"0123456789"))+1)),"")</f>
        <v/>
      </c>
    </row>
    <row r="585" spans="2:28" x14ac:dyDescent="0.2">
      <c r="B585" s="130"/>
      <c r="C585" s="160"/>
      <c r="E585" s="160"/>
      <c r="G585" s="160"/>
      <c r="I585" s="160"/>
      <c r="K585" s="160"/>
      <c r="M585" s="160"/>
      <c r="N585" s="143">
        <f t="shared" si="9"/>
        <v>585</v>
      </c>
      <c r="AB585" s="172" t="str">
        <f>IFERROR(VALUE(RIGHT(AA585,LEN(AA585)-MIN(FIND({0;1;2;3;4;5;6;7;8;9},AA585&amp;"0123456789"))+1)),"")</f>
        <v/>
      </c>
    </row>
    <row r="586" spans="2:28" x14ac:dyDescent="0.2">
      <c r="B586" s="130"/>
      <c r="C586" s="160"/>
      <c r="E586" s="160"/>
      <c r="G586" s="160"/>
      <c r="I586" s="160"/>
      <c r="K586" s="160"/>
      <c r="M586" s="160"/>
      <c r="N586" s="143">
        <f t="shared" si="9"/>
        <v>586</v>
      </c>
      <c r="AB586" s="172" t="str">
        <f>IFERROR(VALUE(RIGHT(AA586,LEN(AA586)-MIN(FIND({0;1;2;3;4;5;6;7;8;9},AA586&amp;"0123456789"))+1)),"")</f>
        <v/>
      </c>
    </row>
    <row r="587" spans="2:28" x14ac:dyDescent="0.2">
      <c r="B587" s="130"/>
      <c r="C587" s="160"/>
      <c r="E587" s="160"/>
      <c r="G587" s="160"/>
      <c r="I587" s="160"/>
      <c r="K587" s="160"/>
      <c r="M587" s="160"/>
      <c r="N587" s="143">
        <f t="shared" si="9"/>
        <v>587</v>
      </c>
      <c r="AB587" s="172" t="str">
        <f>IFERROR(VALUE(RIGHT(AA587,LEN(AA587)-MIN(FIND({0;1;2;3;4;5;6;7;8;9},AA587&amp;"0123456789"))+1)),"")</f>
        <v/>
      </c>
    </row>
    <row r="588" spans="2:28" x14ac:dyDescent="0.2">
      <c r="B588" s="130"/>
      <c r="C588" s="160"/>
      <c r="E588" s="160"/>
      <c r="G588" s="160"/>
      <c r="I588" s="160"/>
      <c r="K588" s="160"/>
      <c r="M588" s="160"/>
      <c r="N588" s="143">
        <f t="shared" si="9"/>
        <v>588</v>
      </c>
      <c r="AB588" s="172" t="str">
        <f>IFERROR(VALUE(RIGHT(AA588,LEN(AA588)-MIN(FIND({0;1;2;3;4;5;6;7;8;9},AA588&amp;"0123456789"))+1)),"")</f>
        <v/>
      </c>
    </row>
    <row r="589" spans="2:28" x14ac:dyDescent="0.2">
      <c r="B589" s="130"/>
      <c r="C589" s="160"/>
      <c r="E589" s="160"/>
      <c r="G589" s="160"/>
      <c r="I589" s="160"/>
      <c r="K589" s="160"/>
      <c r="M589" s="160"/>
      <c r="N589" s="143">
        <f t="shared" si="9"/>
        <v>589</v>
      </c>
      <c r="AB589" s="172" t="str">
        <f>IFERROR(VALUE(RIGHT(AA589,LEN(AA589)-MIN(FIND({0;1;2;3;4;5;6;7;8;9},AA589&amp;"0123456789"))+1)),"")</f>
        <v/>
      </c>
    </row>
    <row r="590" spans="2:28" x14ac:dyDescent="0.2">
      <c r="B590" s="130"/>
      <c r="C590" s="160"/>
      <c r="E590" s="160"/>
      <c r="G590" s="160"/>
      <c r="I590" s="160"/>
      <c r="K590" s="160"/>
      <c r="M590" s="160"/>
      <c r="N590" s="143">
        <f t="shared" si="9"/>
        <v>590</v>
      </c>
      <c r="AB590" s="172" t="str">
        <f>IFERROR(VALUE(RIGHT(AA590,LEN(AA590)-MIN(FIND({0;1;2;3;4;5;6;7;8;9},AA590&amp;"0123456789"))+1)),"")</f>
        <v/>
      </c>
    </row>
    <row r="591" spans="2:28" x14ac:dyDescent="0.2">
      <c r="B591" s="130"/>
      <c r="C591" s="160"/>
      <c r="E591" s="160"/>
      <c r="G591" s="160"/>
      <c r="I591" s="160"/>
      <c r="K591" s="160"/>
      <c r="M591" s="160"/>
      <c r="N591" s="143">
        <f t="shared" si="9"/>
        <v>591</v>
      </c>
      <c r="AB591" s="172" t="str">
        <f>IFERROR(VALUE(RIGHT(AA591,LEN(AA591)-MIN(FIND({0;1;2;3;4;5;6;7;8;9},AA591&amp;"0123456789"))+1)),"")</f>
        <v/>
      </c>
    </row>
    <row r="592" spans="2:28" x14ac:dyDescent="0.2">
      <c r="B592" s="130"/>
      <c r="C592" s="160"/>
      <c r="E592" s="160"/>
      <c r="G592" s="160"/>
      <c r="I592" s="160"/>
      <c r="K592" s="160"/>
      <c r="M592" s="160"/>
      <c r="N592" s="143">
        <f t="shared" si="9"/>
        <v>592</v>
      </c>
      <c r="AB592" s="172" t="str">
        <f>IFERROR(VALUE(RIGHT(AA592,LEN(AA592)-MIN(FIND({0;1;2;3;4;5;6;7;8;9},AA592&amp;"0123456789"))+1)),"")</f>
        <v/>
      </c>
    </row>
    <row r="593" spans="2:28" x14ac:dyDescent="0.2">
      <c r="B593" s="130"/>
      <c r="C593" s="160"/>
      <c r="E593" s="160"/>
      <c r="G593" s="160"/>
      <c r="I593" s="160"/>
      <c r="K593" s="160"/>
      <c r="M593" s="160"/>
      <c r="N593" s="143">
        <f t="shared" si="9"/>
        <v>593</v>
      </c>
      <c r="AB593" s="172" t="str">
        <f>IFERROR(VALUE(RIGHT(AA593,LEN(AA593)-MIN(FIND({0;1;2;3;4;5;6;7;8;9},AA593&amp;"0123456789"))+1)),"")</f>
        <v/>
      </c>
    </row>
    <row r="594" spans="2:28" x14ac:dyDescent="0.2">
      <c r="B594" s="130"/>
      <c r="C594" s="160"/>
      <c r="E594" s="160"/>
      <c r="G594" s="160"/>
      <c r="I594" s="160"/>
      <c r="K594" s="160"/>
      <c r="M594" s="160"/>
      <c r="N594" s="143">
        <f t="shared" si="9"/>
        <v>594</v>
      </c>
      <c r="AB594" s="172" t="str">
        <f>IFERROR(VALUE(RIGHT(AA594,LEN(AA594)-MIN(FIND({0;1;2;3;4;5;6;7;8;9},AA594&amp;"0123456789"))+1)),"")</f>
        <v/>
      </c>
    </row>
    <row r="595" spans="2:28" x14ac:dyDescent="0.2">
      <c r="B595" s="130"/>
      <c r="C595" s="160"/>
      <c r="E595" s="160"/>
      <c r="G595" s="160"/>
      <c r="I595" s="160"/>
      <c r="K595" s="160"/>
      <c r="M595" s="160"/>
      <c r="N595" s="143">
        <f t="shared" si="9"/>
        <v>595</v>
      </c>
      <c r="AB595" s="172" t="str">
        <f>IFERROR(VALUE(RIGHT(AA595,LEN(AA595)-MIN(FIND({0;1;2;3;4;5;6;7;8;9},AA595&amp;"0123456789"))+1)),"")</f>
        <v/>
      </c>
    </row>
    <row r="596" spans="2:28" x14ac:dyDescent="0.2">
      <c r="B596" s="130"/>
      <c r="C596" s="160"/>
      <c r="E596" s="160"/>
      <c r="G596" s="160"/>
      <c r="I596" s="160"/>
      <c r="K596" s="160"/>
      <c r="M596" s="160"/>
      <c r="N596" s="143">
        <f t="shared" si="9"/>
        <v>596</v>
      </c>
      <c r="AB596" s="172" t="str">
        <f>IFERROR(VALUE(RIGHT(AA596,LEN(AA596)-MIN(FIND({0;1;2;3;4;5;6;7;8;9},AA596&amp;"0123456789"))+1)),"")</f>
        <v/>
      </c>
    </row>
    <row r="597" spans="2:28" x14ac:dyDescent="0.2">
      <c r="B597" s="130"/>
      <c r="C597" s="160"/>
      <c r="E597" s="160"/>
      <c r="G597" s="160"/>
      <c r="I597" s="160"/>
      <c r="K597" s="160"/>
      <c r="M597" s="160"/>
      <c r="N597" s="143">
        <f t="shared" si="9"/>
        <v>597</v>
      </c>
      <c r="AB597" s="172" t="str">
        <f>IFERROR(VALUE(RIGHT(AA597,LEN(AA597)-MIN(FIND({0;1;2;3;4;5;6;7;8;9},AA597&amp;"0123456789"))+1)),"")</f>
        <v/>
      </c>
    </row>
    <row r="598" spans="2:28" x14ac:dyDescent="0.2">
      <c r="B598" s="130"/>
      <c r="C598" s="160"/>
      <c r="E598" s="160"/>
      <c r="G598" s="160"/>
      <c r="I598" s="160"/>
      <c r="K598" s="160"/>
      <c r="M598" s="160"/>
      <c r="N598" s="143">
        <f t="shared" si="9"/>
        <v>598</v>
      </c>
      <c r="AB598" s="172" t="str">
        <f>IFERROR(VALUE(RIGHT(AA598,LEN(AA598)-MIN(FIND({0;1;2;3;4;5;6;7;8;9},AA598&amp;"0123456789"))+1)),"")</f>
        <v/>
      </c>
    </row>
    <row r="599" spans="2:28" x14ac:dyDescent="0.2">
      <c r="B599" s="130"/>
      <c r="C599" s="160"/>
      <c r="E599" s="160"/>
      <c r="G599" s="160"/>
      <c r="I599" s="160"/>
      <c r="K599" s="160"/>
      <c r="M599" s="160"/>
      <c r="N599" s="143">
        <f t="shared" si="9"/>
        <v>599</v>
      </c>
      <c r="AB599" s="172" t="str">
        <f>IFERROR(VALUE(RIGHT(AA599,LEN(AA599)-MIN(FIND({0;1;2;3;4;5;6;7;8;9},AA599&amp;"0123456789"))+1)),"")</f>
        <v/>
      </c>
    </row>
    <row r="600" spans="2:28" x14ac:dyDescent="0.2">
      <c r="B600" s="130"/>
      <c r="C600" s="160"/>
      <c r="E600" s="160"/>
      <c r="G600" s="160"/>
      <c r="I600" s="160"/>
      <c r="K600" s="160"/>
      <c r="M600" s="160"/>
      <c r="N600" s="143">
        <f t="shared" si="9"/>
        <v>600</v>
      </c>
      <c r="AB600" s="172" t="str">
        <f>IFERROR(VALUE(RIGHT(AA600,LEN(AA600)-MIN(FIND({0;1;2;3;4;5;6;7;8;9},AA600&amp;"0123456789"))+1)),"")</f>
        <v/>
      </c>
    </row>
    <row r="601" spans="2:28" x14ac:dyDescent="0.2">
      <c r="B601" s="130"/>
      <c r="C601" s="160"/>
      <c r="E601" s="160"/>
      <c r="G601" s="160"/>
      <c r="I601" s="160"/>
      <c r="K601" s="160"/>
      <c r="M601" s="160"/>
      <c r="N601" s="143">
        <f t="shared" si="9"/>
        <v>601</v>
      </c>
      <c r="AB601" s="172" t="str">
        <f>IFERROR(VALUE(RIGHT(AA601,LEN(AA601)-MIN(FIND({0;1;2;3;4;5;6;7;8;9},AA601&amp;"0123456789"))+1)),"")</f>
        <v/>
      </c>
    </row>
    <row r="602" spans="2:28" x14ac:dyDescent="0.2">
      <c r="B602" s="130"/>
      <c r="C602" s="160"/>
      <c r="E602" s="160"/>
      <c r="G602" s="160"/>
      <c r="I602" s="160"/>
      <c r="K602" s="160"/>
      <c r="M602" s="160"/>
      <c r="N602" s="143">
        <f t="shared" si="9"/>
        <v>602</v>
      </c>
      <c r="AB602" s="172" t="str">
        <f>IFERROR(VALUE(RIGHT(AA602,LEN(AA602)-MIN(FIND({0;1;2;3;4;5;6;7;8;9},AA602&amp;"0123456789"))+1)),"")</f>
        <v/>
      </c>
    </row>
    <row r="603" spans="2:28" x14ac:dyDescent="0.2">
      <c r="B603" s="130"/>
      <c r="C603" s="160"/>
      <c r="E603" s="160"/>
      <c r="G603" s="160"/>
      <c r="I603" s="160"/>
      <c r="K603" s="160"/>
      <c r="M603" s="160"/>
      <c r="N603" s="143">
        <f t="shared" si="9"/>
        <v>603</v>
      </c>
      <c r="AB603" s="172" t="str">
        <f>IFERROR(VALUE(RIGHT(AA603,LEN(AA603)-MIN(FIND({0;1;2;3;4;5;6;7;8;9},AA603&amp;"0123456789"))+1)),"")</f>
        <v/>
      </c>
    </row>
    <row r="604" spans="2:28" x14ac:dyDescent="0.2">
      <c r="B604" s="130"/>
      <c r="C604" s="160"/>
      <c r="E604" s="160"/>
      <c r="G604" s="160"/>
      <c r="I604" s="160"/>
      <c r="K604" s="160"/>
      <c r="M604" s="160"/>
      <c r="N604" s="143">
        <f t="shared" si="9"/>
        <v>604</v>
      </c>
      <c r="AB604" s="172" t="str">
        <f>IFERROR(VALUE(RIGHT(AA604,LEN(AA604)-MIN(FIND({0;1;2;3;4;5;6;7;8;9},AA604&amp;"0123456789"))+1)),"")</f>
        <v/>
      </c>
    </row>
    <row r="605" spans="2:28" x14ac:dyDescent="0.2">
      <c r="B605" s="130"/>
      <c r="C605" s="160"/>
      <c r="E605" s="160"/>
      <c r="G605" s="160"/>
      <c r="I605" s="160"/>
      <c r="K605" s="160"/>
      <c r="M605" s="160"/>
      <c r="N605" s="143">
        <f t="shared" si="9"/>
        <v>605</v>
      </c>
      <c r="AB605" s="172" t="str">
        <f>IFERROR(VALUE(RIGHT(AA605,LEN(AA605)-MIN(FIND({0;1;2;3;4;5;6;7;8;9},AA605&amp;"0123456789"))+1)),"")</f>
        <v/>
      </c>
    </row>
    <row r="606" spans="2:28" x14ac:dyDescent="0.2">
      <c r="B606" s="130"/>
      <c r="C606" s="160"/>
      <c r="E606" s="160"/>
      <c r="G606" s="160"/>
      <c r="I606" s="160"/>
      <c r="K606" s="160"/>
      <c r="M606" s="160"/>
      <c r="N606" s="143">
        <f t="shared" si="9"/>
        <v>606</v>
      </c>
      <c r="AB606" s="172" t="str">
        <f>IFERROR(VALUE(RIGHT(AA606,LEN(AA606)-MIN(FIND({0;1;2;3;4;5;6;7;8;9},AA606&amp;"0123456789"))+1)),"")</f>
        <v/>
      </c>
    </row>
    <row r="607" spans="2:28" x14ac:dyDescent="0.2">
      <c r="B607" s="130"/>
      <c r="C607" s="160"/>
      <c r="E607" s="160"/>
      <c r="G607" s="160"/>
      <c r="I607" s="160"/>
      <c r="K607" s="160"/>
      <c r="M607" s="160"/>
      <c r="N607" s="143">
        <f t="shared" si="9"/>
        <v>607</v>
      </c>
      <c r="AB607" s="172" t="str">
        <f>IFERROR(VALUE(RIGHT(AA607,LEN(AA607)-MIN(FIND({0;1;2;3;4;5;6;7;8;9},AA607&amp;"0123456789"))+1)),"")</f>
        <v/>
      </c>
    </row>
    <row r="608" spans="2:28" x14ac:dyDescent="0.2">
      <c r="B608" s="130"/>
      <c r="C608" s="160"/>
      <c r="E608" s="160"/>
      <c r="G608" s="160"/>
      <c r="I608" s="160"/>
      <c r="K608" s="160"/>
      <c r="M608" s="160"/>
      <c r="N608" s="143">
        <f t="shared" si="9"/>
        <v>608</v>
      </c>
      <c r="AB608" s="172" t="str">
        <f>IFERROR(VALUE(RIGHT(AA608,LEN(AA608)-MIN(FIND({0;1;2;3;4;5;6;7;8;9},AA608&amp;"0123456789"))+1)),"")</f>
        <v/>
      </c>
    </row>
    <row r="609" spans="2:28" x14ac:dyDescent="0.2">
      <c r="B609" s="130"/>
      <c r="C609" s="160"/>
      <c r="E609" s="160"/>
      <c r="G609" s="160"/>
      <c r="I609" s="160"/>
      <c r="K609" s="160"/>
      <c r="M609" s="160"/>
      <c r="N609" s="143">
        <f t="shared" si="9"/>
        <v>609</v>
      </c>
      <c r="AB609" s="172" t="str">
        <f>IFERROR(VALUE(RIGHT(AA609,LEN(AA609)-MIN(FIND({0;1;2;3;4;5;6;7;8;9},AA609&amp;"0123456789"))+1)),"")</f>
        <v/>
      </c>
    </row>
    <row r="610" spans="2:28" x14ac:dyDescent="0.2">
      <c r="B610" s="130"/>
      <c r="C610" s="160"/>
      <c r="E610" s="160"/>
      <c r="G610" s="160"/>
      <c r="I610" s="160"/>
      <c r="K610" s="160"/>
      <c r="M610" s="160"/>
      <c r="N610" s="143">
        <f t="shared" si="9"/>
        <v>610</v>
      </c>
      <c r="AB610" s="172" t="str">
        <f>IFERROR(VALUE(RIGHT(AA610,LEN(AA610)-MIN(FIND({0;1;2;3;4;5;6;7;8;9},AA610&amp;"0123456789"))+1)),"")</f>
        <v/>
      </c>
    </row>
    <row r="611" spans="2:28" x14ac:dyDescent="0.2">
      <c r="B611" s="130"/>
      <c r="C611" s="160"/>
      <c r="E611" s="160"/>
      <c r="G611" s="160"/>
      <c r="I611" s="160"/>
      <c r="K611" s="160"/>
      <c r="M611" s="160"/>
      <c r="N611" s="143">
        <f t="shared" si="9"/>
        <v>611</v>
      </c>
      <c r="AB611" s="172" t="str">
        <f>IFERROR(VALUE(RIGHT(AA611,LEN(AA611)-MIN(FIND({0;1;2;3;4;5;6;7;8;9},AA611&amp;"0123456789"))+1)),"")</f>
        <v/>
      </c>
    </row>
    <row r="612" spans="2:28" x14ac:dyDescent="0.2">
      <c r="B612" s="130"/>
      <c r="C612" s="160"/>
      <c r="E612" s="160"/>
      <c r="G612" s="160"/>
      <c r="I612" s="160"/>
      <c r="K612" s="160"/>
      <c r="M612" s="160"/>
      <c r="N612" s="143">
        <f t="shared" si="9"/>
        <v>612</v>
      </c>
      <c r="AB612" s="172" t="str">
        <f>IFERROR(VALUE(RIGHT(AA612,LEN(AA612)-MIN(FIND({0;1;2;3;4;5;6;7;8;9},AA612&amp;"0123456789"))+1)),"")</f>
        <v/>
      </c>
    </row>
    <row r="613" spans="2:28" x14ac:dyDescent="0.2">
      <c r="B613" s="130"/>
      <c r="C613" s="160"/>
      <c r="E613" s="160"/>
      <c r="G613" s="160"/>
      <c r="I613" s="160"/>
      <c r="K613" s="160"/>
      <c r="M613" s="160"/>
      <c r="N613" s="143">
        <f t="shared" si="9"/>
        <v>613</v>
      </c>
      <c r="AB613" s="172" t="str">
        <f>IFERROR(VALUE(RIGHT(AA613,LEN(AA613)-MIN(FIND({0;1;2;3;4;5;6;7;8;9},AA613&amp;"0123456789"))+1)),"")</f>
        <v/>
      </c>
    </row>
    <row r="614" spans="2:28" x14ac:dyDescent="0.2">
      <c r="B614" s="130"/>
      <c r="C614" s="160"/>
      <c r="E614" s="160"/>
      <c r="G614" s="160"/>
      <c r="I614" s="160"/>
      <c r="K614" s="160"/>
      <c r="M614" s="160"/>
      <c r="N614" s="143">
        <f t="shared" si="9"/>
        <v>614</v>
      </c>
      <c r="AB614" s="172" t="str">
        <f>IFERROR(VALUE(RIGHT(AA614,LEN(AA614)-MIN(FIND({0;1;2;3;4;5;6;7;8;9},AA614&amp;"0123456789"))+1)),"")</f>
        <v/>
      </c>
    </row>
    <row r="615" spans="2:28" x14ac:dyDescent="0.2">
      <c r="B615" s="130"/>
      <c r="C615" s="160"/>
      <c r="E615" s="160"/>
      <c r="G615" s="160"/>
      <c r="I615" s="160"/>
      <c r="K615" s="160"/>
      <c r="M615" s="160"/>
      <c r="N615" s="143">
        <f t="shared" si="9"/>
        <v>615</v>
      </c>
      <c r="AB615" s="172" t="str">
        <f>IFERROR(VALUE(RIGHT(AA615,LEN(AA615)-MIN(FIND({0;1;2;3;4;5;6;7;8;9},AA615&amp;"0123456789"))+1)),"")</f>
        <v/>
      </c>
    </row>
    <row r="616" spans="2:28" x14ac:dyDescent="0.2">
      <c r="B616" s="130"/>
      <c r="C616" s="160"/>
      <c r="E616" s="160"/>
      <c r="G616" s="160"/>
      <c r="I616" s="160"/>
      <c r="K616" s="160"/>
      <c r="M616" s="160"/>
      <c r="N616" s="143">
        <f t="shared" si="9"/>
        <v>616</v>
      </c>
      <c r="AB616" s="172" t="str">
        <f>IFERROR(VALUE(RIGHT(AA616,LEN(AA616)-MIN(FIND({0;1;2;3;4;5;6;7;8;9},AA616&amp;"0123456789"))+1)),"")</f>
        <v/>
      </c>
    </row>
    <row r="617" spans="2:28" x14ac:dyDescent="0.2">
      <c r="B617" s="130"/>
      <c r="C617" s="160"/>
      <c r="E617" s="160"/>
      <c r="G617" s="160"/>
      <c r="I617" s="160"/>
      <c r="K617" s="160"/>
      <c r="M617" s="160"/>
      <c r="N617" s="143">
        <f t="shared" si="9"/>
        <v>617</v>
      </c>
      <c r="AB617" s="172" t="str">
        <f>IFERROR(VALUE(RIGHT(AA617,LEN(AA617)-MIN(FIND({0;1;2;3;4;5;6;7;8;9},AA617&amp;"0123456789"))+1)),"")</f>
        <v/>
      </c>
    </row>
    <row r="618" spans="2:28" x14ac:dyDescent="0.2">
      <c r="B618" s="130"/>
      <c r="C618" s="160"/>
      <c r="E618" s="160"/>
      <c r="G618" s="160"/>
      <c r="I618" s="160"/>
      <c r="K618" s="160"/>
      <c r="M618" s="160"/>
      <c r="N618" s="143">
        <f t="shared" si="9"/>
        <v>618</v>
      </c>
      <c r="AB618" s="172" t="str">
        <f>IFERROR(VALUE(RIGHT(AA618,LEN(AA618)-MIN(FIND({0;1;2;3;4;5;6;7;8;9},AA618&amp;"0123456789"))+1)),"")</f>
        <v/>
      </c>
    </row>
    <row r="619" spans="2:28" x14ac:dyDescent="0.2">
      <c r="B619" s="130"/>
      <c r="C619" s="160"/>
      <c r="E619" s="160"/>
      <c r="G619" s="160"/>
      <c r="I619" s="160"/>
      <c r="K619" s="160"/>
      <c r="M619" s="160"/>
      <c r="N619" s="143">
        <f t="shared" si="9"/>
        <v>619</v>
      </c>
      <c r="AB619" s="172" t="str">
        <f>IFERROR(VALUE(RIGHT(AA619,LEN(AA619)-MIN(FIND({0;1;2;3;4;5;6;7;8;9},AA619&amp;"0123456789"))+1)),"")</f>
        <v/>
      </c>
    </row>
    <row r="620" spans="2:28" x14ac:dyDescent="0.2">
      <c r="B620" s="130"/>
      <c r="C620" s="160"/>
      <c r="E620" s="160"/>
      <c r="G620" s="160"/>
      <c r="I620" s="160"/>
      <c r="K620" s="160"/>
      <c r="M620" s="160"/>
      <c r="N620" s="143">
        <f t="shared" si="9"/>
        <v>620</v>
      </c>
      <c r="AB620" s="172" t="str">
        <f>IFERROR(VALUE(RIGHT(AA620,LEN(AA620)-MIN(FIND({0;1;2;3;4;5;6;7;8;9},AA620&amp;"0123456789"))+1)),"")</f>
        <v/>
      </c>
    </row>
    <row r="621" spans="2:28" x14ac:dyDescent="0.2">
      <c r="B621" s="130"/>
      <c r="C621" s="160"/>
      <c r="E621" s="160"/>
      <c r="G621" s="160"/>
      <c r="I621" s="160"/>
      <c r="K621" s="160"/>
      <c r="M621" s="160"/>
      <c r="N621" s="143">
        <f t="shared" si="9"/>
        <v>621</v>
      </c>
      <c r="AB621" s="172" t="str">
        <f>IFERROR(VALUE(RIGHT(AA621,LEN(AA621)-MIN(FIND({0;1;2;3;4;5;6;7;8;9},AA621&amp;"0123456789"))+1)),"")</f>
        <v/>
      </c>
    </row>
    <row r="622" spans="2:28" x14ac:dyDescent="0.2">
      <c r="B622" s="130"/>
      <c r="C622" s="160"/>
      <c r="E622" s="160"/>
      <c r="G622" s="160"/>
      <c r="I622" s="160"/>
      <c r="K622" s="160"/>
      <c r="M622" s="160"/>
      <c r="N622" s="143">
        <f t="shared" si="9"/>
        <v>622</v>
      </c>
      <c r="AB622" s="172" t="str">
        <f>IFERROR(VALUE(RIGHT(AA622,LEN(AA622)-MIN(FIND({0;1;2;3;4;5;6;7;8;9},AA622&amp;"0123456789"))+1)),"")</f>
        <v/>
      </c>
    </row>
    <row r="623" spans="2:28" x14ac:dyDescent="0.2">
      <c r="B623" s="130"/>
      <c r="C623" s="160"/>
      <c r="E623" s="160"/>
      <c r="G623" s="160"/>
      <c r="I623" s="160"/>
      <c r="K623" s="160"/>
      <c r="M623" s="160"/>
      <c r="N623" s="143">
        <f t="shared" si="9"/>
        <v>623</v>
      </c>
      <c r="AB623" s="172" t="str">
        <f>IFERROR(VALUE(RIGHT(AA623,LEN(AA623)-MIN(FIND({0;1;2;3;4;5;6;7;8;9},AA623&amp;"0123456789"))+1)),"")</f>
        <v/>
      </c>
    </row>
    <row r="624" spans="2:28" x14ac:dyDescent="0.2">
      <c r="B624" s="130"/>
      <c r="C624" s="160"/>
      <c r="E624" s="160"/>
      <c r="G624" s="160"/>
      <c r="I624" s="160"/>
      <c r="K624" s="160"/>
      <c r="M624" s="160"/>
      <c r="N624" s="143">
        <f t="shared" si="9"/>
        <v>624</v>
      </c>
      <c r="AB624" s="172" t="str">
        <f>IFERROR(VALUE(RIGHT(AA624,LEN(AA624)-MIN(FIND({0;1;2;3;4;5;6;7;8;9},AA624&amp;"0123456789"))+1)),"")</f>
        <v/>
      </c>
    </row>
    <row r="625" spans="2:28" x14ac:dyDescent="0.2">
      <c r="B625" s="130"/>
      <c r="C625" s="160"/>
      <c r="E625" s="160"/>
      <c r="G625" s="160"/>
      <c r="I625" s="160"/>
      <c r="K625" s="160"/>
      <c r="M625" s="160"/>
      <c r="N625" s="143">
        <f t="shared" si="9"/>
        <v>625</v>
      </c>
      <c r="AB625" s="172" t="str">
        <f>IFERROR(VALUE(RIGHT(AA625,LEN(AA625)-MIN(FIND({0;1;2;3;4;5;6;7;8;9},AA625&amp;"0123456789"))+1)),"")</f>
        <v/>
      </c>
    </row>
    <row r="626" spans="2:28" x14ac:dyDescent="0.2">
      <c r="B626" s="130"/>
      <c r="C626" s="160"/>
      <c r="E626" s="160"/>
      <c r="G626" s="160"/>
      <c r="I626" s="160"/>
      <c r="K626" s="160"/>
      <c r="M626" s="160"/>
      <c r="N626" s="143">
        <f t="shared" si="9"/>
        <v>626</v>
      </c>
      <c r="AB626" s="172" t="str">
        <f>IFERROR(VALUE(RIGHT(AA626,LEN(AA626)-MIN(FIND({0;1;2;3;4;5;6;7;8;9},AA626&amp;"0123456789"))+1)),"")</f>
        <v/>
      </c>
    </row>
    <row r="627" spans="2:28" x14ac:dyDescent="0.2">
      <c r="B627" s="130"/>
      <c r="C627" s="160"/>
      <c r="E627" s="160"/>
      <c r="G627" s="160"/>
      <c r="I627" s="160"/>
      <c r="K627" s="160"/>
      <c r="M627" s="160"/>
      <c r="N627" s="143">
        <f t="shared" si="9"/>
        <v>627</v>
      </c>
      <c r="AB627" s="172" t="str">
        <f>IFERROR(VALUE(RIGHT(AA627,LEN(AA627)-MIN(FIND({0;1;2;3;4;5;6;7;8;9},AA627&amp;"0123456789"))+1)),"")</f>
        <v/>
      </c>
    </row>
    <row r="628" spans="2:28" x14ac:dyDescent="0.2">
      <c r="B628" s="130"/>
      <c r="C628" s="160"/>
      <c r="E628" s="160"/>
      <c r="G628" s="160"/>
      <c r="I628" s="160"/>
      <c r="K628" s="160"/>
      <c r="M628" s="160"/>
      <c r="N628" s="143">
        <f t="shared" si="9"/>
        <v>628</v>
      </c>
      <c r="AB628" s="172" t="str">
        <f>IFERROR(VALUE(RIGHT(AA628,LEN(AA628)-MIN(FIND({0;1;2;3;4;5;6;7;8;9},AA628&amp;"0123456789"))+1)),"")</f>
        <v/>
      </c>
    </row>
    <row r="629" spans="2:28" x14ac:dyDescent="0.2">
      <c r="B629" s="130"/>
      <c r="C629" s="160"/>
      <c r="E629" s="160"/>
      <c r="G629" s="160"/>
      <c r="I629" s="160"/>
      <c r="K629" s="160"/>
      <c r="M629" s="160"/>
      <c r="N629" s="143">
        <f t="shared" si="9"/>
        <v>629</v>
      </c>
      <c r="AB629" s="172" t="str">
        <f>IFERROR(VALUE(RIGHT(AA629,LEN(AA629)-MIN(FIND({0;1;2;3;4;5;6;7;8;9},AA629&amp;"0123456789"))+1)),"")</f>
        <v/>
      </c>
    </row>
    <row r="630" spans="2:28" x14ac:dyDescent="0.2">
      <c r="B630" s="130"/>
      <c r="C630" s="160"/>
      <c r="E630" s="160"/>
      <c r="G630" s="160"/>
      <c r="I630" s="160"/>
      <c r="K630" s="160"/>
      <c r="M630" s="160"/>
      <c r="N630" s="143">
        <f t="shared" si="9"/>
        <v>630</v>
      </c>
      <c r="AB630" s="172" t="str">
        <f>IFERROR(VALUE(RIGHT(AA630,LEN(AA630)-MIN(FIND({0;1;2;3;4;5;6;7;8;9},AA630&amp;"0123456789"))+1)),"")</f>
        <v/>
      </c>
    </row>
    <row r="631" spans="2:28" x14ac:dyDescent="0.2">
      <c r="B631" s="130"/>
      <c r="C631" s="160"/>
      <c r="E631" s="160"/>
      <c r="G631" s="160"/>
      <c r="I631" s="160"/>
      <c r="K631" s="160"/>
      <c r="M631" s="160"/>
      <c r="N631" s="143">
        <f t="shared" si="9"/>
        <v>631</v>
      </c>
      <c r="AB631" s="172" t="str">
        <f>IFERROR(VALUE(RIGHT(AA631,LEN(AA631)-MIN(FIND({0;1;2;3;4;5;6;7;8;9},AA631&amp;"0123456789"))+1)),"")</f>
        <v/>
      </c>
    </row>
    <row r="632" spans="2:28" x14ac:dyDescent="0.2">
      <c r="B632" s="130"/>
      <c r="C632" s="160"/>
      <c r="E632" s="160"/>
      <c r="G632" s="160"/>
      <c r="I632" s="160"/>
      <c r="K632" s="160"/>
      <c r="M632" s="160"/>
      <c r="N632" s="143">
        <f t="shared" si="9"/>
        <v>632</v>
      </c>
      <c r="AB632" s="172" t="str">
        <f>IFERROR(VALUE(RIGHT(AA632,LEN(AA632)-MIN(FIND({0;1;2;3;4;5;6;7;8;9},AA632&amp;"0123456789"))+1)),"")</f>
        <v/>
      </c>
    </row>
    <row r="633" spans="2:28" x14ac:dyDescent="0.2">
      <c r="B633" s="130"/>
      <c r="C633" s="160"/>
      <c r="E633" s="160"/>
      <c r="G633" s="160"/>
      <c r="I633" s="160"/>
      <c r="K633" s="160"/>
      <c r="M633" s="160"/>
      <c r="N633" s="143">
        <f t="shared" si="9"/>
        <v>633</v>
      </c>
      <c r="AB633" s="172" t="str">
        <f>IFERROR(VALUE(RIGHT(AA633,LEN(AA633)-MIN(FIND({0;1;2;3;4;5;6;7;8;9},AA633&amp;"0123456789"))+1)),"")</f>
        <v/>
      </c>
    </row>
    <row r="634" spans="2:28" x14ac:dyDescent="0.2">
      <c r="B634" s="130"/>
      <c r="C634" s="160"/>
      <c r="E634" s="160"/>
      <c r="G634" s="160"/>
      <c r="I634" s="160"/>
      <c r="K634" s="160"/>
      <c r="M634" s="160"/>
      <c r="N634" s="143">
        <f t="shared" si="9"/>
        <v>634</v>
      </c>
      <c r="AB634" s="172" t="str">
        <f>IFERROR(VALUE(RIGHT(AA634,LEN(AA634)-MIN(FIND({0;1;2;3;4;5;6;7;8;9},AA634&amp;"0123456789"))+1)),"")</f>
        <v/>
      </c>
    </row>
    <row r="635" spans="2:28" x14ac:dyDescent="0.2">
      <c r="B635" s="130"/>
      <c r="C635" s="160"/>
      <c r="E635" s="160"/>
      <c r="G635" s="160"/>
      <c r="I635" s="160"/>
      <c r="K635" s="160"/>
      <c r="M635" s="160"/>
      <c r="N635" s="143">
        <f t="shared" si="9"/>
        <v>635</v>
      </c>
      <c r="AB635" s="172" t="str">
        <f>IFERROR(VALUE(RIGHT(AA635,LEN(AA635)-MIN(FIND({0;1;2;3;4;5;6;7;8;9},AA635&amp;"0123456789"))+1)),"")</f>
        <v/>
      </c>
    </row>
    <row r="636" spans="2:28" x14ac:dyDescent="0.2">
      <c r="B636" s="130"/>
      <c r="C636" s="160"/>
      <c r="E636" s="160"/>
      <c r="G636" s="160"/>
      <c r="I636" s="160"/>
      <c r="K636" s="160"/>
      <c r="M636" s="160"/>
      <c r="N636" s="143">
        <f t="shared" si="9"/>
        <v>636</v>
      </c>
      <c r="AB636" s="172" t="str">
        <f>IFERROR(VALUE(RIGHT(AA636,LEN(AA636)-MIN(FIND({0;1;2;3;4;5;6;7;8;9},AA636&amp;"0123456789"))+1)),"")</f>
        <v/>
      </c>
    </row>
    <row r="637" spans="2:28" x14ac:dyDescent="0.2">
      <c r="B637" s="130"/>
      <c r="C637" s="160"/>
      <c r="E637" s="160"/>
      <c r="G637" s="160"/>
      <c r="I637" s="160"/>
      <c r="K637" s="160"/>
      <c r="M637" s="160"/>
      <c r="N637" s="143">
        <f t="shared" si="9"/>
        <v>637</v>
      </c>
      <c r="AB637" s="172" t="str">
        <f>IFERROR(VALUE(RIGHT(AA637,LEN(AA637)-MIN(FIND({0;1;2;3;4;5;6;7;8;9},AA637&amp;"0123456789"))+1)),"")</f>
        <v/>
      </c>
    </row>
    <row r="638" spans="2:28" x14ac:dyDescent="0.2">
      <c r="B638" s="130"/>
      <c r="C638" s="160"/>
      <c r="E638" s="160"/>
      <c r="G638" s="160"/>
      <c r="I638" s="160"/>
      <c r="K638" s="160"/>
      <c r="M638" s="160"/>
      <c r="N638" s="143">
        <f t="shared" si="9"/>
        <v>638</v>
      </c>
      <c r="AB638" s="172" t="str">
        <f>IFERROR(VALUE(RIGHT(AA638,LEN(AA638)-MIN(FIND({0;1;2;3;4;5;6;7;8;9},AA638&amp;"0123456789"))+1)),"")</f>
        <v/>
      </c>
    </row>
    <row r="639" spans="2:28" x14ac:dyDescent="0.2">
      <c r="B639" s="130"/>
      <c r="C639" s="160"/>
      <c r="E639" s="160"/>
      <c r="G639" s="160"/>
      <c r="I639" s="160"/>
      <c r="K639" s="160"/>
      <c r="M639" s="160"/>
      <c r="N639" s="143">
        <f t="shared" si="9"/>
        <v>639</v>
      </c>
      <c r="AB639" s="172" t="str">
        <f>IFERROR(VALUE(RIGHT(AA639,LEN(AA639)-MIN(FIND({0;1;2;3;4;5;6;7;8;9},AA639&amp;"0123456789"))+1)),"")</f>
        <v/>
      </c>
    </row>
    <row r="640" spans="2:28" x14ac:dyDescent="0.2">
      <c r="B640" s="130"/>
      <c r="C640" s="160"/>
      <c r="E640" s="160"/>
      <c r="G640" s="160"/>
      <c r="I640" s="160"/>
      <c r="K640" s="160"/>
      <c r="M640" s="160"/>
      <c r="N640" s="143">
        <f t="shared" si="9"/>
        <v>640</v>
      </c>
      <c r="AB640" s="172" t="str">
        <f>IFERROR(VALUE(RIGHT(AA640,LEN(AA640)-MIN(FIND({0;1;2;3;4;5;6;7;8;9},AA640&amp;"0123456789"))+1)),"")</f>
        <v/>
      </c>
    </row>
    <row r="641" spans="2:28" x14ac:dyDescent="0.2">
      <c r="B641" s="130"/>
      <c r="C641" s="160"/>
      <c r="E641" s="160"/>
      <c r="G641" s="160"/>
      <c r="I641" s="160"/>
      <c r="K641" s="160"/>
      <c r="M641" s="160"/>
      <c r="N641" s="143">
        <f t="shared" si="9"/>
        <v>641</v>
      </c>
      <c r="AB641" s="172" t="str">
        <f>IFERROR(VALUE(RIGHT(AA641,LEN(AA641)-MIN(FIND({0;1;2;3;4;5;6;7;8;9},AA641&amp;"0123456789"))+1)),"")</f>
        <v/>
      </c>
    </row>
    <row r="642" spans="2:28" x14ac:dyDescent="0.2">
      <c r="B642" s="130"/>
      <c r="C642" s="160"/>
      <c r="E642" s="160"/>
      <c r="G642" s="160"/>
      <c r="I642" s="160"/>
      <c r="K642" s="160"/>
      <c r="M642" s="160"/>
      <c r="N642" s="143">
        <f t="shared" si="9"/>
        <v>642</v>
      </c>
      <c r="AB642" s="172" t="str">
        <f>IFERROR(VALUE(RIGHT(AA642,LEN(AA642)-MIN(FIND({0;1;2;3;4;5;6;7;8;9},AA642&amp;"0123456789"))+1)),"")</f>
        <v/>
      </c>
    </row>
    <row r="643" spans="2:28" x14ac:dyDescent="0.2">
      <c r="B643" s="130"/>
      <c r="C643" s="160"/>
      <c r="E643" s="160"/>
      <c r="G643" s="160"/>
      <c r="I643" s="160"/>
      <c r="K643" s="160"/>
      <c r="M643" s="160"/>
      <c r="N643" s="143">
        <f t="shared" si="9"/>
        <v>643</v>
      </c>
      <c r="AB643" s="172" t="str">
        <f>IFERROR(VALUE(RIGHT(AA643,LEN(AA643)-MIN(FIND({0;1;2;3;4;5;6;7;8;9},AA643&amp;"0123456789"))+1)),"")</f>
        <v/>
      </c>
    </row>
    <row r="644" spans="2:28" x14ac:dyDescent="0.2">
      <c r="B644" s="130"/>
      <c r="C644" s="160"/>
      <c r="E644" s="160"/>
      <c r="G644" s="160"/>
      <c r="I644" s="160"/>
      <c r="K644" s="160"/>
      <c r="M644" s="160"/>
      <c r="N644" s="143">
        <f t="shared" si="9"/>
        <v>644</v>
      </c>
      <c r="AB644" s="172" t="str">
        <f>IFERROR(VALUE(RIGHT(AA644,LEN(AA644)-MIN(FIND({0;1;2;3;4;5;6;7;8;9},AA644&amp;"0123456789"))+1)),"")</f>
        <v/>
      </c>
    </row>
    <row r="645" spans="2:28" x14ac:dyDescent="0.2">
      <c r="B645" s="130"/>
      <c r="C645" s="160"/>
      <c r="E645" s="160"/>
      <c r="G645" s="160"/>
      <c r="I645" s="160"/>
      <c r="K645" s="160"/>
      <c r="M645" s="160"/>
      <c r="N645" s="143">
        <f t="shared" si="9"/>
        <v>645</v>
      </c>
      <c r="AB645" s="172" t="str">
        <f>IFERROR(VALUE(RIGHT(AA645,LEN(AA645)-MIN(FIND({0;1;2;3;4;5;6;7;8;9},AA645&amp;"0123456789"))+1)),"")</f>
        <v/>
      </c>
    </row>
    <row r="646" spans="2:28" x14ac:dyDescent="0.2">
      <c r="B646" s="130"/>
      <c r="C646" s="160"/>
      <c r="E646" s="160"/>
      <c r="G646" s="160"/>
      <c r="I646" s="160"/>
      <c r="K646" s="160"/>
      <c r="M646" s="160"/>
      <c r="N646" s="143">
        <f t="shared" ref="N646:N709" si="10">N645+1</f>
        <v>646</v>
      </c>
      <c r="AB646" s="172" t="str">
        <f>IFERROR(VALUE(RIGHT(AA646,LEN(AA646)-MIN(FIND({0;1;2;3;4;5;6;7;8;9},AA646&amp;"0123456789"))+1)),"")</f>
        <v/>
      </c>
    </row>
    <row r="647" spans="2:28" x14ac:dyDescent="0.2">
      <c r="B647" s="130"/>
      <c r="C647" s="160"/>
      <c r="E647" s="160"/>
      <c r="G647" s="160"/>
      <c r="I647" s="160"/>
      <c r="K647" s="160"/>
      <c r="M647" s="160"/>
      <c r="N647" s="143">
        <f t="shared" si="10"/>
        <v>647</v>
      </c>
      <c r="AB647" s="172" t="str">
        <f>IFERROR(VALUE(RIGHT(AA647,LEN(AA647)-MIN(FIND({0;1;2;3;4;5;6;7;8;9},AA647&amp;"0123456789"))+1)),"")</f>
        <v/>
      </c>
    </row>
    <row r="648" spans="2:28" x14ac:dyDescent="0.2">
      <c r="B648" s="130"/>
      <c r="C648" s="160"/>
      <c r="E648" s="160"/>
      <c r="G648" s="160"/>
      <c r="I648" s="160"/>
      <c r="K648" s="160"/>
      <c r="M648" s="160"/>
      <c r="N648" s="143">
        <f t="shared" si="10"/>
        <v>648</v>
      </c>
      <c r="AB648" s="172" t="str">
        <f>IFERROR(VALUE(RIGHT(AA648,LEN(AA648)-MIN(FIND({0;1;2;3;4;5;6;7;8;9},AA648&amp;"0123456789"))+1)),"")</f>
        <v/>
      </c>
    </row>
    <row r="649" spans="2:28" x14ac:dyDescent="0.2">
      <c r="B649" s="130"/>
      <c r="C649" s="160"/>
      <c r="E649" s="160"/>
      <c r="G649" s="160"/>
      <c r="I649" s="160"/>
      <c r="K649" s="160"/>
      <c r="M649" s="160"/>
      <c r="N649" s="143">
        <f t="shared" si="10"/>
        <v>649</v>
      </c>
      <c r="AB649" s="172" t="str">
        <f>IFERROR(VALUE(RIGHT(AA649,LEN(AA649)-MIN(FIND({0;1;2;3;4;5;6;7;8;9},AA649&amp;"0123456789"))+1)),"")</f>
        <v/>
      </c>
    </row>
    <row r="650" spans="2:28" x14ac:dyDescent="0.2">
      <c r="B650" s="130"/>
      <c r="C650" s="160"/>
      <c r="E650" s="160"/>
      <c r="G650" s="160"/>
      <c r="I650" s="160"/>
      <c r="K650" s="160"/>
      <c r="M650" s="160"/>
      <c r="N650" s="143">
        <f t="shared" si="10"/>
        <v>650</v>
      </c>
      <c r="AB650" s="172" t="str">
        <f>IFERROR(VALUE(RIGHT(AA650,LEN(AA650)-MIN(FIND({0;1;2;3;4;5;6;7;8;9},AA650&amp;"0123456789"))+1)),"")</f>
        <v/>
      </c>
    </row>
    <row r="651" spans="2:28" x14ac:dyDescent="0.2">
      <c r="B651" s="130"/>
      <c r="C651" s="160"/>
      <c r="E651" s="160"/>
      <c r="G651" s="160"/>
      <c r="I651" s="160"/>
      <c r="K651" s="160"/>
      <c r="M651" s="160"/>
      <c r="N651" s="143">
        <f t="shared" si="10"/>
        <v>651</v>
      </c>
      <c r="AB651" s="172" t="str">
        <f>IFERROR(VALUE(RIGHT(AA651,LEN(AA651)-MIN(FIND({0;1;2;3;4;5;6;7;8;9},AA651&amp;"0123456789"))+1)),"")</f>
        <v/>
      </c>
    </row>
    <row r="652" spans="2:28" x14ac:dyDescent="0.2">
      <c r="B652" s="130"/>
      <c r="C652" s="160"/>
      <c r="E652" s="160"/>
      <c r="G652" s="160"/>
      <c r="I652" s="160"/>
      <c r="K652" s="160"/>
      <c r="M652" s="160"/>
      <c r="N652" s="143">
        <f t="shared" si="10"/>
        <v>652</v>
      </c>
      <c r="AB652" s="172" t="str">
        <f>IFERROR(VALUE(RIGHT(AA652,LEN(AA652)-MIN(FIND({0;1;2;3;4;5;6;7;8;9},AA652&amp;"0123456789"))+1)),"")</f>
        <v/>
      </c>
    </row>
    <row r="653" spans="2:28" x14ac:dyDescent="0.2">
      <c r="B653" s="130"/>
      <c r="C653" s="160"/>
      <c r="E653" s="160"/>
      <c r="G653" s="160"/>
      <c r="I653" s="160"/>
      <c r="K653" s="160"/>
      <c r="M653" s="160"/>
      <c r="N653" s="143">
        <f t="shared" si="10"/>
        <v>653</v>
      </c>
      <c r="AB653" s="172" t="str">
        <f>IFERROR(VALUE(RIGHT(AA653,LEN(AA653)-MIN(FIND({0;1;2;3;4;5;6;7;8;9},AA653&amp;"0123456789"))+1)),"")</f>
        <v/>
      </c>
    </row>
    <row r="654" spans="2:28" x14ac:dyDescent="0.2">
      <c r="B654" s="130"/>
      <c r="C654" s="160"/>
      <c r="E654" s="160"/>
      <c r="G654" s="160"/>
      <c r="I654" s="160"/>
      <c r="K654" s="160"/>
      <c r="M654" s="160"/>
      <c r="N654" s="143">
        <f t="shared" si="10"/>
        <v>654</v>
      </c>
      <c r="AB654" s="172" t="str">
        <f>IFERROR(VALUE(RIGHT(AA654,LEN(AA654)-MIN(FIND({0;1;2;3;4;5;6;7;8;9},AA654&amp;"0123456789"))+1)),"")</f>
        <v/>
      </c>
    </row>
    <row r="655" spans="2:28" x14ac:dyDescent="0.2">
      <c r="B655" s="130"/>
      <c r="C655" s="160"/>
      <c r="E655" s="160"/>
      <c r="G655" s="160"/>
      <c r="I655" s="160"/>
      <c r="K655" s="160"/>
      <c r="M655" s="160"/>
      <c r="N655" s="143">
        <f t="shared" si="10"/>
        <v>655</v>
      </c>
      <c r="AB655" s="172" t="str">
        <f>IFERROR(VALUE(RIGHT(AA655,LEN(AA655)-MIN(FIND({0;1;2;3;4;5;6;7;8;9},AA655&amp;"0123456789"))+1)),"")</f>
        <v/>
      </c>
    </row>
    <row r="656" spans="2:28" x14ac:dyDescent="0.2">
      <c r="B656" s="130"/>
      <c r="C656" s="160"/>
      <c r="E656" s="160"/>
      <c r="G656" s="160"/>
      <c r="I656" s="160"/>
      <c r="K656" s="160"/>
      <c r="M656" s="160"/>
      <c r="N656" s="143">
        <f t="shared" si="10"/>
        <v>656</v>
      </c>
      <c r="AB656" s="172" t="str">
        <f>IFERROR(VALUE(RIGHT(AA656,LEN(AA656)-MIN(FIND({0;1;2;3;4;5;6;7;8;9},AA656&amp;"0123456789"))+1)),"")</f>
        <v/>
      </c>
    </row>
    <row r="657" spans="2:28" x14ac:dyDescent="0.2">
      <c r="B657" s="130"/>
      <c r="C657" s="160"/>
      <c r="E657" s="160"/>
      <c r="G657" s="160"/>
      <c r="I657" s="160"/>
      <c r="K657" s="160"/>
      <c r="M657" s="160"/>
      <c r="N657" s="143">
        <f t="shared" si="10"/>
        <v>657</v>
      </c>
      <c r="AB657" s="172" t="str">
        <f>IFERROR(VALUE(RIGHT(AA657,LEN(AA657)-MIN(FIND({0;1;2;3;4;5;6;7;8;9},AA657&amp;"0123456789"))+1)),"")</f>
        <v/>
      </c>
    </row>
    <row r="658" spans="2:28" x14ac:dyDescent="0.2">
      <c r="B658" s="130"/>
      <c r="C658" s="160"/>
      <c r="E658" s="160"/>
      <c r="G658" s="160"/>
      <c r="I658" s="160"/>
      <c r="K658" s="160"/>
      <c r="M658" s="160"/>
      <c r="N658" s="143">
        <f t="shared" si="10"/>
        <v>658</v>
      </c>
      <c r="AB658" s="172" t="str">
        <f>IFERROR(VALUE(RIGHT(AA658,LEN(AA658)-MIN(FIND({0;1;2;3;4;5;6;7;8;9},AA658&amp;"0123456789"))+1)),"")</f>
        <v/>
      </c>
    </row>
    <row r="659" spans="2:28" x14ac:dyDescent="0.2">
      <c r="B659" s="130"/>
      <c r="C659" s="160"/>
      <c r="E659" s="160"/>
      <c r="G659" s="160"/>
      <c r="I659" s="160"/>
      <c r="K659" s="160"/>
      <c r="M659" s="160"/>
      <c r="N659" s="143">
        <f t="shared" si="10"/>
        <v>659</v>
      </c>
      <c r="AB659" s="172" t="str">
        <f>IFERROR(VALUE(RIGHT(AA659,LEN(AA659)-MIN(FIND({0;1;2;3;4;5;6;7;8;9},AA659&amp;"0123456789"))+1)),"")</f>
        <v/>
      </c>
    </row>
    <row r="660" spans="2:28" x14ac:dyDescent="0.2">
      <c r="B660" s="130"/>
      <c r="C660" s="160"/>
      <c r="E660" s="160"/>
      <c r="G660" s="160"/>
      <c r="I660" s="160"/>
      <c r="K660" s="160"/>
      <c r="M660" s="160"/>
      <c r="N660" s="143">
        <f t="shared" si="10"/>
        <v>660</v>
      </c>
      <c r="AB660" s="172" t="str">
        <f>IFERROR(VALUE(RIGHT(AA660,LEN(AA660)-MIN(FIND({0;1;2;3;4;5;6;7;8;9},AA660&amp;"0123456789"))+1)),"")</f>
        <v/>
      </c>
    </row>
    <row r="661" spans="2:28" x14ac:dyDescent="0.2">
      <c r="B661" s="130"/>
      <c r="C661" s="160"/>
      <c r="E661" s="160"/>
      <c r="G661" s="160"/>
      <c r="I661" s="160"/>
      <c r="K661" s="160"/>
      <c r="M661" s="160"/>
      <c r="N661" s="143">
        <f t="shared" si="10"/>
        <v>661</v>
      </c>
      <c r="AB661" s="172" t="str">
        <f>IFERROR(VALUE(RIGHT(AA661,LEN(AA661)-MIN(FIND({0;1;2;3;4;5;6;7;8;9},AA661&amp;"0123456789"))+1)),"")</f>
        <v/>
      </c>
    </row>
    <row r="662" spans="2:28" x14ac:dyDescent="0.2">
      <c r="B662" s="130"/>
      <c r="C662" s="160"/>
      <c r="E662" s="160"/>
      <c r="G662" s="160"/>
      <c r="I662" s="160"/>
      <c r="K662" s="160"/>
      <c r="M662" s="160"/>
      <c r="N662" s="143">
        <f t="shared" si="10"/>
        <v>662</v>
      </c>
      <c r="AB662" s="172" t="str">
        <f>IFERROR(VALUE(RIGHT(AA662,LEN(AA662)-MIN(FIND({0;1;2;3;4;5;6;7;8;9},AA662&amp;"0123456789"))+1)),"")</f>
        <v/>
      </c>
    </row>
    <row r="663" spans="2:28" x14ac:dyDescent="0.2">
      <c r="B663" s="130"/>
      <c r="C663" s="160"/>
      <c r="E663" s="160"/>
      <c r="G663" s="160"/>
      <c r="I663" s="160"/>
      <c r="K663" s="160"/>
      <c r="M663" s="160"/>
      <c r="N663" s="143">
        <f t="shared" si="10"/>
        <v>663</v>
      </c>
      <c r="AB663" s="172" t="str">
        <f>IFERROR(VALUE(RIGHT(AA663,LEN(AA663)-MIN(FIND({0;1;2;3;4;5;6;7;8;9},AA663&amp;"0123456789"))+1)),"")</f>
        <v/>
      </c>
    </row>
    <row r="664" spans="2:28" x14ac:dyDescent="0.2">
      <c r="B664" s="130"/>
      <c r="C664" s="160"/>
      <c r="E664" s="160"/>
      <c r="G664" s="160"/>
      <c r="I664" s="160"/>
      <c r="K664" s="160"/>
      <c r="M664" s="160"/>
      <c r="N664" s="143">
        <f t="shared" si="10"/>
        <v>664</v>
      </c>
      <c r="AB664" s="172" t="str">
        <f>IFERROR(VALUE(RIGHT(AA664,LEN(AA664)-MIN(FIND({0;1;2;3;4;5;6;7;8;9},AA664&amp;"0123456789"))+1)),"")</f>
        <v/>
      </c>
    </row>
    <row r="665" spans="2:28" x14ac:dyDescent="0.2">
      <c r="B665" s="130"/>
      <c r="C665" s="160"/>
      <c r="E665" s="160"/>
      <c r="G665" s="160"/>
      <c r="I665" s="160"/>
      <c r="K665" s="160"/>
      <c r="M665" s="160"/>
      <c r="N665" s="143">
        <f t="shared" si="10"/>
        <v>665</v>
      </c>
      <c r="AB665" s="172" t="str">
        <f>IFERROR(VALUE(RIGHT(AA665,LEN(AA665)-MIN(FIND({0;1;2;3;4;5;6;7;8;9},AA665&amp;"0123456789"))+1)),"")</f>
        <v/>
      </c>
    </row>
    <row r="666" spans="2:28" x14ac:dyDescent="0.2">
      <c r="B666" s="130"/>
      <c r="C666" s="160"/>
      <c r="E666" s="160"/>
      <c r="G666" s="160"/>
      <c r="I666" s="160"/>
      <c r="K666" s="160"/>
      <c r="M666" s="160"/>
      <c r="N666" s="143">
        <f t="shared" si="10"/>
        <v>666</v>
      </c>
      <c r="AB666" s="172" t="str">
        <f>IFERROR(VALUE(RIGHT(AA666,LEN(AA666)-MIN(FIND({0;1;2;3;4;5;6;7;8;9},AA666&amp;"0123456789"))+1)),"")</f>
        <v/>
      </c>
    </row>
    <row r="667" spans="2:28" x14ac:dyDescent="0.2">
      <c r="B667" s="130"/>
      <c r="C667" s="160"/>
      <c r="E667" s="160"/>
      <c r="G667" s="160"/>
      <c r="I667" s="160"/>
      <c r="K667" s="160"/>
      <c r="M667" s="160"/>
      <c r="N667" s="143">
        <f t="shared" si="10"/>
        <v>667</v>
      </c>
      <c r="AB667" s="172" t="str">
        <f>IFERROR(VALUE(RIGHT(AA667,LEN(AA667)-MIN(FIND({0;1;2;3;4;5;6;7;8;9},AA667&amp;"0123456789"))+1)),"")</f>
        <v/>
      </c>
    </row>
    <row r="668" spans="2:28" x14ac:dyDescent="0.2">
      <c r="B668" s="130"/>
      <c r="C668" s="160"/>
      <c r="E668" s="160"/>
      <c r="G668" s="160"/>
      <c r="I668" s="160"/>
      <c r="K668" s="160"/>
      <c r="M668" s="160"/>
      <c r="N668" s="143">
        <f t="shared" si="10"/>
        <v>668</v>
      </c>
      <c r="AB668" s="172" t="str">
        <f>IFERROR(VALUE(RIGHT(AA668,LEN(AA668)-MIN(FIND({0;1;2;3;4;5;6;7;8;9},AA668&amp;"0123456789"))+1)),"")</f>
        <v/>
      </c>
    </row>
    <row r="669" spans="2:28" x14ac:dyDescent="0.2">
      <c r="B669" s="130"/>
      <c r="C669" s="160"/>
      <c r="E669" s="160"/>
      <c r="G669" s="160"/>
      <c r="I669" s="160"/>
      <c r="K669" s="160"/>
      <c r="M669" s="160"/>
      <c r="N669" s="143">
        <f t="shared" si="10"/>
        <v>669</v>
      </c>
      <c r="AB669" s="172" t="str">
        <f>IFERROR(VALUE(RIGHT(AA669,LEN(AA669)-MIN(FIND({0;1;2;3;4;5;6;7;8;9},AA669&amp;"0123456789"))+1)),"")</f>
        <v/>
      </c>
    </row>
    <row r="670" spans="2:28" x14ac:dyDescent="0.2">
      <c r="B670" s="130"/>
      <c r="C670" s="160"/>
      <c r="E670" s="160"/>
      <c r="G670" s="160"/>
      <c r="I670" s="160"/>
      <c r="K670" s="160"/>
      <c r="M670" s="160"/>
      <c r="N670" s="143">
        <f t="shared" si="10"/>
        <v>670</v>
      </c>
      <c r="AB670" s="172" t="str">
        <f>IFERROR(VALUE(RIGHT(AA670,LEN(AA670)-MIN(FIND({0;1;2;3;4;5;6;7;8;9},AA670&amp;"0123456789"))+1)),"")</f>
        <v/>
      </c>
    </row>
    <row r="671" spans="2:28" x14ac:dyDescent="0.2">
      <c r="B671" s="130"/>
      <c r="C671" s="160"/>
      <c r="E671" s="160"/>
      <c r="G671" s="160"/>
      <c r="I671" s="160"/>
      <c r="K671" s="160"/>
      <c r="M671" s="160"/>
      <c r="N671" s="143">
        <f t="shared" si="10"/>
        <v>671</v>
      </c>
      <c r="AB671" s="172" t="str">
        <f>IFERROR(VALUE(RIGHT(AA671,LEN(AA671)-MIN(FIND({0;1;2;3;4;5;6;7;8;9},AA671&amp;"0123456789"))+1)),"")</f>
        <v/>
      </c>
    </row>
    <row r="672" spans="2:28" x14ac:dyDescent="0.2">
      <c r="B672" s="130"/>
      <c r="C672" s="160"/>
      <c r="E672" s="160"/>
      <c r="G672" s="160"/>
      <c r="I672" s="160"/>
      <c r="K672" s="160"/>
      <c r="M672" s="160"/>
      <c r="N672" s="143">
        <f t="shared" si="10"/>
        <v>672</v>
      </c>
      <c r="AB672" s="172" t="str">
        <f>IFERROR(VALUE(RIGHT(AA672,LEN(AA672)-MIN(FIND({0;1;2;3;4;5;6;7;8;9},AA672&amp;"0123456789"))+1)),"")</f>
        <v/>
      </c>
    </row>
    <row r="673" spans="2:28" x14ac:dyDescent="0.2">
      <c r="B673" s="130"/>
      <c r="C673" s="160"/>
      <c r="E673" s="160"/>
      <c r="G673" s="160"/>
      <c r="I673" s="160"/>
      <c r="K673" s="160"/>
      <c r="M673" s="160"/>
      <c r="N673" s="143">
        <f t="shared" si="10"/>
        <v>673</v>
      </c>
      <c r="AB673" s="172" t="str">
        <f>IFERROR(VALUE(RIGHT(AA673,LEN(AA673)-MIN(FIND({0;1;2;3;4;5;6;7;8;9},AA673&amp;"0123456789"))+1)),"")</f>
        <v/>
      </c>
    </row>
    <row r="674" spans="2:28" x14ac:dyDescent="0.2">
      <c r="B674" s="130"/>
      <c r="C674" s="160"/>
      <c r="E674" s="160"/>
      <c r="G674" s="160"/>
      <c r="I674" s="160"/>
      <c r="K674" s="160"/>
      <c r="M674" s="160"/>
      <c r="N674" s="143">
        <f t="shared" si="10"/>
        <v>674</v>
      </c>
      <c r="AB674" s="172" t="str">
        <f>IFERROR(VALUE(RIGHT(AA674,LEN(AA674)-MIN(FIND({0;1;2;3;4;5;6;7;8;9},AA674&amp;"0123456789"))+1)),"")</f>
        <v/>
      </c>
    </row>
    <row r="675" spans="2:28" x14ac:dyDescent="0.2">
      <c r="B675" s="130"/>
      <c r="C675" s="160"/>
      <c r="E675" s="160"/>
      <c r="G675" s="160"/>
      <c r="I675" s="160"/>
      <c r="K675" s="160"/>
      <c r="M675" s="160"/>
      <c r="N675" s="143">
        <f t="shared" si="10"/>
        <v>675</v>
      </c>
      <c r="AB675" s="172" t="str">
        <f>IFERROR(VALUE(RIGHT(AA675,LEN(AA675)-MIN(FIND({0;1;2;3;4;5;6;7;8;9},AA675&amp;"0123456789"))+1)),"")</f>
        <v/>
      </c>
    </row>
    <row r="676" spans="2:28" x14ac:dyDescent="0.2">
      <c r="B676" s="130"/>
      <c r="C676" s="160"/>
      <c r="E676" s="160"/>
      <c r="G676" s="160"/>
      <c r="I676" s="160"/>
      <c r="K676" s="160"/>
      <c r="M676" s="160"/>
      <c r="N676" s="143">
        <f t="shared" si="10"/>
        <v>676</v>
      </c>
      <c r="AB676" s="172" t="str">
        <f>IFERROR(VALUE(RIGHT(AA676,LEN(AA676)-MIN(FIND({0;1;2;3;4;5;6;7;8;9},AA676&amp;"0123456789"))+1)),"")</f>
        <v/>
      </c>
    </row>
    <row r="677" spans="2:28" x14ac:dyDescent="0.2">
      <c r="B677" s="130"/>
      <c r="C677" s="160"/>
      <c r="E677" s="160"/>
      <c r="G677" s="160"/>
      <c r="I677" s="160"/>
      <c r="K677" s="160"/>
      <c r="M677" s="160"/>
      <c r="N677" s="143">
        <f t="shared" si="10"/>
        <v>677</v>
      </c>
      <c r="AB677" s="172" t="str">
        <f>IFERROR(VALUE(RIGHT(AA677,LEN(AA677)-MIN(FIND({0;1;2;3;4;5;6;7;8;9},AA677&amp;"0123456789"))+1)),"")</f>
        <v/>
      </c>
    </row>
    <row r="678" spans="2:28" x14ac:dyDescent="0.2">
      <c r="B678" s="130"/>
      <c r="C678" s="160"/>
      <c r="E678" s="160"/>
      <c r="G678" s="160"/>
      <c r="I678" s="160"/>
      <c r="K678" s="160"/>
      <c r="M678" s="160"/>
      <c r="N678" s="143">
        <f t="shared" si="10"/>
        <v>678</v>
      </c>
      <c r="AB678" s="172" t="str">
        <f>IFERROR(VALUE(RIGHT(AA678,LEN(AA678)-MIN(FIND({0;1;2;3;4;5;6;7;8;9},AA678&amp;"0123456789"))+1)),"")</f>
        <v/>
      </c>
    </row>
    <row r="679" spans="2:28" x14ac:dyDescent="0.2">
      <c r="B679" s="130"/>
      <c r="C679" s="160"/>
      <c r="E679" s="160"/>
      <c r="G679" s="160"/>
      <c r="I679" s="160"/>
      <c r="K679" s="160"/>
      <c r="M679" s="160"/>
      <c r="N679" s="143">
        <f t="shared" si="10"/>
        <v>679</v>
      </c>
      <c r="AB679" s="172" t="str">
        <f>IFERROR(VALUE(RIGHT(AA679,LEN(AA679)-MIN(FIND({0;1;2;3;4;5;6;7;8;9},AA679&amp;"0123456789"))+1)),"")</f>
        <v/>
      </c>
    </row>
    <row r="680" spans="2:28" x14ac:dyDescent="0.2">
      <c r="B680" s="130"/>
      <c r="C680" s="160"/>
      <c r="E680" s="160"/>
      <c r="G680" s="160"/>
      <c r="I680" s="160"/>
      <c r="K680" s="160"/>
      <c r="M680" s="160"/>
      <c r="N680" s="143">
        <f t="shared" si="10"/>
        <v>680</v>
      </c>
      <c r="AB680" s="172" t="str">
        <f>IFERROR(VALUE(RIGHT(AA680,LEN(AA680)-MIN(FIND({0;1;2;3;4;5;6;7;8;9},AA680&amp;"0123456789"))+1)),"")</f>
        <v/>
      </c>
    </row>
    <row r="681" spans="2:28" x14ac:dyDescent="0.2">
      <c r="B681" s="130"/>
      <c r="C681" s="160"/>
      <c r="E681" s="160"/>
      <c r="G681" s="160"/>
      <c r="I681" s="160"/>
      <c r="K681" s="160"/>
      <c r="M681" s="160"/>
      <c r="N681" s="143">
        <f t="shared" si="10"/>
        <v>681</v>
      </c>
      <c r="AB681" s="172" t="str">
        <f>IFERROR(VALUE(RIGHT(AA681,LEN(AA681)-MIN(FIND({0;1;2;3;4;5;6;7;8;9},AA681&amp;"0123456789"))+1)),"")</f>
        <v/>
      </c>
    </row>
    <row r="682" spans="2:28" x14ac:dyDescent="0.2">
      <c r="B682" s="130"/>
      <c r="C682" s="160"/>
      <c r="E682" s="160"/>
      <c r="G682" s="160"/>
      <c r="I682" s="160"/>
      <c r="K682" s="160"/>
      <c r="M682" s="160"/>
      <c r="N682" s="143">
        <f t="shared" si="10"/>
        <v>682</v>
      </c>
      <c r="AB682" s="172" t="str">
        <f>IFERROR(VALUE(RIGHT(AA682,LEN(AA682)-MIN(FIND({0;1;2;3;4;5;6;7;8;9},AA682&amp;"0123456789"))+1)),"")</f>
        <v/>
      </c>
    </row>
    <row r="683" spans="2:28" x14ac:dyDescent="0.2">
      <c r="B683" s="130"/>
      <c r="C683" s="160"/>
      <c r="E683" s="160"/>
      <c r="G683" s="160"/>
      <c r="I683" s="160"/>
      <c r="K683" s="160"/>
      <c r="M683" s="160"/>
      <c r="N683" s="143">
        <f t="shared" si="10"/>
        <v>683</v>
      </c>
      <c r="AB683" s="172" t="str">
        <f>IFERROR(VALUE(RIGHT(AA683,LEN(AA683)-MIN(FIND({0;1;2;3;4;5;6;7;8;9},AA683&amp;"0123456789"))+1)),"")</f>
        <v/>
      </c>
    </row>
    <row r="684" spans="2:28" x14ac:dyDescent="0.2">
      <c r="B684" s="130"/>
      <c r="C684" s="160"/>
      <c r="E684" s="160"/>
      <c r="G684" s="160"/>
      <c r="I684" s="160"/>
      <c r="K684" s="160"/>
      <c r="M684" s="160"/>
      <c r="N684" s="143">
        <f t="shared" si="10"/>
        <v>684</v>
      </c>
      <c r="AB684" s="172" t="str">
        <f>IFERROR(VALUE(RIGHT(AA684,LEN(AA684)-MIN(FIND({0;1;2;3;4;5;6;7;8;9},AA684&amp;"0123456789"))+1)),"")</f>
        <v/>
      </c>
    </row>
    <row r="685" spans="2:28" x14ac:dyDescent="0.2">
      <c r="B685" s="130"/>
      <c r="C685" s="160"/>
      <c r="E685" s="160"/>
      <c r="G685" s="160"/>
      <c r="I685" s="160"/>
      <c r="K685" s="160"/>
      <c r="M685" s="160"/>
      <c r="N685" s="143">
        <f t="shared" si="10"/>
        <v>685</v>
      </c>
      <c r="AB685" s="172" t="str">
        <f>IFERROR(VALUE(RIGHT(AA685,LEN(AA685)-MIN(FIND({0;1;2;3;4;5;6;7;8;9},AA685&amp;"0123456789"))+1)),"")</f>
        <v/>
      </c>
    </row>
    <row r="686" spans="2:28" x14ac:dyDescent="0.2">
      <c r="B686" s="130"/>
      <c r="C686" s="160"/>
      <c r="E686" s="160"/>
      <c r="G686" s="160"/>
      <c r="I686" s="160"/>
      <c r="K686" s="160"/>
      <c r="M686" s="160"/>
      <c r="N686" s="143">
        <f t="shared" si="10"/>
        <v>686</v>
      </c>
      <c r="AB686" s="172" t="str">
        <f>IFERROR(VALUE(RIGHT(AA686,LEN(AA686)-MIN(FIND({0;1;2;3;4;5;6;7;8;9},AA686&amp;"0123456789"))+1)),"")</f>
        <v/>
      </c>
    </row>
    <row r="687" spans="2:28" x14ac:dyDescent="0.2">
      <c r="B687" s="130"/>
      <c r="C687" s="160"/>
      <c r="E687" s="160"/>
      <c r="G687" s="160"/>
      <c r="I687" s="160"/>
      <c r="K687" s="160"/>
      <c r="M687" s="160"/>
      <c r="N687" s="143">
        <f t="shared" si="10"/>
        <v>687</v>
      </c>
      <c r="AB687" s="172" t="str">
        <f>IFERROR(VALUE(RIGHT(AA687,LEN(AA687)-MIN(FIND({0;1;2;3;4;5;6;7;8;9},AA687&amp;"0123456789"))+1)),"")</f>
        <v/>
      </c>
    </row>
    <row r="688" spans="2:28" x14ac:dyDescent="0.2">
      <c r="B688" s="130"/>
      <c r="C688" s="160"/>
      <c r="E688" s="160"/>
      <c r="G688" s="160"/>
      <c r="I688" s="160"/>
      <c r="K688" s="160"/>
      <c r="M688" s="160"/>
      <c r="N688" s="143">
        <f t="shared" si="10"/>
        <v>688</v>
      </c>
      <c r="AB688" s="172" t="str">
        <f>IFERROR(VALUE(RIGHT(AA688,LEN(AA688)-MIN(FIND({0;1;2;3;4;5;6;7;8;9},AA688&amp;"0123456789"))+1)),"")</f>
        <v/>
      </c>
    </row>
    <row r="689" spans="2:28" x14ac:dyDescent="0.2">
      <c r="B689" s="130"/>
      <c r="C689" s="160"/>
      <c r="E689" s="160"/>
      <c r="G689" s="160"/>
      <c r="I689" s="160"/>
      <c r="K689" s="160"/>
      <c r="M689" s="160"/>
      <c r="N689" s="143">
        <f t="shared" si="10"/>
        <v>689</v>
      </c>
      <c r="AB689" s="172" t="str">
        <f>IFERROR(VALUE(RIGHT(AA689,LEN(AA689)-MIN(FIND({0;1;2;3;4;5;6;7;8;9},AA689&amp;"0123456789"))+1)),"")</f>
        <v/>
      </c>
    </row>
    <row r="690" spans="2:28" x14ac:dyDescent="0.2">
      <c r="B690" s="130"/>
      <c r="C690" s="160"/>
      <c r="E690" s="160"/>
      <c r="G690" s="160"/>
      <c r="I690" s="160"/>
      <c r="K690" s="160"/>
      <c r="M690" s="160"/>
      <c r="N690" s="143">
        <f t="shared" si="10"/>
        <v>690</v>
      </c>
      <c r="AB690" s="172" t="str">
        <f>IFERROR(VALUE(RIGHT(AA690,LEN(AA690)-MIN(FIND({0;1;2;3;4;5;6;7;8;9},AA690&amp;"0123456789"))+1)),"")</f>
        <v/>
      </c>
    </row>
    <row r="691" spans="2:28" x14ac:dyDescent="0.2">
      <c r="B691" s="130"/>
      <c r="C691" s="160"/>
      <c r="E691" s="160"/>
      <c r="G691" s="160"/>
      <c r="I691" s="160"/>
      <c r="K691" s="160"/>
      <c r="M691" s="160"/>
      <c r="N691" s="143">
        <f t="shared" si="10"/>
        <v>691</v>
      </c>
      <c r="AB691" s="172" t="str">
        <f>IFERROR(VALUE(RIGHT(AA691,LEN(AA691)-MIN(FIND({0;1;2;3;4;5;6;7;8;9},AA691&amp;"0123456789"))+1)),"")</f>
        <v/>
      </c>
    </row>
    <row r="692" spans="2:28" x14ac:dyDescent="0.2">
      <c r="B692" s="130"/>
      <c r="C692" s="160"/>
      <c r="E692" s="160"/>
      <c r="G692" s="160"/>
      <c r="I692" s="160"/>
      <c r="K692" s="160"/>
      <c r="M692" s="160"/>
      <c r="N692" s="143">
        <f t="shared" si="10"/>
        <v>692</v>
      </c>
      <c r="AB692" s="172" t="str">
        <f>IFERROR(VALUE(RIGHT(AA692,LEN(AA692)-MIN(FIND({0;1;2;3;4;5;6;7;8;9},AA692&amp;"0123456789"))+1)),"")</f>
        <v/>
      </c>
    </row>
    <row r="693" spans="2:28" x14ac:dyDescent="0.2">
      <c r="B693" s="130"/>
      <c r="C693" s="160"/>
      <c r="E693" s="160"/>
      <c r="G693" s="160"/>
      <c r="I693" s="160"/>
      <c r="K693" s="160"/>
      <c r="M693" s="160"/>
      <c r="N693" s="143">
        <f t="shared" si="10"/>
        <v>693</v>
      </c>
      <c r="AB693" s="172" t="str">
        <f>IFERROR(VALUE(RIGHT(AA693,LEN(AA693)-MIN(FIND({0;1;2;3;4;5;6;7;8;9},AA693&amp;"0123456789"))+1)),"")</f>
        <v/>
      </c>
    </row>
    <row r="694" spans="2:28" x14ac:dyDescent="0.2">
      <c r="B694" s="130"/>
      <c r="C694" s="160"/>
      <c r="E694" s="160"/>
      <c r="G694" s="160"/>
      <c r="I694" s="160"/>
      <c r="K694" s="160"/>
      <c r="M694" s="160"/>
      <c r="N694" s="143">
        <f t="shared" si="10"/>
        <v>694</v>
      </c>
      <c r="AB694" s="172" t="str">
        <f>IFERROR(VALUE(RIGHT(AA694,LEN(AA694)-MIN(FIND({0;1;2;3;4;5;6;7;8;9},AA694&amp;"0123456789"))+1)),"")</f>
        <v/>
      </c>
    </row>
    <row r="695" spans="2:28" x14ac:dyDescent="0.2">
      <c r="B695" s="130"/>
      <c r="C695" s="160"/>
      <c r="E695" s="160"/>
      <c r="G695" s="160"/>
      <c r="I695" s="160"/>
      <c r="K695" s="160"/>
      <c r="M695" s="160"/>
      <c r="N695" s="143">
        <f t="shared" si="10"/>
        <v>695</v>
      </c>
      <c r="AB695" s="172" t="str">
        <f>IFERROR(VALUE(RIGHT(AA695,LEN(AA695)-MIN(FIND({0;1;2;3;4;5;6;7;8;9},AA695&amp;"0123456789"))+1)),"")</f>
        <v/>
      </c>
    </row>
    <row r="696" spans="2:28" x14ac:dyDescent="0.2">
      <c r="B696" s="130"/>
      <c r="C696" s="160"/>
      <c r="E696" s="160"/>
      <c r="G696" s="160"/>
      <c r="I696" s="160"/>
      <c r="K696" s="160"/>
      <c r="M696" s="160"/>
      <c r="N696" s="143">
        <f t="shared" si="10"/>
        <v>696</v>
      </c>
      <c r="AB696" s="172" t="str">
        <f>IFERROR(VALUE(RIGHT(AA696,LEN(AA696)-MIN(FIND({0;1;2;3;4;5;6;7;8;9},AA696&amp;"0123456789"))+1)),"")</f>
        <v/>
      </c>
    </row>
    <row r="697" spans="2:28" x14ac:dyDescent="0.2">
      <c r="B697" s="130"/>
      <c r="C697" s="160"/>
      <c r="E697" s="160"/>
      <c r="G697" s="160"/>
      <c r="I697" s="160"/>
      <c r="K697" s="160"/>
      <c r="M697" s="160"/>
      <c r="N697" s="143">
        <f t="shared" si="10"/>
        <v>697</v>
      </c>
      <c r="AB697" s="172" t="str">
        <f>IFERROR(VALUE(RIGHT(AA697,LEN(AA697)-MIN(FIND({0;1;2;3;4;5;6;7;8;9},AA697&amp;"0123456789"))+1)),"")</f>
        <v/>
      </c>
    </row>
    <row r="698" spans="2:28" x14ac:dyDescent="0.2">
      <c r="B698" s="130"/>
      <c r="C698" s="160"/>
      <c r="E698" s="160"/>
      <c r="G698" s="160"/>
      <c r="I698" s="160"/>
      <c r="K698" s="160"/>
      <c r="M698" s="160"/>
      <c r="N698" s="143">
        <f t="shared" si="10"/>
        <v>698</v>
      </c>
      <c r="AB698" s="172" t="str">
        <f>IFERROR(VALUE(RIGHT(AA698,LEN(AA698)-MIN(FIND({0;1;2;3;4;5;6;7;8;9},AA698&amp;"0123456789"))+1)),"")</f>
        <v/>
      </c>
    </row>
    <row r="699" spans="2:28" x14ac:dyDescent="0.2">
      <c r="B699" s="130"/>
      <c r="C699" s="160"/>
      <c r="E699" s="160"/>
      <c r="G699" s="160"/>
      <c r="I699" s="160"/>
      <c r="K699" s="160"/>
      <c r="M699" s="160"/>
      <c r="N699" s="143">
        <f t="shared" si="10"/>
        <v>699</v>
      </c>
      <c r="AB699" s="172" t="str">
        <f>IFERROR(VALUE(RIGHT(AA699,LEN(AA699)-MIN(FIND({0;1;2;3;4;5;6;7;8;9},AA699&amp;"0123456789"))+1)),"")</f>
        <v/>
      </c>
    </row>
    <row r="700" spans="2:28" x14ac:dyDescent="0.2">
      <c r="B700" s="130"/>
      <c r="C700" s="160"/>
      <c r="E700" s="160"/>
      <c r="G700" s="160"/>
      <c r="I700" s="160"/>
      <c r="K700" s="160"/>
      <c r="M700" s="160"/>
      <c r="N700" s="143">
        <f t="shared" si="10"/>
        <v>700</v>
      </c>
      <c r="AB700" s="172" t="str">
        <f>IFERROR(VALUE(RIGHT(AA700,LEN(AA700)-MIN(FIND({0;1;2;3;4;5;6;7;8;9},AA700&amp;"0123456789"))+1)),"")</f>
        <v/>
      </c>
    </row>
    <row r="701" spans="2:28" x14ac:dyDescent="0.2">
      <c r="B701" s="130"/>
      <c r="C701" s="160"/>
      <c r="E701" s="160"/>
      <c r="G701" s="160"/>
      <c r="I701" s="160"/>
      <c r="K701" s="160"/>
      <c r="M701" s="160"/>
      <c r="N701" s="143">
        <f t="shared" si="10"/>
        <v>701</v>
      </c>
      <c r="AB701" s="172" t="str">
        <f>IFERROR(VALUE(RIGHT(AA701,LEN(AA701)-MIN(FIND({0;1;2;3;4;5;6;7;8;9},AA701&amp;"0123456789"))+1)),"")</f>
        <v/>
      </c>
    </row>
    <row r="702" spans="2:28" x14ac:dyDescent="0.2">
      <c r="B702" s="130"/>
      <c r="C702" s="160"/>
      <c r="E702" s="160"/>
      <c r="G702" s="160"/>
      <c r="I702" s="160"/>
      <c r="K702" s="160"/>
      <c r="M702" s="160"/>
      <c r="N702" s="143">
        <f t="shared" si="10"/>
        <v>702</v>
      </c>
      <c r="AB702" s="172" t="str">
        <f>IFERROR(VALUE(RIGHT(AA702,LEN(AA702)-MIN(FIND({0;1;2;3;4;5;6;7;8;9},AA702&amp;"0123456789"))+1)),"")</f>
        <v/>
      </c>
    </row>
    <row r="703" spans="2:28" x14ac:dyDescent="0.2">
      <c r="B703" s="130"/>
      <c r="C703" s="160"/>
      <c r="E703" s="160"/>
      <c r="G703" s="160"/>
      <c r="I703" s="160"/>
      <c r="K703" s="160"/>
      <c r="M703" s="160"/>
      <c r="N703" s="143">
        <f t="shared" si="10"/>
        <v>703</v>
      </c>
      <c r="AB703" s="172" t="str">
        <f>IFERROR(VALUE(RIGHT(AA703,LEN(AA703)-MIN(FIND({0;1;2;3;4;5;6;7;8;9},AA703&amp;"0123456789"))+1)),"")</f>
        <v/>
      </c>
    </row>
    <row r="704" spans="2:28" x14ac:dyDescent="0.2">
      <c r="B704" s="130"/>
      <c r="C704" s="160"/>
      <c r="E704" s="160"/>
      <c r="G704" s="160"/>
      <c r="I704" s="160"/>
      <c r="K704" s="160"/>
      <c r="M704" s="160"/>
      <c r="N704" s="143">
        <f t="shared" si="10"/>
        <v>704</v>
      </c>
      <c r="AB704" s="172" t="str">
        <f>IFERROR(VALUE(RIGHT(AA704,LEN(AA704)-MIN(FIND({0;1;2;3;4;5;6;7;8;9},AA704&amp;"0123456789"))+1)),"")</f>
        <v/>
      </c>
    </row>
    <row r="705" spans="2:28" x14ac:dyDescent="0.2">
      <c r="B705" s="130"/>
      <c r="C705" s="160"/>
      <c r="E705" s="160"/>
      <c r="G705" s="160"/>
      <c r="I705" s="160"/>
      <c r="K705" s="160"/>
      <c r="M705" s="160"/>
      <c r="N705" s="143">
        <f t="shared" si="10"/>
        <v>705</v>
      </c>
      <c r="AB705" s="172" t="str">
        <f>IFERROR(VALUE(RIGHT(AA705,LEN(AA705)-MIN(FIND({0;1;2;3;4;5;6;7;8;9},AA705&amp;"0123456789"))+1)),"")</f>
        <v/>
      </c>
    </row>
    <row r="706" spans="2:28" x14ac:dyDescent="0.2">
      <c r="B706" s="130"/>
      <c r="C706" s="160"/>
      <c r="E706" s="160"/>
      <c r="G706" s="160"/>
      <c r="I706" s="160"/>
      <c r="K706" s="160"/>
      <c r="M706" s="160"/>
      <c r="N706" s="143">
        <f t="shared" si="10"/>
        <v>706</v>
      </c>
      <c r="AB706" s="172" t="str">
        <f>IFERROR(VALUE(RIGHT(AA706,LEN(AA706)-MIN(FIND({0;1;2;3;4;5;6;7;8;9},AA706&amp;"0123456789"))+1)),"")</f>
        <v/>
      </c>
    </row>
    <row r="707" spans="2:28" x14ac:dyDescent="0.2">
      <c r="B707" s="130"/>
      <c r="C707" s="160"/>
      <c r="E707" s="160"/>
      <c r="G707" s="160"/>
      <c r="I707" s="160"/>
      <c r="K707" s="160"/>
      <c r="M707" s="160"/>
      <c r="N707" s="143">
        <f t="shared" si="10"/>
        <v>707</v>
      </c>
      <c r="AB707" s="172" t="str">
        <f>IFERROR(VALUE(RIGHT(AA707,LEN(AA707)-MIN(FIND({0;1;2;3;4;5;6;7;8;9},AA707&amp;"0123456789"))+1)),"")</f>
        <v/>
      </c>
    </row>
    <row r="708" spans="2:28" x14ac:dyDescent="0.2">
      <c r="B708" s="130"/>
      <c r="C708" s="160"/>
      <c r="E708" s="160"/>
      <c r="G708" s="160"/>
      <c r="I708" s="160"/>
      <c r="K708" s="160"/>
      <c r="M708" s="160"/>
      <c r="N708" s="143">
        <f t="shared" si="10"/>
        <v>708</v>
      </c>
      <c r="AB708" s="172" t="str">
        <f>IFERROR(VALUE(RIGHT(AA708,LEN(AA708)-MIN(FIND({0;1;2;3;4;5;6;7;8;9},AA708&amp;"0123456789"))+1)),"")</f>
        <v/>
      </c>
    </row>
    <row r="709" spans="2:28" x14ac:dyDescent="0.2">
      <c r="B709" s="130"/>
      <c r="C709" s="160"/>
      <c r="E709" s="160"/>
      <c r="G709" s="160"/>
      <c r="I709" s="160"/>
      <c r="K709" s="160"/>
      <c r="M709" s="160"/>
      <c r="N709" s="143">
        <f t="shared" si="10"/>
        <v>709</v>
      </c>
      <c r="AB709" s="172" t="str">
        <f>IFERROR(VALUE(RIGHT(AA709,LEN(AA709)-MIN(FIND({0;1;2;3;4;5;6;7;8;9},AA709&amp;"0123456789"))+1)),"")</f>
        <v/>
      </c>
    </row>
    <row r="710" spans="2:28" x14ac:dyDescent="0.2">
      <c r="B710" s="130"/>
      <c r="C710" s="160"/>
      <c r="E710" s="160"/>
      <c r="G710" s="160"/>
      <c r="I710" s="160"/>
      <c r="K710" s="160"/>
      <c r="M710" s="160"/>
      <c r="N710" s="143">
        <f t="shared" ref="N710:N773" si="11">N709+1</f>
        <v>710</v>
      </c>
      <c r="AB710" s="172" t="str">
        <f>IFERROR(VALUE(RIGHT(AA710,LEN(AA710)-MIN(FIND({0;1;2;3;4;5;6;7;8;9},AA710&amp;"0123456789"))+1)),"")</f>
        <v/>
      </c>
    </row>
    <row r="711" spans="2:28" x14ac:dyDescent="0.2">
      <c r="B711" s="130"/>
      <c r="C711" s="160"/>
      <c r="E711" s="160"/>
      <c r="G711" s="160"/>
      <c r="I711" s="160"/>
      <c r="K711" s="160"/>
      <c r="M711" s="160"/>
      <c r="N711" s="143">
        <f t="shared" si="11"/>
        <v>711</v>
      </c>
      <c r="AB711" s="172" t="str">
        <f>IFERROR(VALUE(RIGHT(AA711,LEN(AA711)-MIN(FIND({0;1;2;3;4;5;6;7;8;9},AA711&amp;"0123456789"))+1)),"")</f>
        <v/>
      </c>
    </row>
    <row r="712" spans="2:28" x14ac:dyDescent="0.2">
      <c r="B712" s="130"/>
      <c r="C712" s="160"/>
      <c r="E712" s="160"/>
      <c r="G712" s="160"/>
      <c r="I712" s="160"/>
      <c r="K712" s="160"/>
      <c r="M712" s="160"/>
      <c r="N712" s="143">
        <f t="shared" si="11"/>
        <v>712</v>
      </c>
      <c r="AB712" s="172" t="str">
        <f>IFERROR(VALUE(RIGHT(AA712,LEN(AA712)-MIN(FIND({0;1;2;3;4;5;6;7;8;9},AA712&amp;"0123456789"))+1)),"")</f>
        <v/>
      </c>
    </row>
    <row r="713" spans="2:28" x14ac:dyDescent="0.2">
      <c r="B713" s="130"/>
      <c r="C713" s="160"/>
      <c r="E713" s="160"/>
      <c r="G713" s="160"/>
      <c r="I713" s="160"/>
      <c r="K713" s="160"/>
      <c r="M713" s="160"/>
      <c r="N713" s="143">
        <f t="shared" si="11"/>
        <v>713</v>
      </c>
      <c r="AB713" s="172" t="str">
        <f>IFERROR(VALUE(RIGHT(AA713,LEN(AA713)-MIN(FIND({0;1;2;3;4;5;6;7;8;9},AA713&amp;"0123456789"))+1)),"")</f>
        <v/>
      </c>
    </row>
    <row r="714" spans="2:28" x14ac:dyDescent="0.2">
      <c r="B714" s="130"/>
      <c r="C714" s="160"/>
      <c r="E714" s="160"/>
      <c r="G714" s="160"/>
      <c r="I714" s="160"/>
      <c r="K714" s="160"/>
      <c r="M714" s="160"/>
      <c r="N714" s="143">
        <f t="shared" si="11"/>
        <v>714</v>
      </c>
      <c r="AB714" s="172" t="str">
        <f>IFERROR(VALUE(RIGHT(AA714,LEN(AA714)-MIN(FIND({0;1;2;3;4;5;6;7;8;9},AA714&amp;"0123456789"))+1)),"")</f>
        <v/>
      </c>
    </row>
    <row r="715" spans="2:28" x14ac:dyDescent="0.2">
      <c r="B715" s="130"/>
      <c r="C715" s="160"/>
      <c r="E715" s="160"/>
      <c r="G715" s="160"/>
      <c r="I715" s="160"/>
      <c r="K715" s="160"/>
      <c r="M715" s="160"/>
      <c r="N715" s="143">
        <f t="shared" si="11"/>
        <v>715</v>
      </c>
      <c r="AB715" s="172" t="str">
        <f>IFERROR(VALUE(RIGHT(AA715,LEN(AA715)-MIN(FIND({0;1;2;3;4;5;6;7;8;9},AA715&amp;"0123456789"))+1)),"")</f>
        <v/>
      </c>
    </row>
    <row r="716" spans="2:28" x14ac:dyDescent="0.2">
      <c r="B716" s="130"/>
      <c r="C716" s="160"/>
      <c r="E716" s="160"/>
      <c r="G716" s="160"/>
      <c r="I716" s="160"/>
      <c r="K716" s="160"/>
      <c r="M716" s="160"/>
      <c r="N716" s="143">
        <f t="shared" si="11"/>
        <v>716</v>
      </c>
      <c r="AB716" s="172" t="str">
        <f>IFERROR(VALUE(RIGHT(AA716,LEN(AA716)-MIN(FIND({0;1;2;3;4;5;6;7;8;9},AA716&amp;"0123456789"))+1)),"")</f>
        <v/>
      </c>
    </row>
    <row r="717" spans="2:28" x14ac:dyDescent="0.2">
      <c r="B717" s="130"/>
      <c r="C717" s="160"/>
      <c r="E717" s="160"/>
      <c r="G717" s="160"/>
      <c r="I717" s="160"/>
      <c r="K717" s="160"/>
      <c r="M717" s="160"/>
      <c r="N717" s="143">
        <f t="shared" si="11"/>
        <v>717</v>
      </c>
      <c r="AB717" s="172" t="str">
        <f>IFERROR(VALUE(RIGHT(AA717,LEN(AA717)-MIN(FIND({0;1;2;3;4;5;6;7;8;9},AA717&amp;"0123456789"))+1)),"")</f>
        <v/>
      </c>
    </row>
    <row r="718" spans="2:28" x14ac:dyDescent="0.2">
      <c r="B718" s="130"/>
      <c r="C718" s="160"/>
      <c r="E718" s="160"/>
      <c r="G718" s="160"/>
      <c r="I718" s="160"/>
      <c r="K718" s="160"/>
      <c r="M718" s="160"/>
      <c r="N718" s="143">
        <f t="shared" si="11"/>
        <v>718</v>
      </c>
      <c r="AB718" s="172" t="str">
        <f>IFERROR(VALUE(RIGHT(AA718,LEN(AA718)-MIN(FIND({0;1;2;3;4;5;6;7;8;9},AA718&amp;"0123456789"))+1)),"")</f>
        <v/>
      </c>
    </row>
    <row r="719" spans="2:28" x14ac:dyDescent="0.2">
      <c r="B719" s="130"/>
      <c r="C719" s="160"/>
      <c r="E719" s="160"/>
      <c r="G719" s="160"/>
      <c r="I719" s="160"/>
      <c r="K719" s="160"/>
      <c r="M719" s="160"/>
      <c r="N719" s="143">
        <f t="shared" si="11"/>
        <v>719</v>
      </c>
      <c r="AB719" s="172" t="str">
        <f>IFERROR(VALUE(RIGHT(AA719,LEN(AA719)-MIN(FIND({0;1;2;3;4;5;6;7;8;9},AA719&amp;"0123456789"))+1)),"")</f>
        <v/>
      </c>
    </row>
    <row r="720" spans="2:28" x14ac:dyDescent="0.2">
      <c r="B720" s="130"/>
      <c r="C720" s="160"/>
      <c r="E720" s="160"/>
      <c r="G720" s="160"/>
      <c r="I720" s="160"/>
      <c r="K720" s="160"/>
      <c r="M720" s="160"/>
      <c r="N720" s="143">
        <f t="shared" si="11"/>
        <v>720</v>
      </c>
      <c r="AB720" s="172" t="str">
        <f>IFERROR(VALUE(RIGHT(AA720,LEN(AA720)-MIN(FIND({0;1;2;3;4;5;6;7;8;9},AA720&amp;"0123456789"))+1)),"")</f>
        <v/>
      </c>
    </row>
    <row r="721" spans="2:28" x14ac:dyDescent="0.2">
      <c r="B721" s="130"/>
      <c r="C721" s="160"/>
      <c r="E721" s="160"/>
      <c r="G721" s="160"/>
      <c r="I721" s="160"/>
      <c r="K721" s="160"/>
      <c r="M721" s="160"/>
      <c r="N721" s="143">
        <f t="shared" si="11"/>
        <v>721</v>
      </c>
      <c r="AB721" s="172" t="str">
        <f>IFERROR(VALUE(RIGHT(AA721,LEN(AA721)-MIN(FIND({0;1;2;3;4;5;6;7;8;9},AA721&amp;"0123456789"))+1)),"")</f>
        <v/>
      </c>
    </row>
    <row r="722" spans="2:28" x14ac:dyDescent="0.2">
      <c r="B722" s="130"/>
      <c r="C722" s="160"/>
      <c r="E722" s="160"/>
      <c r="G722" s="160"/>
      <c r="I722" s="160"/>
      <c r="K722" s="160"/>
      <c r="M722" s="160"/>
      <c r="N722" s="143">
        <f t="shared" si="11"/>
        <v>722</v>
      </c>
      <c r="AB722" s="172" t="str">
        <f>IFERROR(VALUE(RIGHT(AA722,LEN(AA722)-MIN(FIND({0;1;2;3;4;5;6;7;8;9},AA722&amp;"0123456789"))+1)),"")</f>
        <v/>
      </c>
    </row>
    <row r="723" spans="2:28" x14ac:dyDescent="0.2">
      <c r="B723" s="130"/>
      <c r="C723" s="160"/>
      <c r="E723" s="160"/>
      <c r="G723" s="160"/>
      <c r="I723" s="160"/>
      <c r="K723" s="160"/>
      <c r="M723" s="160"/>
      <c r="N723" s="143">
        <f t="shared" si="11"/>
        <v>723</v>
      </c>
      <c r="AB723" s="172" t="str">
        <f>IFERROR(VALUE(RIGHT(AA723,LEN(AA723)-MIN(FIND({0;1;2;3;4;5;6;7;8;9},AA723&amp;"0123456789"))+1)),"")</f>
        <v/>
      </c>
    </row>
    <row r="724" spans="2:28" x14ac:dyDescent="0.2">
      <c r="B724" s="130"/>
      <c r="C724" s="160"/>
      <c r="E724" s="160"/>
      <c r="G724" s="160"/>
      <c r="I724" s="160"/>
      <c r="K724" s="160"/>
      <c r="M724" s="160"/>
      <c r="N724" s="143">
        <f t="shared" si="11"/>
        <v>724</v>
      </c>
      <c r="AB724" s="172" t="str">
        <f>IFERROR(VALUE(RIGHT(AA724,LEN(AA724)-MIN(FIND({0;1;2;3;4;5;6;7;8;9},AA724&amp;"0123456789"))+1)),"")</f>
        <v/>
      </c>
    </row>
    <row r="725" spans="2:28" x14ac:dyDescent="0.2">
      <c r="B725" s="130"/>
      <c r="C725" s="160"/>
      <c r="E725" s="160"/>
      <c r="G725" s="160"/>
      <c r="I725" s="160"/>
      <c r="K725" s="160"/>
      <c r="M725" s="160"/>
      <c r="N725" s="143">
        <f t="shared" si="11"/>
        <v>725</v>
      </c>
      <c r="AB725" s="172" t="str">
        <f>IFERROR(VALUE(RIGHT(AA725,LEN(AA725)-MIN(FIND({0;1;2;3;4;5;6;7;8;9},AA725&amp;"0123456789"))+1)),"")</f>
        <v/>
      </c>
    </row>
    <row r="726" spans="2:28" x14ac:dyDescent="0.2">
      <c r="B726" s="130"/>
      <c r="C726" s="160"/>
      <c r="E726" s="160"/>
      <c r="G726" s="160"/>
      <c r="I726" s="160"/>
      <c r="K726" s="160"/>
      <c r="M726" s="160"/>
      <c r="N726" s="143">
        <f t="shared" si="11"/>
        <v>726</v>
      </c>
      <c r="AB726" s="172" t="str">
        <f>IFERROR(VALUE(RIGHT(AA726,LEN(AA726)-MIN(FIND({0;1;2;3;4;5;6;7;8;9},AA726&amp;"0123456789"))+1)),"")</f>
        <v/>
      </c>
    </row>
    <row r="727" spans="2:28" x14ac:dyDescent="0.2">
      <c r="B727" s="130"/>
      <c r="C727" s="160"/>
      <c r="E727" s="160"/>
      <c r="G727" s="160"/>
      <c r="I727" s="160"/>
      <c r="K727" s="160"/>
      <c r="M727" s="160"/>
      <c r="N727" s="143">
        <f t="shared" si="11"/>
        <v>727</v>
      </c>
      <c r="AB727" s="172" t="str">
        <f>IFERROR(VALUE(RIGHT(AA727,LEN(AA727)-MIN(FIND({0;1;2;3;4;5;6;7;8;9},AA727&amp;"0123456789"))+1)),"")</f>
        <v/>
      </c>
    </row>
    <row r="728" spans="2:28" x14ac:dyDescent="0.2">
      <c r="B728" s="130"/>
      <c r="C728" s="160"/>
      <c r="E728" s="160"/>
      <c r="G728" s="160"/>
      <c r="I728" s="160"/>
      <c r="K728" s="160"/>
      <c r="M728" s="160"/>
      <c r="N728" s="143">
        <f t="shared" si="11"/>
        <v>728</v>
      </c>
      <c r="AB728" s="172" t="str">
        <f>IFERROR(VALUE(RIGHT(AA728,LEN(AA728)-MIN(FIND({0;1;2;3;4;5;6;7;8;9},AA728&amp;"0123456789"))+1)),"")</f>
        <v/>
      </c>
    </row>
    <row r="729" spans="2:28" x14ac:dyDescent="0.2">
      <c r="B729" s="130"/>
      <c r="C729" s="160"/>
      <c r="E729" s="160"/>
      <c r="G729" s="160"/>
      <c r="I729" s="160"/>
      <c r="K729" s="160"/>
      <c r="M729" s="160"/>
      <c r="N729" s="143">
        <f t="shared" si="11"/>
        <v>729</v>
      </c>
      <c r="AB729" s="172" t="str">
        <f>IFERROR(VALUE(RIGHT(AA729,LEN(AA729)-MIN(FIND({0;1;2;3;4;5;6;7;8;9},AA729&amp;"0123456789"))+1)),"")</f>
        <v/>
      </c>
    </row>
    <row r="730" spans="2:28" x14ac:dyDescent="0.2">
      <c r="B730" s="130"/>
      <c r="C730" s="160"/>
      <c r="E730" s="160"/>
      <c r="G730" s="160"/>
      <c r="I730" s="160"/>
      <c r="K730" s="160"/>
      <c r="M730" s="160"/>
      <c r="N730" s="143">
        <f t="shared" si="11"/>
        <v>730</v>
      </c>
      <c r="AB730" s="172" t="str">
        <f>IFERROR(VALUE(RIGHT(AA730,LEN(AA730)-MIN(FIND({0;1;2;3;4;5;6;7;8;9},AA730&amp;"0123456789"))+1)),"")</f>
        <v/>
      </c>
    </row>
    <row r="731" spans="2:28" x14ac:dyDescent="0.2">
      <c r="B731" s="130"/>
      <c r="C731" s="160"/>
      <c r="E731" s="160"/>
      <c r="G731" s="160"/>
      <c r="I731" s="160"/>
      <c r="K731" s="160"/>
      <c r="M731" s="160"/>
      <c r="N731" s="143">
        <f t="shared" si="11"/>
        <v>731</v>
      </c>
      <c r="AB731" s="172" t="str">
        <f>IFERROR(VALUE(RIGHT(AA731,LEN(AA731)-MIN(FIND({0;1;2;3;4;5;6;7;8;9},AA731&amp;"0123456789"))+1)),"")</f>
        <v/>
      </c>
    </row>
    <row r="732" spans="2:28" x14ac:dyDescent="0.2">
      <c r="B732" s="130"/>
      <c r="C732" s="160"/>
      <c r="E732" s="160"/>
      <c r="G732" s="160"/>
      <c r="I732" s="160"/>
      <c r="K732" s="160"/>
      <c r="M732" s="160"/>
      <c r="N732" s="143">
        <f t="shared" si="11"/>
        <v>732</v>
      </c>
      <c r="AB732" s="172" t="str">
        <f>IFERROR(VALUE(RIGHT(AA732,LEN(AA732)-MIN(FIND({0;1;2;3;4;5;6;7;8;9},AA732&amp;"0123456789"))+1)),"")</f>
        <v/>
      </c>
    </row>
    <row r="733" spans="2:28" x14ac:dyDescent="0.2">
      <c r="B733" s="130"/>
      <c r="C733" s="160"/>
      <c r="E733" s="160"/>
      <c r="G733" s="160"/>
      <c r="I733" s="160"/>
      <c r="K733" s="160"/>
      <c r="M733" s="160"/>
      <c r="N733" s="143">
        <f t="shared" si="11"/>
        <v>733</v>
      </c>
      <c r="AB733" s="172" t="str">
        <f>IFERROR(VALUE(RIGHT(AA733,LEN(AA733)-MIN(FIND({0;1;2;3;4;5;6;7;8;9},AA733&amp;"0123456789"))+1)),"")</f>
        <v/>
      </c>
    </row>
    <row r="734" spans="2:28" x14ac:dyDescent="0.2">
      <c r="B734" s="130"/>
      <c r="C734" s="160"/>
      <c r="E734" s="160"/>
      <c r="G734" s="160"/>
      <c r="I734" s="160"/>
      <c r="K734" s="160"/>
      <c r="M734" s="160"/>
      <c r="N734" s="143">
        <f t="shared" si="11"/>
        <v>734</v>
      </c>
      <c r="AB734" s="172" t="str">
        <f>IFERROR(VALUE(RIGHT(AA734,LEN(AA734)-MIN(FIND({0;1;2;3;4;5;6;7;8;9},AA734&amp;"0123456789"))+1)),"")</f>
        <v/>
      </c>
    </row>
    <row r="735" spans="2:28" x14ac:dyDescent="0.2">
      <c r="B735" s="130"/>
      <c r="C735" s="160"/>
      <c r="E735" s="160"/>
      <c r="G735" s="160"/>
      <c r="I735" s="160"/>
      <c r="K735" s="160"/>
      <c r="M735" s="160"/>
      <c r="N735" s="143">
        <f t="shared" si="11"/>
        <v>735</v>
      </c>
      <c r="AB735" s="172" t="str">
        <f>IFERROR(VALUE(RIGHT(AA735,LEN(AA735)-MIN(FIND({0;1;2;3;4;5;6;7;8;9},AA735&amp;"0123456789"))+1)),"")</f>
        <v/>
      </c>
    </row>
    <row r="736" spans="2:28" x14ac:dyDescent="0.2">
      <c r="B736" s="130"/>
      <c r="C736" s="160"/>
      <c r="E736" s="160"/>
      <c r="G736" s="160"/>
      <c r="I736" s="160"/>
      <c r="K736" s="160"/>
      <c r="M736" s="160"/>
      <c r="N736" s="143">
        <f t="shared" si="11"/>
        <v>736</v>
      </c>
      <c r="AB736" s="172" t="str">
        <f>IFERROR(VALUE(RIGHT(AA736,LEN(AA736)-MIN(FIND({0;1;2;3;4;5;6;7;8;9},AA736&amp;"0123456789"))+1)),"")</f>
        <v/>
      </c>
    </row>
    <row r="737" spans="2:28" x14ac:dyDescent="0.2">
      <c r="B737" s="130"/>
      <c r="C737" s="160"/>
      <c r="E737" s="160"/>
      <c r="G737" s="160"/>
      <c r="I737" s="160"/>
      <c r="K737" s="160"/>
      <c r="M737" s="160"/>
      <c r="N737" s="143">
        <f t="shared" si="11"/>
        <v>737</v>
      </c>
      <c r="AB737" s="172" t="str">
        <f>IFERROR(VALUE(RIGHT(AA737,LEN(AA737)-MIN(FIND({0;1;2;3;4;5;6;7;8;9},AA737&amp;"0123456789"))+1)),"")</f>
        <v/>
      </c>
    </row>
    <row r="738" spans="2:28" x14ac:dyDescent="0.2">
      <c r="B738" s="130"/>
      <c r="C738" s="160"/>
      <c r="E738" s="160"/>
      <c r="G738" s="160"/>
      <c r="I738" s="160"/>
      <c r="K738" s="160"/>
      <c r="M738" s="160"/>
      <c r="N738" s="143">
        <f t="shared" si="11"/>
        <v>738</v>
      </c>
      <c r="AB738" s="172" t="str">
        <f>IFERROR(VALUE(RIGHT(AA738,LEN(AA738)-MIN(FIND({0;1;2;3;4;5;6;7;8;9},AA738&amp;"0123456789"))+1)),"")</f>
        <v/>
      </c>
    </row>
    <row r="739" spans="2:28" x14ac:dyDescent="0.2">
      <c r="B739" s="130"/>
      <c r="C739" s="160"/>
      <c r="E739" s="160"/>
      <c r="G739" s="160"/>
      <c r="I739" s="160"/>
      <c r="K739" s="160"/>
      <c r="M739" s="160"/>
      <c r="N739" s="143">
        <f t="shared" si="11"/>
        <v>739</v>
      </c>
      <c r="AB739" s="172" t="str">
        <f>IFERROR(VALUE(RIGHT(AA739,LEN(AA739)-MIN(FIND({0;1;2;3;4;5;6;7;8;9},AA739&amp;"0123456789"))+1)),"")</f>
        <v/>
      </c>
    </row>
    <row r="740" spans="2:28" x14ac:dyDescent="0.2">
      <c r="B740" s="130"/>
      <c r="C740" s="160"/>
      <c r="E740" s="160"/>
      <c r="G740" s="160"/>
      <c r="I740" s="160"/>
      <c r="K740" s="160"/>
      <c r="M740" s="160"/>
      <c r="N740" s="143">
        <f t="shared" si="11"/>
        <v>740</v>
      </c>
      <c r="AB740" s="172" t="str">
        <f>IFERROR(VALUE(RIGHT(AA740,LEN(AA740)-MIN(FIND({0;1;2;3;4;5;6;7;8;9},AA740&amp;"0123456789"))+1)),"")</f>
        <v/>
      </c>
    </row>
    <row r="741" spans="2:28" x14ac:dyDescent="0.2">
      <c r="B741" s="130"/>
      <c r="C741" s="160"/>
      <c r="E741" s="160"/>
      <c r="G741" s="160"/>
      <c r="I741" s="160"/>
      <c r="K741" s="160"/>
      <c r="M741" s="160"/>
      <c r="N741" s="143">
        <f t="shared" si="11"/>
        <v>741</v>
      </c>
      <c r="AB741" s="172" t="str">
        <f>IFERROR(VALUE(RIGHT(AA741,LEN(AA741)-MIN(FIND({0;1;2;3;4;5;6;7;8;9},AA741&amp;"0123456789"))+1)),"")</f>
        <v/>
      </c>
    </row>
    <row r="742" spans="2:28" x14ac:dyDescent="0.2">
      <c r="B742" s="130"/>
      <c r="C742" s="160"/>
      <c r="E742" s="160"/>
      <c r="G742" s="160"/>
      <c r="I742" s="160"/>
      <c r="K742" s="160"/>
      <c r="M742" s="160"/>
      <c r="N742" s="143">
        <f t="shared" si="11"/>
        <v>742</v>
      </c>
      <c r="AB742" s="172" t="str">
        <f>IFERROR(VALUE(RIGHT(AA742,LEN(AA742)-MIN(FIND({0;1;2;3;4;5;6;7;8;9},AA742&amp;"0123456789"))+1)),"")</f>
        <v/>
      </c>
    </row>
    <row r="743" spans="2:28" x14ac:dyDescent="0.2">
      <c r="B743" s="130"/>
      <c r="C743" s="160"/>
      <c r="E743" s="160"/>
      <c r="G743" s="160"/>
      <c r="I743" s="160"/>
      <c r="K743" s="160"/>
      <c r="M743" s="160"/>
      <c r="N743" s="143">
        <f t="shared" si="11"/>
        <v>743</v>
      </c>
      <c r="AB743" s="172" t="str">
        <f>IFERROR(VALUE(RIGHT(AA743,LEN(AA743)-MIN(FIND({0;1;2;3;4;5;6;7;8;9},AA743&amp;"0123456789"))+1)),"")</f>
        <v/>
      </c>
    </row>
    <row r="744" spans="2:28" x14ac:dyDescent="0.2">
      <c r="B744" s="130"/>
      <c r="C744" s="160"/>
      <c r="E744" s="160"/>
      <c r="G744" s="160"/>
      <c r="I744" s="160"/>
      <c r="K744" s="160"/>
      <c r="M744" s="160"/>
      <c r="N744" s="143">
        <f t="shared" si="11"/>
        <v>744</v>
      </c>
      <c r="AB744" s="172" t="str">
        <f>IFERROR(VALUE(RIGHT(AA744,LEN(AA744)-MIN(FIND({0;1;2;3;4;5;6;7;8;9},AA744&amp;"0123456789"))+1)),"")</f>
        <v/>
      </c>
    </row>
    <row r="745" spans="2:28" x14ac:dyDescent="0.2">
      <c r="B745" s="130"/>
      <c r="C745" s="160"/>
      <c r="E745" s="160"/>
      <c r="G745" s="160"/>
      <c r="I745" s="160"/>
      <c r="K745" s="160"/>
      <c r="M745" s="160"/>
      <c r="N745" s="143">
        <f t="shared" si="11"/>
        <v>745</v>
      </c>
      <c r="AB745" s="172" t="str">
        <f>IFERROR(VALUE(RIGHT(AA745,LEN(AA745)-MIN(FIND({0;1;2;3;4;5;6;7;8;9},AA745&amp;"0123456789"))+1)),"")</f>
        <v/>
      </c>
    </row>
    <row r="746" spans="2:28" x14ac:dyDescent="0.2">
      <c r="B746" s="130"/>
      <c r="C746" s="160"/>
      <c r="E746" s="160"/>
      <c r="G746" s="160"/>
      <c r="I746" s="160"/>
      <c r="K746" s="160"/>
      <c r="M746" s="160"/>
      <c r="N746" s="143">
        <f t="shared" si="11"/>
        <v>746</v>
      </c>
      <c r="AB746" s="172" t="str">
        <f>IFERROR(VALUE(RIGHT(AA746,LEN(AA746)-MIN(FIND({0;1;2;3;4;5;6;7;8;9},AA746&amp;"0123456789"))+1)),"")</f>
        <v/>
      </c>
    </row>
    <row r="747" spans="2:28" x14ac:dyDescent="0.2">
      <c r="B747" s="130"/>
      <c r="C747" s="160"/>
      <c r="E747" s="160"/>
      <c r="G747" s="160"/>
      <c r="I747" s="160"/>
      <c r="K747" s="160"/>
      <c r="M747" s="160"/>
      <c r="N747" s="143">
        <f t="shared" si="11"/>
        <v>747</v>
      </c>
      <c r="AB747" s="172" t="str">
        <f>IFERROR(VALUE(RIGHT(AA747,LEN(AA747)-MIN(FIND({0;1;2;3;4;5;6;7;8;9},AA747&amp;"0123456789"))+1)),"")</f>
        <v/>
      </c>
    </row>
    <row r="748" spans="2:28" x14ac:dyDescent="0.2">
      <c r="B748" s="130"/>
      <c r="C748" s="160"/>
      <c r="E748" s="160"/>
      <c r="G748" s="160"/>
      <c r="I748" s="160"/>
      <c r="K748" s="160"/>
      <c r="M748" s="160"/>
      <c r="N748" s="143">
        <f t="shared" si="11"/>
        <v>748</v>
      </c>
      <c r="AB748" s="172" t="str">
        <f>IFERROR(VALUE(RIGHT(AA748,LEN(AA748)-MIN(FIND({0;1;2;3;4;5;6;7;8;9},AA748&amp;"0123456789"))+1)),"")</f>
        <v/>
      </c>
    </row>
    <row r="749" spans="2:28" x14ac:dyDescent="0.2">
      <c r="B749" s="130"/>
      <c r="C749" s="160"/>
      <c r="E749" s="160"/>
      <c r="G749" s="160"/>
      <c r="I749" s="160"/>
      <c r="K749" s="160"/>
      <c r="M749" s="160"/>
      <c r="N749" s="143">
        <f t="shared" si="11"/>
        <v>749</v>
      </c>
      <c r="AB749" s="172" t="str">
        <f>IFERROR(VALUE(RIGHT(AA749,LEN(AA749)-MIN(FIND({0;1;2;3;4;5;6;7;8;9},AA749&amp;"0123456789"))+1)),"")</f>
        <v/>
      </c>
    </row>
    <row r="750" spans="2:28" x14ac:dyDescent="0.2">
      <c r="B750" s="130"/>
      <c r="C750" s="160"/>
      <c r="E750" s="160"/>
      <c r="G750" s="160"/>
      <c r="I750" s="160"/>
      <c r="K750" s="160"/>
      <c r="M750" s="160"/>
      <c r="N750" s="143">
        <f t="shared" si="11"/>
        <v>750</v>
      </c>
      <c r="AB750" s="172" t="str">
        <f>IFERROR(VALUE(RIGHT(AA750,LEN(AA750)-MIN(FIND({0;1;2;3;4;5;6;7;8;9},AA750&amp;"0123456789"))+1)),"")</f>
        <v/>
      </c>
    </row>
    <row r="751" spans="2:28" x14ac:dyDescent="0.2">
      <c r="B751" s="130"/>
      <c r="C751" s="160"/>
      <c r="E751" s="160"/>
      <c r="G751" s="160"/>
      <c r="I751" s="160"/>
      <c r="K751" s="160"/>
      <c r="M751" s="160"/>
      <c r="N751" s="143">
        <f t="shared" si="11"/>
        <v>751</v>
      </c>
      <c r="AB751" s="172" t="str">
        <f>IFERROR(VALUE(RIGHT(AA751,LEN(AA751)-MIN(FIND({0;1;2;3;4;5;6;7;8;9},AA751&amp;"0123456789"))+1)),"")</f>
        <v/>
      </c>
    </row>
    <row r="752" spans="2:28" x14ac:dyDescent="0.2">
      <c r="B752" s="130"/>
      <c r="C752" s="160"/>
      <c r="E752" s="160"/>
      <c r="G752" s="160"/>
      <c r="I752" s="160"/>
      <c r="K752" s="160"/>
      <c r="M752" s="160"/>
      <c r="N752" s="143">
        <f t="shared" si="11"/>
        <v>752</v>
      </c>
      <c r="AB752" s="172" t="str">
        <f>IFERROR(VALUE(RIGHT(AA752,LEN(AA752)-MIN(FIND({0;1;2;3;4;5;6;7;8;9},AA752&amp;"0123456789"))+1)),"")</f>
        <v/>
      </c>
    </row>
    <row r="753" spans="2:28" x14ac:dyDescent="0.2">
      <c r="B753" s="130"/>
      <c r="C753" s="160"/>
      <c r="E753" s="160"/>
      <c r="G753" s="160"/>
      <c r="I753" s="160"/>
      <c r="K753" s="160"/>
      <c r="M753" s="160"/>
      <c r="N753" s="143">
        <f t="shared" si="11"/>
        <v>753</v>
      </c>
      <c r="AB753" s="172" t="str">
        <f>IFERROR(VALUE(RIGHT(AA753,LEN(AA753)-MIN(FIND({0;1;2;3;4;5;6;7;8;9},AA753&amp;"0123456789"))+1)),"")</f>
        <v/>
      </c>
    </row>
    <row r="754" spans="2:28" x14ac:dyDescent="0.2">
      <c r="B754" s="130"/>
      <c r="C754" s="160"/>
      <c r="E754" s="160"/>
      <c r="G754" s="160"/>
      <c r="I754" s="160"/>
      <c r="K754" s="160"/>
      <c r="M754" s="160"/>
      <c r="N754" s="143">
        <f t="shared" si="11"/>
        <v>754</v>
      </c>
      <c r="AB754" s="172" t="str">
        <f>IFERROR(VALUE(RIGHT(AA754,LEN(AA754)-MIN(FIND({0;1;2;3;4;5;6;7;8;9},AA754&amp;"0123456789"))+1)),"")</f>
        <v/>
      </c>
    </row>
    <row r="755" spans="2:28" x14ac:dyDescent="0.2">
      <c r="B755" s="130"/>
      <c r="C755" s="160"/>
      <c r="E755" s="160"/>
      <c r="G755" s="160"/>
      <c r="I755" s="160"/>
      <c r="K755" s="160"/>
      <c r="M755" s="160"/>
      <c r="N755" s="143">
        <f t="shared" si="11"/>
        <v>755</v>
      </c>
      <c r="AB755" s="172" t="str">
        <f>IFERROR(VALUE(RIGHT(AA755,LEN(AA755)-MIN(FIND({0;1;2;3;4;5;6;7;8;9},AA755&amp;"0123456789"))+1)),"")</f>
        <v/>
      </c>
    </row>
    <row r="756" spans="2:28" x14ac:dyDescent="0.2">
      <c r="B756" s="130"/>
      <c r="C756" s="160"/>
      <c r="E756" s="160"/>
      <c r="G756" s="160"/>
      <c r="I756" s="160"/>
      <c r="K756" s="160"/>
      <c r="M756" s="160"/>
      <c r="N756" s="143">
        <f t="shared" si="11"/>
        <v>756</v>
      </c>
      <c r="AB756" s="172" t="str">
        <f>IFERROR(VALUE(RIGHT(AA756,LEN(AA756)-MIN(FIND({0;1;2;3;4;5;6;7;8;9},AA756&amp;"0123456789"))+1)),"")</f>
        <v/>
      </c>
    </row>
    <row r="757" spans="2:28" x14ac:dyDescent="0.2">
      <c r="B757" s="130"/>
      <c r="C757" s="160"/>
      <c r="E757" s="160"/>
      <c r="G757" s="160"/>
      <c r="I757" s="160"/>
      <c r="K757" s="160"/>
      <c r="M757" s="160"/>
      <c r="N757" s="143">
        <f t="shared" si="11"/>
        <v>757</v>
      </c>
      <c r="AB757" s="172" t="str">
        <f>IFERROR(VALUE(RIGHT(AA757,LEN(AA757)-MIN(FIND({0;1;2;3;4;5;6;7;8;9},AA757&amp;"0123456789"))+1)),"")</f>
        <v/>
      </c>
    </row>
    <row r="758" spans="2:28" x14ac:dyDescent="0.2">
      <c r="B758" s="130"/>
      <c r="C758" s="160"/>
      <c r="E758" s="160"/>
      <c r="G758" s="160"/>
      <c r="I758" s="160"/>
      <c r="K758" s="160"/>
      <c r="M758" s="160"/>
      <c r="N758" s="143">
        <f t="shared" si="11"/>
        <v>758</v>
      </c>
      <c r="AB758" s="172" t="str">
        <f>IFERROR(VALUE(RIGHT(AA758,LEN(AA758)-MIN(FIND({0;1;2;3;4;5;6;7;8;9},AA758&amp;"0123456789"))+1)),"")</f>
        <v/>
      </c>
    </row>
    <row r="759" spans="2:28" x14ac:dyDescent="0.2">
      <c r="B759" s="130"/>
      <c r="C759" s="160"/>
      <c r="E759" s="160"/>
      <c r="G759" s="160"/>
      <c r="I759" s="160"/>
      <c r="K759" s="160"/>
      <c r="M759" s="160"/>
      <c r="N759" s="143">
        <f t="shared" si="11"/>
        <v>759</v>
      </c>
      <c r="AB759" s="172" t="str">
        <f>IFERROR(VALUE(RIGHT(AA759,LEN(AA759)-MIN(FIND({0;1;2;3;4;5;6;7;8;9},AA759&amp;"0123456789"))+1)),"")</f>
        <v/>
      </c>
    </row>
    <row r="760" spans="2:28" x14ac:dyDescent="0.2">
      <c r="B760" s="130"/>
      <c r="C760" s="160"/>
      <c r="E760" s="160"/>
      <c r="G760" s="160"/>
      <c r="I760" s="160"/>
      <c r="K760" s="160"/>
      <c r="M760" s="160"/>
      <c r="N760" s="143">
        <f t="shared" si="11"/>
        <v>760</v>
      </c>
      <c r="AB760" s="172" t="str">
        <f>IFERROR(VALUE(RIGHT(AA760,LEN(AA760)-MIN(FIND({0;1;2;3;4;5;6;7;8;9},AA760&amp;"0123456789"))+1)),"")</f>
        <v/>
      </c>
    </row>
    <row r="761" spans="2:28" x14ac:dyDescent="0.2">
      <c r="B761" s="130"/>
      <c r="C761" s="160"/>
      <c r="E761" s="160"/>
      <c r="G761" s="160"/>
      <c r="I761" s="160"/>
      <c r="K761" s="160"/>
      <c r="M761" s="160"/>
      <c r="N761" s="143">
        <f t="shared" si="11"/>
        <v>761</v>
      </c>
      <c r="AB761" s="172" t="str">
        <f>IFERROR(VALUE(RIGHT(AA761,LEN(AA761)-MIN(FIND({0;1;2;3;4;5;6;7;8;9},AA761&amp;"0123456789"))+1)),"")</f>
        <v/>
      </c>
    </row>
    <row r="762" spans="2:28" x14ac:dyDescent="0.2">
      <c r="B762" s="130"/>
      <c r="C762" s="160"/>
      <c r="E762" s="160"/>
      <c r="G762" s="160"/>
      <c r="I762" s="160"/>
      <c r="K762" s="160"/>
      <c r="M762" s="160"/>
      <c r="N762" s="143">
        <f t="shared" si="11"/>
        <v>762</v>
      </c>
      <c r="AB762" s="172" t="str">
        <f>IFERROR(VALUE(RIGHT(AA762,LEN(AA762)-MIN(FIND({0;1;2;3;4;5;6;7;8;9},AA762&amp;"0123456789"))+1)),"")</f>
        <v/>
      </c>
    </row>
    <row r="763" spans="2:28" x14ac:dyDescent="0.2">
      <c r="B763" s="130"/>
      <c r="C763" s="160"/>
      <c r="E763" s="160"/>
      <c r="G763" s="160"/>
      <c r="I763" s="160"/>
      <c r="K763" s="160"/>
      <c r="M763" s="160"/>
      <c r="N763" s="143">
        <f t="shared" si="11"/>
        <v>763</v>
      </c>
      <c r="AB763" s="172" t="str">
        <f>IFERROR(VALUE(RIGHT(AA763,LEN(AA763)-MIN(FIND({0;1;2;3;4;5;6;7;8;9},AA763&amp;"0123456789"))+1)),"")</f>
        <v/>
      </c>
    </row>
    <row r="764" spans="2:28" x14ac:dyDescent="0.2">
      <c r="B764" s="130"/>
      <c r="C764" s="160"/>
      <c r="E764" s="160"/>
      <c r="G764" s="160"/>
      <c r="I764" s="160"/>
      <c r="K764" s="160"/>
      <c r="M764" s="160"/>
      <c r="N764" s="143">
        <f t="shared" si="11"/>
        <v>764</v>
      </c>
      <c r="AB764" s="172" t="str">
        <f>IFERROR(VALUE(RIGHT(AA764,LEN(AA764)-MIN(FIND({0;1;2;3;4;5;6;7;8;9},AA764&amp;"0123456789"))+1)),"")</f>
        <v/>
      </c>
    </row>
    <row r="765" spans="2:28" x14ac:dyDescent="0.2">
      <c r="B765" s="130"/>
      <c r="C765" s="160"/>
      <c r="E765" s="160"/>
      <c r="G765" s="160"/>
      <c r="I765" s="160"/>
      <c r="K765" s="160"/>
      <c r="M765" s="160"/>
      <c r="N765" s="143">
        <f t="shared" si="11"/>
        <v>765</v>
      </c>
      <c r="AB765" s="172" t="str">
        <f>IFERROR(VALUE(RIGHT(AA765,LEN(AA765)-MIN(FIND({0;1;2;3;4;5;6;7;8;9},AA765&amp;"0123456789"))+1)),"")</f>
        <v/>
      </c>
    </row>
    <row r="766" spans="2:28" x14ac:dyDescent="0.2">
      <c r="B766" s="130"/>
      <c r="C766" s="160"/>
      <c r="E766" s="160"/>
      <c r="G766" s="160"/>
      <c r="I766" s="160"/>
      <c r="K766" s="160"/>
      <c r="M766" s="160"/>
      <c r="N766" s="143">
        <f t="shared" si="11"/>
        <v>766</v>
      </c>
      <c r="AB766" s="172" t="str">
        <f>IFERROR(VALUE(RIGHT(AA766,LEN(AA766)-MIN(FIND({0;1;2;3;4;5;6;7;8;9},AA766&amp;"0123456789"))+1)),"")</f>
        <v/>
      </c>
    </row>
    <row r="767" spans="2:28" x14ac:dyDescent="0.2">
      <c r="B767" s="130"/>
      <c r="C767" s="160"/>
      <c r="E767" s="160"/>
      <c r="G767" s="160"/>
      <c r="I767" s="160"/>
      <c r="K767" s="160"/>
      <c r="M767" s="160"/>
      <c r="N767" s="143">
        <f t="shared" si="11"/>
        <v>767</v>
      </c>
      <c r="AB767" s="172" t="str">
        <f>IFERROR(VALUE(RIGHT(AA767,LEN(AA767)-MIN(FIND({0;1;2;3;4;5;6;7;8;9},AA767&amp;"0123456789"))+1)),"")</f>
        <v/>
      </c>
    </row>
    <row r="768" spans="2:28" x14ac:dyDescent="0.2">
      <c r="B768" s="130"/>
      <c r="C768" s="160"/>
      <c r="E768" s="160"/>
      <c r="G768" s="160"/>
      <c r="I768" s="160"/>
      <c r="K768" s="160"/>
      <c r="M768" s="160"/>
      <c r="N768" s="143">
        <f t="shared" si="11"/>
        <v>768</v>
      </c>
      <c r="AB768" s="172" t="str">
        <f>IFERROR(VALUE(RIGHT(AA768,LEN(AA768)-MIN(FIND({0;1;2;3;4;5;6;7;8;9},AA768&amp;"0123456789"))+1)),"")</f>
        <v/>
      </c>
    </row>
    <row r="769" spans="2:28" x14ac:dyDescent="0.2">
      <c r="B769" s="130"/>
      <c r="C769" s="160"/>
      <c r="E769" s="160"/>
      <c r="G769" s="160"/>
      <c r="I769" s="160"/>
      <c r="K769" s="160"/>
      <c r="M769" s="160"/>
      <c r="N769" s="143">
        <f t="shared" si="11"/>
        <v>769</v>
      </c>
      <c r="AB769" s="172" t="str">
        <f>IFERROR(VALUE(RIGHT(AA769,LEN(AA769)-MIN(FIND({0;1;2;3;4;5;6;7;8;9},AA769&amp;"0123456789"))+1)),"")</f>
        <v/>
      </c>
    </row>
    <row r="770" spans="2:28" x14ac:dyDescent="0.2">
      <c r="B770" s="130"/>
      <c r="C770" s="160"/>
      <c r="E770" s="160"/>
      <c r="G770" s="160"/>
      <c r="I770" s="160"/>
      <c r="K770" s="160"/>
      <c r="M770" s="160"/>
      <c r="N770" s="143">
        <f t="shared" si="11"/>
        <v>770</v>
      </c>
      <c r="AB770" s="172" t="str">
        <f>IFERROR(VALUE(RIGHT(AA770,LEN(AA770)-MIN(FIND({0;1;2;3;4;5;6;7;8;9},AA770&amp;"0123456789"))+1)),"")</f>
        <v/>
      </c>
    </row>
    <row r="771" spans="2:28" x14ac:dyDescent="0.2">
      <c r="B771" s="130"/>
      <c r="C771" s="160"/>
      <c r="E771" s="160"/>
      <c r="G771" s="160"/>
      <c r="I771" s="160"/>
      <c r="K771" s="160"/>
      <c r="M771" s="160"/>
      <c r="N771" s="143">
        <f t="shared" si="11"/>
        <v>771</v>
      </c>
      <c r="AB771" s="172" t="str">
        <f>IFERROR(VALUE(RIGHT(AA771,LEN(AA771)-MIN(FIND({0;1;2;3;4;5;6;7;8;9},AA771&amp;"0123456789"))+1)),"")</f>
        <v/>
      </c>
    </row>
    <row r="772" spans="2:28" x14ac:dyDescent="0.2">
      <c r="B772" s="130"/>
      <c r="C772" s="160"/>
      <c r="E772" s="160"/>
      <c r="G772" s="160"/>
      <c r="I772" s="160"/>
      <c r="K772" s="160"/>
      <c r="M772" s="160"/>
      <c r="N772" s="143">
        <f t="shared" si="11"/>
        <v>772</v>
      </c>
      <c r="AB772" s="172" t="str">
        <f>IFERROR(VALUE(RIGHT(AA772,LEN(AA772)-MIN(FIND({0;1;2;3;4;5;6;7;8;9},AA772&amp;"0123456789"))+1)),"")</f>
        <v/>
      </c>
    </row>
    <row r="773" spans="2:28" x14ac:dyDescent="0.2">
      <c r="B773" s="130"/>
      <c r="C773" s="160"/>
      <c r="E773" s="160"/>
      <c r="G773" s="160"/>
      <c r="I773" s="160"/>
      <c r="K773" s="160"/>
      <c r="M773" s="160"/>
      <c r="N773" s="143">
        <f t="shared" si="11"/>
        <v>773</v>
      </c>
      <c r="AB773" s="172" t="str">
        <f>IFERROR(VALUE(RIGHT(AA773,LEN(AA773)-MIN(FIND({0;1;2;3;4;5;6;7;8;9},AA773&amp;"0123456789"))+1)),"")</f>
        <v/>
      </c>
    </row>
    <row r="774" spans="2:28" x14ac:dyDescent="0.2">
      <c r="B774" s="130"/>
      <c r="C774" s="160"/>
      <c r="E774" s="160"/>
      <c r="G774" s="160"/>
      <c r="I774" s="160"/>
      <c r="K774" s="160"/>
      <c r="M774" s="160"/>
      <c r="N774" s="143">
        <f t="shared" ref="N774:N837" si="12">N773+1</f>
        <v>774</v>
      </c>
      <c r="AB774" s="172" t="str">
        <f>IFERROR(VALUE(RIGHT(AA774,LEN(AA774)-MIN(FIND({0;1;2;3;4;5;6;7;8;9},AA774&amp;"0123456789"))+1)),"")</f>
        <v/>
      </c>
    </row>
    <row r="775" spans="2:28" x14ac:dyDescent="0.2">
      <c r="B775" s="130"/>
      <c r="C775" s="160"/>
      <c r="E775" s="160"/>
      <c r="G775" s="160"/>
      <c r="I775" s="160"/>
      <c r="K775" s="160"/>
      <c r="M775" s="160"/>
      <c r="N775" s="143">
        <f t="shared" si="12"/>
        <v>775</v>
      </c>
      <c r="AB775" s="172" t="str">
        <f>IFERROR(VALUE(RIGHT(AA775,LEN(AA775)-MIN(FIND({0;1;2;3;4;5;6;7;8;9},AA775&amp;"0123456789"))+1)),"")</f>
        <v/>
      </c>
    </row>
    <row r="776" spans="2:28" x14ac:dyDescent="0.2">
      <c r="B776" s="130"/>
      <c r="C776" s="160"/>
      <c r="E776" s="160"/>
      <c r="G776" s="160"/>
      <c r="I776" s="160"/>
      <c r="K776" s="160"/>
      <c r="M776" s="160"/>
      <c r="N776" s="143">
        <f t="shared" si="12"/>
        <v>776</v>
      </c>
      <c r="AB776" s="172" t="str">
        <f>IFERROR(VALUE(RIGHT(AA776,LEN(AA776)-MIN(FIND({0;1;2;3;4;5;6;7;8;9},AA776&amp;"0123456789"))+1)),"")</f>
        <v/>
      </c>
    </row>
    <row r="777" spans="2:28" x14ac:dyDescent="0.2">
      <c r="B777" s="130"/>
      <c r="C777" s="160"/>
      <c r="E777" s="160"/>
      <c r="G777" s="160"/>
      <c r="I777" s="160"/>
      <c r="K777" s="160"/>
      <c r="M777" s="160"/>
      <c r="N777" s="143">
        <f t="shared" si="12"/>
        <v>777</v>
      </c>
      <c r="AB777" s="172" t="str">
        <f>IFERROR(VALUE(RIGHT(AA777,LEN(AA777)-MIN(FIND({0;1;2;3;4;5;6;7;8;9},AA777&amp;"0123456789"))+1)),"")</f>
        <v/>
      </c>
    </row>
    <row r="778" spans="2:28" x14ac:dyDescent="0.2">
      <c r="B778" s="130"/>
      <c r="C778" s="160"/>
      <c r="E778" s="160"/>
      <c r="G778" s="160"/>
      <c r="I778" s="160"/>
      <c r="K778" s="160"/>
      <c r="M778" s="160"/>
      <c r="N778" s="143">
        <f t="shared" si="12"/>
        <v>778</v>
      </c>
      <c r="AB778" s="172" t="str">
        <f>IFERROR(VALUE(RIGHT(AA778,LEN(AA778)-MIN(FIND({0;1;2;3;4;5;6;7;8;9},AA778&amp;"0123456789"))+1)),"")</f>
        <v/>
      </c>
    </row>
    <row r="779" spans="2:28" x14ac:dyDescent="0.2">
      <c r="B779" s="130"/>
      <c r="C779" s="160"/>
      <c r="E779" s="160"/>
      <c r="G779" s="160"/>
      <c r="I779" s="160"/>
      <c r="K779" s="160"/>
      <c r="M779" s="160"/>
      <c r="N779" s="143">
        <f t="shared" si="12"/>
        <v>779</v>
      </c>
      <c r="AB779" s="172" t="str">
        <f>IFERROR(VALUE(RIGHT(AA779,LEN(AA779)-MIN(FIND({0;1;2;3;4;5;6;7;8;9},AA779&amp;"0123456789"))+1)),"")</f>
        <v/>
      </c>
    </row>
    <row r="780" spans="2:28" x14ac:dyDescent="0.2">
      <c r="B780" s="130"/>
      <c r="C780" s="160"/>
      <c r="E780" s="160"/>
      <c r="G780" s="160"/>
      <c r="I780" s="160"/>
      <c r="K780" s="160"/>
      <c r="M780" s="160"/>
      <c r="N780" s="143">
        <f t="shared" si="12"/>
        <v>780</v>
      </c>
      <c r="AB780" s="172" t="str">
        <f>IFERROR(VALUE(RIGHT(AA780,LEN(AA780)-MIN(FIND({0;1;2;3;4;5;6;7;8;9},AA780&amp;"0123456789"))+1)),"")</f>
        <v/>
      </c>
    </row>
    <row r="781" spans="2:28" x14ac:dyDescent="0.2">
      <c r="B781" s="130"/>
      <c r="C781" s="160"/>
      <c r="E781" s="160"/>
      <c r="G781" s="160"/>
      <c r="I781" s="160"/>
      <c r="K781" s="160"/>
      <c r="M781" s="160"/>
      <c r="N781" s="143">
        <f t="shared" si="12"/>
        <v>781</v>
      </c>
      <c r="AB781" s="172" t="str">
        <f>IFERROR(VALUE(RIGHT(AA781,LEN(AA781)-MIN(FIND({0;1;2;3;4;5;6;7;8;9},AA781&amp;"0123456789"))+1)),"")</f>
        <v/>
      </c>
    </row>
    <row r="782" spans="2:28" x14ac:dyDescent="0.2">
      <c r="B782" s="130"/>
      <c r="C782" s="160"/>
      <c r="E782" s="160"/>
      <c r="G782" s="160"/>
      <c r="I782" s="160"/>
      <c r="K782" s="160"/>
      <c r="M782" s="160"/>
      <c r="N782" s="143">
        <f t="shared" si="12"/>
        <v>782</v>
      </c>
      <c r="AB782" s="172" t="str">
        <f>IFERROR(VALUE(RIGHT(AA782,LEN(AA782)-MIN(FIND({0;1;2;3;4;5;6;7;8;9},AA782&amp;"0123456789"))+1)),"")</f>
        <v/>
      </c>
    </row>
    <row r="783" spans="2:28" x14ac:dyDescent="0.2">
      <c r="B783" s="130"/>
      <c r="C783" s="160"/>
      <c r="E783" s="160"/>
      <c r="G783" s="160"/>
      <c r="I783" s="160"/>
      <c r="K783" s="160"/>
      <c r="M783" s="160"/>
      <c r="N783" s="143">
        <f t="shared" si="12"/>
        <v>783</v>
      </c>
      <c r="AB783" s="172" t="str">
        <f>IFERROR(VALUE(RIGHT(AA783,LEN(AA783)-MIN(FIND({0;1;2;3;4;5;6;7;8;9},AA783&amp;"0123456789"))+1)),"")</f>
        <v/>
      </c>
    </row>
    <row r="784" spans="2:28" x14ac:dyDescent="0.2">
      <c r="B784" s="130"/>
      <c r="C784" s="160"/>
      <c r="E784" s="160"/>
      <c r="G784" s="160"/>
      <c r="I784" s="160"/>
      <c r="K784" s="160"/>
      <c r="M784" s="160"/>
      <c r="N784" s="143">
        <f t="shared" si="12"/>
        <v>784</v>
      </c>
      <c r="AB784" s="172" t="str">
        <f>IFERROR(VALUE(RIGHT(AA784,LEN(AA784)-MIN(FIND({0;1;2;3;4;5;6;7;8;9},AA784&amp;"0123456789"))+1)),"")</f>
        <v/>
      </c>
    </row>
    <row r="785" spans="2:28" x14ac:dyDescent="0.2">
      <c r="B785" s="130"/>
      <c r="C785" s="160"/>
      <c r="E785" s="160"/>
      <c r="G785" s="160"/>
      <c r="I785" s="160"/>
      <c r="K785" s="160"/>
      <c r="M785" s="160"/>
      <c r="N785" s="143">
        <f t="shared" si="12"/>
        <v>785</v>
      </c>
      <c r="AB785" s="172" t="str">
        <f>IFERROR(VALUE(RIGHT(AA785,LEN(AA785)-MIN(FIND({0;1;2;3;4;5;6;7;8;9},AA785&amp;"0123456789"))+1)),"")</f>
        <v/>
      </c>
    </row>
    <row r="786" spans="2:28" x14ac:dyDescent="0.2">
      <c r="B786" s="130"/>
      <c r="C786" s="160"/>
      <c r="E786" s="160"/>
      <c r="G786" s="160"/>
      <c r="I786" s="160"/>
      <c r="K786" s="160"/>
      <c r="M786" s="160"/>
      <c r="N786" s="143">
        <f t="shared" si="12"/>
        <v>786</v>
      </c>
      <c r="AB786" s="172" t="str">
        <f>IFERROR(VALUE(RIGHT(AA786,LEN(AA786)-MIN(FIND({0;1;2;3;4;5;6;7;8;9},AA786&amp;"0123456789"))+1)),"")</f>
        <v/>
      </c>
    </row>
    <row r="787" spans="2:28" x14ac:dyDescent="0.2">
      <c r="B787" s="130"/>
      <c r="C787" s="160"/>
      <c r="E787" s="160"/>
      <c r="G787" s="160"/>
      <c r="I787" s="160"/>
      <c r="K787" s="160"/>
      <c r="M787" s="160"/>
      <c r="N787" s="143">
        <f t="shared" si="12"/>
        <v>787</v>
      </c>
      <c r="AB787" s="172" t="str">
        <f>IFERROR(VALUE(RIGHT(AA787,LEN(AA787)-MIN(FIND({0;1;2;3;4;5;6;7;8;9},AA787&amp;"0123456789"))+1)),"")</f>
        <v/>
      </c>
    </row>
    <row r="788" spans="2:28" x14ac:dyDescent="0.2">
      <c r="B788" s="130"/>
      <c r="C788" s="160"/>
      <c r="E788" s="160"/>
      <c r="G788" s="160"/>
      <c r="I788" s="160"/>
      <c r="K788" s="160"/>
      <c r="M788" s="160"/>
      <c r="N788" s="143">
        <f t="shared" si="12"/>
        <v>788</v>
      </c>
      <c r="AB788" s="172" t="str">
        <f>IFERROR(VALUE(RIGHT(AA788,LEN(AA788)-MIN(FIND({0;1;2;3;4;5;6;7;8;9},AA788&amp;"0123456789"))+1)),"")</f>
        <v/>
      </c>
    </row>
    <row r="789" spans="2:28" x14ac:dyDescent="0.2">
      <c r="B789" s="130"/>
      <c r="C789" s="160"/>
      <c r="E789" s="160"/>
      <c r="G789" s="160"/>
      <c r="I789" s="160"/>
      <c r="K789" s="160"/>
      <c r="M789" s="160"/>
      <c r="N789" s="143">
        <f t="shared" si="12"/>
        <v>789</v>
      </c>
      <c r="AB789" s="172" t="str">
        <f>IFERROR(VALUE(RIGHT(AA789,LEN(AA789)-MIN(FIND({0;1;2;3;4;5;6;7;8;9},AA789&amp;"0123456789"))+1)),"")</f>
        <v/>
      </c>
    </row>
    <row r="790" spans="2:28" x14ac:dyDescent="0.2">
      <c r="B790" s="130"/>
      <c r="C790" s="160"/>
      <c r="E790" s="160"/>
      <c r="G790" s="160"/>
      <c r="I790" s="160"/>
      <c r="K790" s="160"/>
      <c r="M790" s="160"/>
      <c r="N790" s="143">
        <f t="shared" si="12"/>
        <v>790</v>
      </c>
      <c r="AB790" s="172" t="str">
        <f>IFERROR(VALUE(RIGHT(AA790,LEN(AA790)-MIN(FIND({0;1;2;3;4;5;6;7;8;9},AA790&amp;"0123456789"))+1)),"")</f>
        <v/>
      </c>
    </row>
    <row r="791" spans="2:28" x14ac:dyDescent="0.2">
      <c r="B791" s="130"/>
      <c r="C791" s="160"/>
      <c r="E791" s="160"/>
      <c r="G791" s="160"/>
      <c r="I791" s="160"/>
      <c r="K791" s="160"/>
      <c r="M791" s="160"/>
      <c r="N791" s="143">
        <f t="shared" si="12"/>
        <v>791</v>
      </c>
      <c r="AB791" s="172" t="str">
        <f>IFERROR(VALUE(RIGHT(AA791,LEN(AA791)-MIN(FIND({0;1;2;3;4;5;6;7;8;9},AA791&amp;"0123456789"))+1)),"")</f>
        <v/>
      </c>
    </row>
    <row r="792" spans="2:28" x14ac:dyDescent="0.2">
      <c r="B792" s="130"/>
      <c r="C792" s="160"/>
      <c r="E792" s="160"/>
      <c r="G792" s="160"/>
      <c r="I792" s="160"/>
      <c r="K792" s="160"/>
      <c r="M792" s="160"/>
      <c r="N792" s="143">
        <f t="shared" si="12"/>
        <v>792</v>
      </c>
      <c r="AB792" s="172" t="str">
        <f>IFERROR(VALUE(RIGHT(AA792,LEN(AA792)-MIN(FIND({0;1;2;3;4;5;6;7;8;9},AA792&amp;"0123456789"))+1)),"")</f>
        <v/>
      </c>
    </row>
    <row r="793" spans="2:28" x14ac:dyDescent="0.2">
      <c r="B793" s="130"/>
      <c r="C793" s="160"/>
      <c r="E793" s="160"/>
      <c r="G793" s="160"/>
      <c r="I793" s="160"/>
      <c r="K793" s="160"/>
      <c r="M793" s="160"/>
      <c r="N793" s="143">
        <f t="shared" si="12"/>
        <v>793</v>
      </c>
      <c r="AB793" s="172" t="str">
        <f>IFERROR(VALUE(RIGHT(AA793,LEN(AA793)-MIN(FIND({0;1;2;3;4;5;6;7;8;9},AA793&amp;"0123456789"))+1)),"")</f>
        <v/>
      </c>
    </row>
    <row r="794" spans="2:28" x14ac:dyDescent="0.2">
      <c r="B794" s="130"/>
      <c r="C794" s="160"/>
      <c r="E794" s="160"/>
      <c r="G794" s="160"/>
      <c r="I794" s="160"/>
      <c r="K794" s="160"/>
      <c r="M794" s="160"/>
      <c r="N794" s="143">
        <f t="shared" si="12"/>
        <v>794</v>
      </c>
      <c r="AB794" s="172" t="str">
        <f>IFERROR(VALUE(RIGHT(AA794,LEN(AA794)-MIN(FIND({0;1;2;3;4;5;6;7;8;9},AA794&amp;"0123456789"))+1)),"")</f>
        <v/>
      </c>
    </row>
    <row r="795" spans="2:28" x14ac:dyDescent="0.2">
      <c r="B795" s="130"/>
      <c r="C795" s="160"/>
      <c r="E795" s="160"/>
      <c r="G795" s="160"/>
      <c r="I795" s="160"/>
      <c r="K795" s="160"/>
      <c r="M795" s="160"/>
      <c r="N795" s="143">
        <f t="shared" si="12"/>
        <v>795</v>
      </c>
      <c r="AB795" s="172" t="str">
        <f>IFERROR(VALUE(RIGHT(AA795,LEN(AA795)-MIN(FIND({0;1;2;3;4;5;6;7;8;9},AA795&amp;"0123456789"))+1)),"")</f>
        <v/>
      </c>
    </row>
    <row r="796" spans="2:28" x14ac:dyDescent="0.2">
      <c r="B796" s="130"/>
      <c r="C796" s="160"/>
      <c r="E796" s="160"/>
      <c r="G796" s="160"/>
      <c r="I796" s="160"/>
      <c r="K796" s="160"/>
      <c r="M796" s="160"/>
      <c r="N796" s="143">
        <f t="shared" si="12"/>
        <v>796</v>
      </c>
      <c r="AB796" s="172" t="str">
        <f>IFERROR(VALUE(RIGHT(AA796,LEN(AA796)-MIN(FIND({0;1;2;3;4;5;6;7;8;9},AA796&amp;"0123456789"))+1)),"")</f>
        <v/>
      </c>
    </row>
    <row r="797" spans="2:28" x14ac:dyDescent="0.2">
      <c r="B797" s="130"/>
      <c r="C797" s="160"/>
      <c r="E797" s="160"/>
      <c r="G797" s="160"/>
      <c r="I797" s="160"/>
      <c r="K797" s="160"/>
      <c r="M797" s="160"/>
      <c r="N797" s="143">
        <f t="shared" si="12"/>
        <v>797</v>
      </c>
      <c r="AB797" s="172" t="str">
        <f>IFERROR(VALUE(RIGHT(AA797,LEN(AA797)-MIN(FIND({0;1;2;3;4;5;6;7;8;9},AA797&amp;"0123456789"))+1)),"")</f>
        <v/>
      </c>
    </row>
    <row r="798" spans="2:28" x14ac:dyDescent="0.2">
      <c r="B798" s="130"/>
      <c r="C798" s="160"/>
      <c r="E798" s="160"/>
      <c r="G798" s="160"/>
      <c r="I798" s="160"/>
      <c r="K798" s="160"/>
      <c r="M798" s="160"/>
      <c r="N798" s="143">
        <f t="shared" si="12"/>
        <v>798</v>
      </c>
      <c r="AB798" s="172" t="str">
        <f>IFERROR(VALUE(RIGHT(AA798,LEN(AA798)-MIN(FIND({0;1;2;3;4;5;6;7;8;9},AA798&amp;"0123456789"))+1)),"")</f>
        <v/>
      </c>
    </row>
    <row r="799" spans="2:28" x14ac:dyDescent="0.2">
      <c r="B799" s="130"/>
      <c r="C799" s="160"/>
      <c r="E799" s="160"/>
      <c r="G799" s="160"/>
      <c r="I799" s="160"/>
      <c r="K799" s="160"/>
      <c r="M799" s="160"/>
      <c r="N799" s="143">
        <f t="shared" si="12"/>
        <v>799</v>
      </c>
      <c r="AB799" s="172" t="str">
        <f>IFERROR(VALUE(RIGHT(AA799,LEN(AA799)-MIN(FIND({0;1;2;3;4;5;6;7;8;9},AA799&amp;"0123456789"))+1)),"")</f>
        <v/>
      </c>
    </row>
    <row r="800" spans="2:28" x14ac:dyDescent="0.2">
      <c r="B800" s="130"/>
      <c r="C800" s="160"/>
      <c r="E800" s="160"/>
      <c r="G800" s="160"/>
      <c r="I800" s="160"/>
      <c r="K800" s="160"/>
      <c r="M800" s="160"/>
      <c r="N800" s="143">
        <f t="shared" si="12"/>
        <v>800</v>
      </c>
      <c r="AB800" s="172" t="str">
        <f>IFERROR(VALUE(RIGHT(AA800,LEN(AA800)-MIN(FIND({0;1;2;3;4;5;6;7;8;9},AA800&amp;"0123456789"))+1)),"")</f>
        <v/>
      </c>
    </row>
    <row r="801" spans="2:28" x14ac:dyDescent="0.2">
      <c r="B801" s="130"/>
      <c r="C801" s="160"/>
      <c r="E801" s="160"/>
      <c r="G801" s="160"/>
      <c r="I801" s="160"/>
      <c r="K801" s="160"/>
      <c r="M801" s="160"/>
      <c r="N801" s="143">
        <f t="shared" si="12"/>
        <v>801</v>
      </c>
      <c r="AB801" s="172" t="str">
        <f>IFERROR(VALUE(RIGHT(AA801,LEN(AA801)-MIN(FIND({0;1;2;3;4;5;6;7;8;9},AA801&amp;"0123456789"))+1)),"")</f>
        <v/>
      </c>
    </row>
    <row r="802" spans="2:28" x14ac:dyDescent="0.2">
      <c r="B802" s="130"/>
      <c r="C802" s="160"/>
      <c r="E802" s="160"/>
      <c r="G802" s="160"/>
      <c r="I802" s="160"/>
      <c r="K802" s="160"/>
      <c r="M802" s="160"/>
      <c r="N802" s="143">
        <f t="shared" si="12"/>
        <v>802</v>
      </c>
      <c r="AB802" s="172" t="str">
        <f>IFERROR(VALUE(RIGHT(AA802,LEN(AA802)-MIN(FIND({0;1;2;3;4;5;6;7;8;9},AA802&amp;"0123456789"))+1)),"")</f>
        <v/>
      </c>
    </row>
    <row r="803" spans="2:28" x14ac:dyDescent="0.2">
      <c r="B803" s="130"/>
      <c r="C803" s="160"/>
      <c r="E803" s="160"/>
      <c r="G803" s="160"/>
      <c r="I803" s="160"/>
      <c r="K803" s="160"/>
      <c r="M803" s="160"/>
      <c r="N803" s="143">
        <f t="shared" si="12"/>
        <v>803</v>
      </c>
      <c r="AB803" s="172" t="str">
        <f>IFERROR(VALUE(RIGHT(AA803,LEN(AA803)-MIN(FIND({0;1;2;3;4;5;6;7;8;9},AA803&amp;"0123456789"))+1)),"")</f>
        <v/>
      </c>
    </row>
    <row r="804" spans="2:28" x14ac:dyDescent="0.2">
      <c r="B804" s="130"/>
      <c r="C804" s="160"/>
      <c r="E804" s="160"/>
      <c r="G804" s="160"/>
      <c r="I804" s="160"/>
      <c r="K804" s="160"/>
      <c r="M804" s="160"/>
      <c r="N804" s="143">
        <f t="shared" si="12"/>
        <v>804</v>
      </c>
      <c r="AB804" s="172" t="str">
        <f>IFERROR(VALUE(RIGHT(AA804,LEN(AA804)-MIN(FIND({0;1;2;3;4;5;6;7;8;9},AA804&amp;"0123456789"))+1)),"")</f>
        <v/>
      </c>
    </row>
    <row r="805" spans="2:28" x14ac:dyDescent="0.2">
      <c r="B805" s="130"/>
      <c r="C805" s="160"/>
      <c r="E805" s="160"/>
      <c r="G805" s="160"/>
      <c r="I805" s="160"/>
      <c r="K805" s="160"/>
      <c r="M805" s="160"/>
      <c r="N805" s="143">
        <f t="shared" si="12"/>
        <v>805</v>
      </c>
      <c r="AB805" s="172" t="str">
        <f>IFERROR(VALUE(RIGHT(AA805,LEN(AA805)-MIN(FIND({0;1;2;3;4;5;6;7;8;9},AA805&amp;"0123456789"))+1)),"")</f>
        <v/>
      </c>
    </row>
    <row r="806" spans="2:28" x14ac:dyDescent="0.2">
      <c r="B806" s="130"/>
      <c r="C806" s="160"/>
      <c r="E806" s="160"/>
      <c r="G806" s="160"/>
      <c r="I806" s="160"/>
      <c r="K806" s="160"/>
      <c r="M806" s="160"/>
      <c r="N806" s="143">
        <f t="shared" si="12"/>
        <v>806</v>
      </c>
      <c r="AB806" s="172" t="str">
        <f>IFERROR(VALUE(RIGHT(AA806,LEN(AA806)-MIN(FIND({0;1;2;3;4;5;6;7;8;9},AA806&amp;"0123456789"))+1)),"")</f>
        <v/>
      </c>
    </row>
    <row r="807" spans="2:28" x14ac:dyDescent="0.2">
      <c r="B807" s="130"/>
      <c r="C807" s="160"/>
      <c r="E807" s="160"/>
      <c r="G807" s="160"/>
      <c r="I807" s="160"/>
      <c r="K807" s="160"/>
      <c r="M807" s="160"/>
      <c r="N807" s="143">
        <f t="shared" si="12"/>
        <v>807</v>
      </c>
      <c r="AB807" s="172" t="str">
        <f>IFERROR(VALUE(RIGHT(AA807,LEN(AA807)-MIN(FIND({0;1;2;3;4;5;6;7;8;9},AA807&amp;"0123456789"))+1)),"")</f>
        <v/>
      </c>
    </row>
    <row r="808" spans="2:28" x14ac:dyDescent="0.2">
      <c r="B808" s="130"/>
      <c r="C808" s="160"/>
      <c r="E808" s="160"/>
      <c r="G808" s="160"/>
      <c r="I808" s="160"/>
      <c r="K808" s="160"/>
      <c r="M808" s="160"/>
      <c r="N808" s="143">
        <f t="shared" si="12"/>
        <v>808</v>
      </c>
      <c r="AB808" s="172" t="str">
        <f>IFERROR(VALUE(RIGHT(AA808,LEN(AA808)-MIN(FIND({0;1;2;3;4;5;6;7;8;9},AA808&amp;"0123456789"))+1)),"")</f>
        <v/>
      </c>
    </row>
    <row r="809" spans="2:28" x14ac:dyDescent="0.2">
      <c r="B809" s="130"/>
      <c r="C809" s="160"/>
      <c r="E809" s="160"/>
      <c r="G809" s="160"/>
      <c r="I809" s="160"/>
      <c r="K809" s="160"/>
      <c r="M809" s="160"/>
      <c r="N809" s="143">
        <f t="shared" si="12"/>
        <v>809</v>
      </c>
      <c r="AB809" s="172" t="str">
        <f>IFERROR(VALUE(RIGHT(AA809,LEN(AA809)-MIN(FIND({0;1;2;3;4;5;6;7;8;9},AA809&amp;"0123456789"))+1)),"")</f>
        <v/>
      </c>
    </row>
    <row r="810" spans="2:28" x14ac:dyDescent="0.2">
      <c r="B810" s="130"/>
      <c r="C810" s="160"/>
      <c r="E810" s="160"/>
      <c r="G810" s="160"/>
      <c r="I810" s="160"/>
      <c r="K810" s="160"/>
      <c r="M810" s="160"/>
      <c r="N810" s="143">
        <f t="shared" si="12"/>
        <v>810</v>
      </c>
      <c r="AB810" s="172" t="str">
        <f>IFERROR(VALUE(RIGHT(AA810,LEN(AA810)-MIN(FIND({0;1;2;3;4;5;6;7;8;9},AA810&amp;"0123456789"))+1)),"")</f>
        <v/>
      </c>
    </row>
    <row r="811" spans="2:28" x14ac:dyDescent="0.2">
      <c r="B811" s="130"/>
      <c r="C811" s="160"/>
      <c r="E811" s="160"/>
      <c r="G811" s="160"/>
      <c r="I811" s="160"/>
      <c r="K811" s="160"/>
      <c r="M811" s="160"/>
      <c r="N811" s="143">
        <f t="shared" si="12"/>
        <v>811</v>
      </c>
      <c r="AB811" s="172" t="str">
        <f>IFERROR(VALUE(RIGHT(AA811,LEN(AA811)-MIN(FIND({0;1;2;3;4;5;6;7;8;9},AA811&amp;"0123456789"))+1)),"")</f>
        <v/>
      </c>
    </row>
    <row r="812" spans="2:28" x14ac:dyDescent="0.2">
      <c r="B812" s="130"/>
      <c r="C812" s="160"/>
      <c r="E812" s="160"/>
      <c r="G812" s="160"/>
      <c r="I812" s="160"/>
      <c r="K812" s="160"/>
      <c r="M812" s="160"/>
      <c r="N812" s="143">
        <f t="shared" si="12"/>
        <v>812</v>
      </c>
      <c r="AB812" s="172" t="str">
        <f>IFERROR(VALUE(RIGHT(AA812,LEN(AA812)-MIN(FIND({0;1;2;3;4;5;6;7;8;9},AA812&amp;"0123456789"))+1)),"")</f>
        <v/>
      </c>
    </row>
    <row r="813" spans="2:28" x14ac:dyDescent="0.2">
      <c r="B813" s="130"/>
      <c r="C813" s="160"/>
      <c r="E813" s="160"/>
      <c r="G813" s="160"/>
      <c r="I813" s="160"/>
      <c r="K813" s="160"/>
      <c r="M813" s="160"/>
      <c r="N813" s="143">
        <f t="shared" si="12"/>
        <v>813</v>
      </c>
      <c r="AB813" s="172" t="str">
        <f>IFERROR(VALUE(RIGHT(AA813,LEN(AA813)-MIN(FIND({0;1;2;3;4;5;6;7;8;9},AA813&amp;"0123456789"))+1)),"")</f>
        <v/>
      </c>
    </row>
    <row r="814" spans="2:28" x14ac:dyDescent="0.2">
      <c r="B814" s="130"/>
      <c r="C814" s="160"/>
      <c r="E814" s="160"/>
      <c r="G814" s="160"/>
      <c r="I814" s="160"/>
      <c r="K814" s="160"/>
      <c r="M814" s="160"/>
      <c r="N814" s="143">
        <f t="shared" si="12"/>
        <v>814</v>
      </c>
      <c r="AB814" s="172" t="str">
        <f>IFERROR(VALUE(RIGHT(AA814,LEN(AA814)-MIN(FIND({0;1;2;3;4;5;6;7;8;9},AA814&amp;"0123456789"))+1)),"")</f>
        <v/>
      </c>
    </row>
    <row r="815" spans="2:28" x14ac:dyDescent="0.2">
      <c r="B815" s="130"/>
      <c r="C815" s="160"/>
      <c r="E815" s="160"/>
      <c r="G815" s="160"/>
      <c r="I815" s="160"/>
      <c r="K815" s="160"/>
      <c r="M815" s="160"/>
      <c r="N815" s="143">
        <f t="shared" si="12"/>
        <v>815</v>
      </c>
      <c r="AB815" s="172" t="str">
        <f>IFERROR(VALUE(RIGHT(AA815,LEN(AA815)-MIN(FIND({0;1;2;3;4;5;6;7;8;9},AA815&amp;"0123456789"))+1)),"")</f>
        <v/>
      </c>
    </row>
    <row r="816" spans="2:28" x14ac:dyDescent="0.2">
      <c r="B816" s="130"/>
      <c r="C816" s="160"/>
      <c r="E816" s="160"/>
      <c r="G816" s="160"/>
      <c r="I816" s="160"/>
      <c r="K816" s="160"/>
      <c r="M816" s="160"/>
      <c r="N816" s="143">
        <f t="shared" si="12"/>
        <v>816</v>
      </c>
      <c r="AB816" s="172" t="str">
        <f>IFERROR(VALUE(RIGHT(AA816,LEN(AA816)-MIN(FIND({0;1;2;3;4;5;6;7;8;9},AA816&amp;"0123456789"))+1)),"")</f>
        <v/>
      </c>
    </row>
    <row r="817" spans="2:28" x14ac:dyDescent="0.2">
      <c r="B817" s="130"/>
      <c r="C817" s="160"/>
      <c r="E817" s="160"/>
      <c r="G817" s="160"/>
      <c r="I817" s="160"/>
      <c r="K817" s="160"/>
      <c r="M817" s="160"/>
      <c r="N817" s="143">
        <f t="shared" si="12"/>
        <v>817</v>
      </c>
      <c r="AB817" s="172" t="str">
        <f>IFERROR(VALUE(RIGHT(AA817,LEN(AA817)-MIN(FIND({0;1;2;3;4;5;6;7;8;9},AA817&amp;"0123456789"))+1)),"")</f>
        <v/>
      </c>
    </row>
    <row r="818" spans="2:28" x14ac:dyDescent="0.2">
      <c r="B818" s="130"/>
      <c r="C818" s="160"/>
      <c r="E818" s="160"/>
      <c r="G818" s="160"/>
      <c r="I818" s="160"/>
      <c r="K818" s="160"/>
      <c r="M818" s="160"/>
      <c r="N818" s="143">
        <f t="shared" si="12"/>
        <v>818</v>
      </c>
      <c r="AB818" s="172" t="str">
        <f>IFERROR(VALUE(RIGHT(AA818,LEN(AA818)-MIN(FIND({0;1;2;3;4;5;6;7;8;9},AA818&amp;"0123456789"))+1)),"")</f>
        <v/>
      </c>
    </row>
    <row r="819" spans="2:28" x14ac:dyDescent="0.2">
      <c r="B819" s="130"/>
      <c r="C819" s="160"/>
      <c r="E819" s="160"/>
      <c r="G819" s="160"/>
      <c r="I819" s="160"/>
      <c r="K819" s="160"/>
      <c r="M819" s="160"/>
      <c r="N819" s="143">
        <f t="shared" si="12"/>
        <v>819</v>
      </c>
      <c r="AB819" s="172" t="str">
        <f>IFERROR(VALUE(RIGHT(AA819,LEN(AA819)-MIN(FIND({0;1;2;3;4;5;6;7;8;9},AA819&amp;"0123456789"))+1)),"")</f>
        <v/>
      </c>
    </row>
    <row r="820" spans="2:28" x14ac:dyDescent="0.2">
      <c r="B820" s="130"/>
      <c r="C820" s="160"/>
      <c r="E820" s="160"/>
      <c r="G820" s="160"/>
      <c r="I820" s="160"/>
      <c r="K820" s="160"/>
      <c r="M820" s="160"/>
      <c r="N820" s="143">
        <f t="shared" si="12"/>
        <v>820</v>
      </c>
      <c r="AB820" s="172" t="str">
        <f>IFERROR(VALUE(RIGHT(AA820,LEN(AA820)-MIN(FIND({0;1;2;3;4;5;6;7;8;9},AA820&amp;"0123456789"))+1)),"")</f>
        <v/>
      </c>
    </row>
    <row r="821" spans="2:28" x14ac:dyDescent="0.2">
      <c r="B821" s="130"/>
      <c r="C821" s="160"/>
      <c r="E821" s="160"/>
      <c r="G821" s="160"/>
      <c r="I821" s="160"/>
      <c r="K821" s="160"/>
      <c r="M821" s="160"/>
      <c r="N821" s="143">
        <f t="shared" si="12"/>
        <v>821</v>
      </c>
      <c r="AB821" s="172" t="str">
        <f>IFERROR(VALUE(RIGHT(AA821,LEN(AA821)-MIN(FIND({0;1;2;3;4;5;6;7;8;9},AA821&amp;"0123456789"))+1)),"")</f>
        <v/>
      </c>
    </row>
    <row r="822" spans="2:28" x14ac:dyDescent="0.2">
      <c r="B822" s="130"/>
      <c r="C822" s="160"/>
      <c r="E822" s="160"/>
      <c r="G822" s="160"/>
      <c r="I822" s="160"/>
      <c r="K822" s="160"/>
      <c r="M822" s="160"/>
      <c r="N822" s="143">
        <f t="shared" si="12"/>
        <v>822</v>
      </c>
      <c r="AB822" s="172" t="str">
        <f>IFERROR(VALUE(RIGHT(AA822,LEN(AA822)-MIN(FIND({0;1;2;3;4;5;6;7;8;9},AA822&amp;"0123456789"))+1)),"")</f>
        <v/>
      </c>
    </row>
    <row r="823" spans="2:28" x14ac:dyDescent="0.2">
      <c r="B823" s="130"/>
      <c r="C823" s="160"/>
      <c r="E823" s="160"/>
      <c r="G823" s="160"/>
      <c r="I823" s="160"/>
      <c r="K823" s="160"/>
      <c r="M823" s="160"/>
      <c r="N823" s="143">
        <f t="shared" si="12"/>
        <v>823</v>
      </c>
      <c r="AB823" s="172" t="str">
        <f>IFERROR(VALUE(RIGHT(AA823,LEN(AA823)-MIN(FIND({0;1;2;3;4;5;6;7;8;9},AA823&amp;"0123456789"))+1)),"")</f>
        <v/>
      </c>
    </row>
    <row r="824" spans="2:28" x14ac:dyDescent="0.2">
      <c r="B824" s="130"/>
      <c r="C824" s="160"/>
      <c r="E824" s="160"/>
      <c r="G824" s="160"/>
      <c r="I824" s="160"/>
      <c r="K824" s="160"/>
      <c r="M824" s="160"/>
      <c r="N824" s="143">
        <f t="shared" si="12"/>
        <v>824</v>
      </c>
      <c r="AB824" s="172" t="str">
        <f>IFERROR(VALUE(RIGHT(AA824,LEN(AA824)-MIN(FIND({0;1;2;3;4;5;6;7;8;9},AA824&amp;"0123456789"))+1)),"")</f>
        <v/>
      </c>
    </row>
    <row r="825" spans="2:28" x14ac:dyDescent="0.2">
      <c r="B825" s="130"/>
      <c r="C825" s="160"/>
      <c r="E825" s="160"/>
      <c r="G825" s="160"/>
      <c r="I825" s="160"/>
      <c r="K825" s="160"/>
      <c r="M825" s="160"/>
      <c r="N825" s="143">
        <f t="shared" si="12"/>
        <v>825</v>
      </c>
      <c r="AB825" s="172" t="str">
        <f>IFERROR(VALUE(RIGHT(AA825,LEN(AA825)-MIN(FIND({0;1;2;3;4;5;6;7;8;9},AA825&amp;"0123456789"))+1)),"")</f>
        <v/>
      </c>
    </row>
    <row r="826" spans="2:28" x14ac:dyDescent="0.2">
      <c r="B826" s="130"/>
      <c r="C826" s="160"/>
      <c r="E826" s="160"/>
      <c r="G826" s="160"/>
      <c r="I826" s="160"/>
      <c r="K826" s="160"/>
      <c r="M826" s="160"/>
      <c r="N826" s="143">
        <f t="shared" si="12"/>
        <v>826</v>
      </c>
      <c r="AB826" s="172" t="str">
        <f>IFERROR(VALUE(RIGHT(AA826,LEN(AA826)-MIN(FIND({0;1;2;3;4;5;6;7;8;9},AA826&amp;"0123456789"))+1)),"")</f>
        <v/>
      </c>
    </row>
    <row r="827" spans="2:28" x14ac:dyDescent="0.2">
      <c r="B827" s="130"/>
      <c r="C827" s="160"/>
      <c r="E827" s="160"/>
      <c r="G827" s="160"/>
      <c r="I827" s="160"/>
      <c r="K827" s="160"/>
      <c r="M827" s="160"/>
      <c r="N827" s="143">
        <f t="shared" si="12"/>
        <v>827</v>
      </c>
      <c r="AB827" s="172" t="str">
        <f>IFERROR(VALUE(RIGHT(AA827,LEN(AA827)-MIN(FIND({0;1;2;3;4;5;6;7;8;9},AA827&amp;"0123456789"))+1)),"")</f>
        <v/>
      </c>
    </row>
    <row r="828" spans="2:28" x14ac:dyDescent="0.2">
      <c r="B828" s="130"/>
      <c r="C828" s="160"/>
      <c r="E828" s="160"/>
      <c r="G828" s="160"/>
      <c r="I828" s="160"/>
      <c r="K828" s="160"/>
      <c r="M828" s="160"/>
      <c r="N828" s="143">
        <f t="shared" si="12"/>
        <v>828</v>
      </c>
      <c r="AB828" s="172" t="str">
        <f>IFERROR(VALUE(RIGHT(AA828,LEN(AA828)-MIN(FIND({0;1;2;3;4;5;6;7;8;9},AA828&amp;"0123456789"))+1)),"")</f>
        <v/>
      </c>
    </row>
    <row r="829" spans="2:28" x14ac:dyDescent="0.2">
      <c r="B829" s="130"/>
      <c r="C829" s="160"/>
      <c r="E829" s="160"/>
      <c r="G829" s="160"/>
      <c r="I829" s="160"/>
      <c r="K829" s="160"/>
      <c r="M829" s="160"/>
      <c r="N829" s="143">
        <f t="shared" si="12"/>
        <v>829</v>
      </c>
      <c r="AB829" s="172" t="str">
        <f>IFERROR(VALUE(RIGHT(AA829,LEN(AA829)-MIN(FIND({0;1;2;3;4;5;6;7;8;9},AA829&amp;"0123456789"))+1)),"")</f>
        <v/>
      </c>
    </row>
    <row r="830" spans="2:28" x14ac:dyDescent="0.2">
      <c r="B830" s="130"/>
      <c r="C830" s="160"/>
      <c r="E830" s="160"/>
      <c r="G830" s="160"/>
      <c r="I830" s="160"/>
      <c r="K830" s="160"/>
      <c r="M830" s="160"/>
      <c r="N830" s="143">
        <f t="shared" si="12"/>
        <v>830</v>
      </c>
      <c r="AB830" s="172" t="str">
        <f>IFERROR(VALUE(RIGHT(AA830,LEN(AA830)-MIN(FIND({0;1;2;3;4;5;6;7;8;9},AA830&amp;"0123456789"))+1)),"")</f>
        <v/>
      </c>
    </row>
    <row r="831" spans="2:28" x14ac:dyDescent="0.2">
      <c r="B831" s="130"/>
      <c r="C831" s="160"/>
      <c r="E831" s="160"/>
      <c r="G831" s="160"/>
      <c r="I831" s="160"/>
      <c r="K831" s="160"/>
      <c r="M831" s="160"/>
      <c r="N831" s="143">
        <f t="shared" si="12"/>
        <v>831</v>
      </c>
      <c r="AB831" s="172" t="str">
        <f>IFERROR(VALUE(RIGHT(AA831,LEN(AA831)-MIN(FIND({0;1;2;3;4;5;6;7;8;9},AA831&amp;"0123456789"))+1)),"")</f>
        <v/>
      </c>
    </row>
    <row r="832" spans="2:28" x14ac:dyDescent="0.2">
      <c r="B832" s="130"/>
      <c r="C832" s="160"/>
      <c r="E832" s="160"/>
      <c r="G832" s="160"/>
      <c r="I832" s="160"/>
      <c r="K832" s="160"/>
      <c r="M832" s="160"/>
      <c r="N832" s="143">
        <f t="shared" si="12"/>
        <v>832</v>
      </c>
      <c r="AB832" s="172" t="str">
        <f>IFERROR(VALUE(RIGHT(AA832,LEN(AA832)-MIN(FIND({0;1;2;3;4;5;6;7;8;9},AA832&amp;"0123456789"))+1)),"")</f>
        <v/>
      </c>
    </row>
    <row r="833" spans="2:28" x14ac:dyDescent="0.2">
      <c r="B833" s="130"/>
      <c r="C833" s="160"/>
      <c r="E833" s="160"/>
      <c r="G833" s="160"/>
      <c r="I833" s="160"/>
      <c r="K833" s="160"/>
      <c r="M833" s="160"/>
      <c r="N833" s="143">
        <f t="shared" si="12"/>
        <v>833</v>
      </c>
      <c r="AB833" s="172" t="str">
        <f>IFERROR(VALUE(RIGHT(AA833,LEN(AA833)-MIN(FIND({0;1;2;3;4;5;6;7;8;9},AA833&amp;"0123456789"))+1)),"")</f>
        <v/>
      </c>
    </row>
    <row r="834" spans="2:28" x14ac:dyDescent="0.2">
      <c r="B834" s="130"/>
      <c r="C834" s="160"/>
      <c r="E834" s="160"/>
      <c r="G834" s="160"/>
      <c r="I834" s="160"/>
      <c r="K834" s="160"/>
      <c r="M834" s="160"/>
      <c r="N834" s="143">
        <f t="shared" si="12"/>
        <v>834</v>
      </c>
      <c r="AB834" s="172" t="str">
        <f>IFERROR(VALUE(RIGHT(AA834,LEN(AA834)-MIN(FIND({0;1;2;3;4;5;6;7;8;9},AA834&amp;"0123456789"))+1)),"")</f>
        <v/>
      </c>
    </row>
    <row r="835" spans="2:28" x14ac:dyDescent="0.2">
      <c r="B835" s="130"/>
      <c r="C835" s="160"/>
      <c r="E835" s="160"/>
      <c r="G835" s="160"/>
      <c r="I835" s="160"/>
      <c r="K835" s="160"/>
      <c r="M835" s="160"/>
      <c r="N835" s="143">
        <f t="shared" si="12"/>
        <v>835</v>
      </c>
      <c r="AB835" s="172" t="str">
        <f>IFERROR(VALUE(RIGHT(AA835,LEN(AA835)-MIN(FIND({0;1;2;3;4;5;6;7;8;9},AA835&amp;"0123456789"))+1)),"")</f>
        <v/>
      </c>
    </row>
    <row r="836" spans="2:28" x14ac:dyDescent="0.2">
      <c r="B836" s="130"/>
      <c r="C836" s="160"/>
      <c r="E836" s="160"/>
      <c r="G836" s="160"/>
      <c r="I836" s="160"/>
      <c r="K836" s="160"/>
      <c r="M836" s="160"/>
      <c r="N836" s="143">
        <f t="shared" si="12"/>
        <v>836</v>
      </c>
      <c r="AB836" s="172" t="str">
        <f>IFERROR(VALUE(RIGHT(AA836,LEN(AA836)-MIN(FIND({0;1;2;3;4;5;6;7;8;9},AA836&amp;"0123456789"))+1)),"")</f>
        <v/>
      </c>
    </row>
    <row r="837" spans="2:28" x14ac:dyDescent="0.2">
      <c r="B837" s="130"/>
      <c r="C837" s="160"/>
      <c r="E837" s="160"/>
      <c r="G837" s="160"/>
      <c r="I837" s="160"/>
      <c r="K837" s="160"/>
      <c r="M837" s="160"/>
      <c r="N837" s="143">
        <f t="shared" si="12"/>
        <v>837</v>
      </c>
      <c r="AB837" s="172" t="str">
        <f>IFERROR(VALUE(RIGHT(AA837,LEN(AA837)-MIN(FIND({0;1;2;3;4;5;6;7;8;9},AA837&amp;"0123456789"))+1)),"")</f>
        <v/>
      </c>
    </row>
    <row r="838" spans="2:28" x14ac:dyDescent="0.2">
      <c r="B838" s="130"/>
      <c r="C838" s="160"/>
      <c r="E838" s="160"/>
      <c r="G838" s="160"/>
      <c r="I838" s="160"/>
      <c r="K838" s="160"/>
      <c r="M838" s="160"/>
      <c r="N838" s="143">
        <f t="shared" ref="N838:N901" si="13">N837+1</f>
        <v>838</v>
      </c>
      <c r="AB838" s="172" t="str">
        <f>IFERROR(VALUE(RIGHT(AA838,LEN(AA838)-MIN(FIND({0;1;2;3;4;5;6;7;8;9},AA838&amp;"0123456789"))+1)),"")</f>
        <v/>
      </c>
    </row>
    <row r="839" spans="2:28" x14ac:dyDescent="0.2">
      <c r="B839" s="130"/>
      <c r="C839" s="160"/>
      <c r="E839" s="160"/>
      <c r="G839" s="160"/>
      <c r="I839" s="160"/>
      <c r="K839" s="160"/>
      <c r="M839" s="160"/>
      <c r="N839" s="143">
        <f t="shared" si="13"/>
        <v>839</v>
      </c>
      <c r="AB839" s="172" t="str">
        <f>IFERROR(VALUE(RIGHT(AA839,LEN(AA839)-MIN(FIND({0;1;2;3;4;5;6;7;8;9},AA839&amp;"0123456789"))+1)),"")</f>
        <v/>
      </c>
    </row>
    <row r="840" spans="2:28" x14ac:dyDescent="0.2">
      <c r="B840" s="130"/>
      <c r="C840" s="160"/>
      <c r="E840" s="160"/>
      <c r="G840" s="160"/>
      <c r="I840" s="160"/>
      <c r="K840" s="160"/>
      <c r="M840" s="160"/>
      <c r="N840" s="143">
        <f t="shared" si="13"/>
        <v>840</v>
      </c>
      <c r="AB840" s="172" t="str">
        <f>IFERROR(VALUE(RIGHT(AA840,LEN(AA840)-MIN(FIND({0;1;2;3;4;5;6;7;8;9},AA840&amp;"0123456789"))+1)),"")</f>
        <v/>
      </c>
    </row>
    <row r="841" spans="2:28" x14ac:dyDescent="0.2">
      <c r="B841" s="130"/>
      <c r="C841" s="160"/>
      <c r="E841" s="160"/>
      <c r="G841" s="160"/>
      <c r="I841" s="160"/>
      <c r="K841" s="160"/>
      <c r="M841" s="160"/>
      <c r="N841" s="143">
        <f t="shared" si="13"/>
        <v>841</v>
      </c>
      <c r="AB841" s="172" t="str">
        <f>IFERROR(VALUE(RIGHT(AA841,LEN(AA841)-MIN(FIND({0;1;2;3;4;5;6;7;8;9},AA841&amp;"0123456789"))+1)),"")</f>
        <v/>
      </c>
    </row>
    <row r="842" spans="2:28" x14ac:dyDescent="0.2">
      <c r="B842" s="130"/>
      <c r="C842" s="160"/>
      <c r="E842" s="160"/>
      <c r="G842" s="160"/>
      <c r="I842" s="160"/>
      <c r="K842" s="160"/>
      <c r="M842" s="160"/>
      <c r="N842" s="143">
        <f t="shared" si="13"/>
        <v>842</v>
      </c>
      <c r="AB842" s="172" t="str">
        <f>IFERROR(VALUE(RIGHT(AA842,LEN(AA842)-MIN(FIND({0;1;2;3;4;5;6;7;8;9},AA842&amp;"0123456789"))+1)),"")</f>
        <v/>
      </c>
    </row>
    <row r="843" spans="2:28" x14ac:dyDescent="0.2">
      <c r="B843" s="130"/>
      <c r="C843" s="160"/>
      <c r="E843" s="160"/>
      <c r="G843" s="160"/>
      <c r="I843" s="160"/>
      <c r="K843" s="160"/>
      <c r="M843" s="160"/>
      <c r="N843" s="143">
        <f t="shared" si="13"/>
        <v>843</v>
      </c>
      <c r="AB843" s="172" t="str">
        <f>IFERROR(VALUE(RIGHT(AA843,LEN(AA843)-MIN(FIND({0;1;2;3;4;5;6;7;8;9},AA843&amp;"0123456789"))+1)),"")</f>
        <v/>
      </c>
    </row>
    <row r="844" spans="2:28" x14ac:dyDescent="0.2">
      <c r="B844" s="130"/>
      <c r="C844" s="160"/>
      <c r="E844" s="160"/>
      <c r="G844" s="160"/>
      <c r="I844" s="160"/>
      <c r="K844" s="160"/>
      <c r="M844" s="160"/>
      <c r="N844" s="143">
        <f t="shared" si="13"/>
        <v>844</v>
      </c>
      <c r="AB844" s="172" t="str">
        <f>IFERROR(VALUE(RIGHT(AA844,LEN(AA844)-MIN(FIND({0;1;2;3;4;5;6;7;8;9},AA844&amp;"0123456789"))+1)),"")</f>
        <v/>
      </c>
    </row>
    <row r="845" spans="2:28" x14ac:dyDescent="0.2">
      <c r="B845" s="130"/>
      <c r="C845" s="160"/>
      <c r="E845" s="160"/>
      <c r="G845" s="160"/>
      <c r="I845" s="160"/>
      <c r="K845" s="160"/>
      <c r="M845" s="160"/>
      <c r="N845" s="143">
        <f t="shared" si="13"/>
        <v>845</v>
      </c>
      <c r="AB845" s="172" t="str">
        <f>IFERROR(VALUE(RIGHT(AA845,LEN(AA845)-MIN(FIND({0;1;2;3;4;5;6;7;8;9},AA845&amp;"0123456789"))+1)),"")</f>
        <v/>
      </c>
    </row>
    <row r="846" spans="2:28" x14ac:dyDescent="0.2">
      <c r="B846" s="130"/>
      <c r="C846" s="160"/>
      <c r="E846" s="160"/>
      <c r="G846" s="160"/>
      <c r="I846" s="160"/>
      <c r="K846" s="160"/>
      <c r="M846" s="160"/>
      <c r="N846" s="143">
        <f t="shared" si="13"/>
        <v>846</v>
      </c>
      <c r="AB846" s="172" t="str">
        <f>IFERROR(VALUE(RIGHT(AA846,LEN(AA846)-MIN(FIND({0;1;2;3;4;5;6;7;8;9},AA846&amp;"0123456789"))+1)),"")</f>
        <v/>
      </c>
    </row>
    <row r="847" spans="2:28" x14ac:dyDescent="0.2">
      <c r="B847" s="130"/>
      <c r="C847" s="160"/>
      <c r="E847" s="160"/>
      <c r="G847" s="160"/>
      <c r="I847" s="160"/>
      <c r="K847" s="160"/>
      <c r="M847" s="160"/>
      <c r="N847" s="143">
        <f t="shared" si="13"/>
        <v>847</v>
      </c>
      <c r="AB847" s="172" t="str">
        <f>IFERROR(VALUE(RIGHT(AA847,LEN(AA847)-MIN(FIND({0;1;2;3;4;5;6;7;8;9},AA847&amp;"0123456789"))+1)),"")</f>
        <v/>
      </c>
    </row>
    <row r="848" spans="2:28" x14ac:dyDescent="0.2">
      <c r="B848" s="130"/>
      <c r="C848" s="160"/>
      <c r="E848" s="160"/>
      <c r="G848" s="160"/>
      <c r="I848" s="160"/>
      <c r="K848" s="160"/>
      <c r="M848" s="160"/>
      <c r="N848" s="143">
        <f t="shared" si="13"/>
        <v>848</v>
      </c>
      <c r="AB848" s="172" t="str">
        <f>IFERROR(VALUE(RIGHT(AA848,LEN(AA848)-MIN(FIND({0;1;2;3;4;5;6;7;8;9},AA848&amp;"0123456789"))+1)),"")</f>
        <v/>
      </c>
    </row>
    <row r="849" spans="2:28" x14ac:dyDescent="0.2">
      <c r="B849" s="130"/>
      <c r="C849" s="160"/>
      <c r="E849" s="160"/>
      <c r="G849" s="160"/>
      <c r="I849" s="160"/>
      <c r="K849" s="160"/>
      <c r="M849" s="160"/>
      <c r="N849" s="143">
        <f t="shared" si="13"/>
        <v>849</v>
      </c>
      <c r="AB849" s="172" t="str">
        <f>IFERROR(VALUE(RIGHT(AA849,LEN(AA849)-MIN(FIND({0;1;2;3;4;5;6;7;8;9},AA849&amp;"0123456789"))+1)),"")</f>
        <v/>
      </c>
    </row>
    <row r="850" spans="2:28" x14ac:dyDescent="0.2">
      <c r="B850" s="130"/>
      <c r="C850" s="160"/>
      <c r="E850" s="160"/>
      <c r="G850" s="160"/>
      <c r="I850" s="160"/>
      <c r="K850" s="160"/>
      <c r="M850" s="160"/>
      <c r="N850" s="143">
        <f t="shared" si="13"/>
        <v>850</v>
      </c>
      <c r="AB850" s="172" t="str">
        <f>IFERROR(VALUE(RIGHT(AA850,LEN(AA850)-MIN(FIND({0;1;2;3;4;5;6;7;8;9},AA850&amp;"0123456789"))+1)),"")</f>
        <v/>
      </c>
    </row>
    <row r="851" spans="2:28" x14ac:dyDescent="0.2">
      <c r="B851" s="130"/>
      <c r="C851" s="160"/>
      <c r="E851" s="160"/>
      <c r="G851" s="160"/>
      <c r="I851" s="160"/>
      <c r="K851" s="160"/>
      <c r="M851" s="160"/>
      <c r="N851" s="143">
        <f t="shared" si="13"/>
        <v>851</v>
      </c>
      <c r="AB851" s="172" t="str">
        <f>IFERROR(VALUE(RIGHT(AA851,LEN(AA851)-MIN(FIND({0;1;2;3;4;5;6;7;8;9},AA851&amp;"0123456789"))+1)),"")</f>
        <v/>
      </c>
    </row>
    <row r="852" spans="2:28" x14ac:dyDescent="0.2">
      <c r="B852" s="130"/>
      <c r="C852" s="160"/>
      <c r="E852" s="160"/>
      <c r="G852" s="160"/>
      <c r="I852" s="160"/>
      <c r="K852" s="160"/>
      <c r="M852" s="160"/>
      <c r="N852" s="143">
        <f t="shared" si="13"/>
        <v>852</v>
      </c>
      <c r="AB852" s="172" t="str">
        <f>IFERROR(VALUE(RIGHT(AA852,LEN(AA852)-MIN(FIND({0;1;2;3;4;5;6;7;8;9},AA852&amp;"0123456789"))+1)),"")</f>
        <v/>
      </c>
    </row>
    <row r="853" spans="2:28" x14ac:dyDescent="0.2">
      <c r="B853" s="130"/>
      <c r="C853" s="160"/>
      <c r="E853" s="160"/>
      <c r="G853" s="160"/>
      <c r="I853" s="160"/>
      <c r="K853" s="160"/>
      <c r="M853" s="160"/>
      <c r="N853" s="143">
        <f t="shared" si="13"/>
        <v>853</v>
      </c>
      <c r="AB853" s="172" t="str">
        <f>IFERROR(VALUE(RIGHT(AA853,LEN(AA853)-MIN(FIND({0;1;2;3;4;5;6;7;8;9},AA853&amp;"0123456789"))+1)),"")</f>
        <v/>
      </c>
    </row>
    <row r="854" spans="2:28" x14ac:dyDescent="0.2">
      <c r="B854" s="130"/>
      <c r="C854" s="160"/>
      <c r="E854" s="160"/>
      <c r="G854" s="160"/>
      <c r="I854" s="160"/>
      <c r="K854" s="160"/>
      <c r="M854" s="160"/>
      <c r="N854" s="143">
        <f t="shared" si="13"/>
        <v>854</v>
      </c>
      <c r="AB854" s="172" t="str">
        <f>IFERROR(VALUE(RIGHT(AA854,LEN(AA854)-MIN(FIND({0;1;2;3;4;5;6;7;8;9},AA854&amp;"0123456789"))+1)),"")</f>
        <v/>
      </c>
    </row>
    <row r="855" spans="2:28" x14ac:dyDescent="0.2">
      <c r="B855" s="130"/>
      <c r="C855" s="160"/>
      <c r="E855" s="160"/>
      <c r="G855" s="160"/>
      <c r="I855" s="160"/>
      <c r="K855" s="160"/>
      <c r="M855" s="160"/>
      <c r="N855" s="143">
        <f t="shared" si="13"/>
        <v>855</v>
      </c>
      <c r="AB855" s="172" t="str">
        <f>IFERROR(VALUE(RIGHT(AA855,LEN(AA855)-MIN(FIND({0;1;2;3;4;5;6;7;8;9},AA855&amp;"0123456789"))+1)),"")</f>
        <v/>
      </c>
    </row>
    <row r="856" spans="2:28" x14ac:dyDescent="0.2">
      <c r="B856" s="130"/>
      <c r="C856" s="160"/>
      <c r="E856" s="160"/>
      <c r="G856" s="160"/>
      <c r="I856" s="160"/>
      <c r="K856" s="160"/>
      <c r="M856" s="160"/>
      <c r="N856" s="143">
        <f t="shared" si="13"/>
        <v>856</v>
      </c>
      <c r="AB856" s="172" t="str">
        <f>IFERROR(VALUE(RIGHT(AA856,LEN(AA856)-MIN(FIND({0;1;2;3;4;5;6;7;8;9},AA856&amp;"0123456789"))+1)),"")</f>
        <v/>
      </c>
    </row>
    <row r="857" spans="2:28" x14ac:dyDescent="0.2">
      <c r="B857" s="130"/>
      <c r="C857" s="160"/>
      <c r="E857" s="160"/>
      <c r="G857" s="160"/>
      <c r="I857" s="160"/>
      <c r="K857" s="160"/>
      <c r="M857" s="160"/>
      <c r="N857" s="143">
        <f t="shared" si="13"/>
        <v>857</v>
      </c>
      <c r="AB857" s="172" t="str">
        <f>IFERROR(VALUE(RIGHT(AA857,LEN(AA857)-MIN(FIND({0;1;2;3;4;5;6;7;8;9},AA857&amp;"0123456789"))+1)),"")</f>
        <v/>
      </c>
    </row>
    <row r="858" spans="2:28" x14ac:dyDescent="0.2">
      <c r="B858" s="130"/>
      <c r="C858" s="160"/>
      <c r="E858" s="160"/>
      <c r="G858" s="160"/>
      <c r="I858" s="160"/>
      <c r="K858" s="160"/>
      <c r="M858" s="160"/>
      <c r="N858" s="143">
        <f t="shared" si="13"/>
        <v>858</v>
      </c>
      <c r="AB858" s="172" t="str">
        <f>IFERROR(VALUE(RIGHT(AA858,LEN(AA858)-MIN(FIND({0;1;2;3;4;5;6;7;8;9},AA858&amp;"0123456789"))+1)),"")</f>
        <v/>
      </c>
    </row>
    <row r="859" spans="2:28" x14ac:dyDescent="0.2">
      <c r="B859" s="130"/>
      <c r="C859" s="160"/>
      <c r="E859" s="160"/>
      <c r="G859" s="160"/>
      <c r="I859" s="160"/>
      <c r="K859" s="160"/>
      <c r="M859" s="160"/>
      <c r="N859" s="143">
        <f t="shared" si="13"/>
        <v>859</v>
      </c>
      <c r="AB859" s="172" t="str">
        <f>IFERROR(VALUE(RIGHT(AA859,LEN(AA859)-MIN(FIND({0;1;2;3;4;5;6;7;8;9},AA859&amp;"0123456789"))+1)),"")</f>
        <v/>
      </c>
    </row>
    <row r="860" spans="2:28" x14ac:dyDescent="0.2">
      <c r="B860" s="130"/>
      <c r="C860" s="160"/>
      <c r="E860" s="160"/>
      <c r="G860" s="160"/>
      <c r="I860" s="160"/>
      <c r="K860" s="160"/>
      <c r="M860" s="160"/>
      <c r="N860" s="143">
        <f t="shared" si="13"/>
        <v>860</v>
      </c>
      <c r="AB860" s="172" t="str">
        <f>IFERROR(VALUE(RIGHT(AA860,LEN(AA860)-MIN(FIND({0;1;2;3;4;5;6;7;8;9},AA860&amp;"0123456789"))+1)),"")</f>
        <v/>
      </c>
    </row>
    <row r="861" spans="2:28" x14ac:dyDescent="0.2">
      <c r="B861" s="130"/>
      <c r="C861" s="160"/>
      <c r="E861" s="160"/>
      <c r="G861" s="160"/>
      <c r="I861" s="160"/>
      <c r="K861" s="160"/>
      <c r="M861" s="160"/>
      <c r="N861" s="143">
        <f t="shared" si="13"/>
        <v>861</v>
      </c>
      <c r="AB861" s="172" t="str">
        <f>IFERROR(VALUE(RIGHT(AA861,LEN(AA861)-MIN(FIND({0;1;2;3;4;5;6;7;8;9},AA861&amp;"0123456789"))+1)),"")</f>
        <v/>
      </c>
    </row>
    <row r="862" spans="2:28" x14ac:dyDescent="0.2">
      <c r="B862" s="130"/>
      <c r="C862" s="160"/>
      <c r="E862" s="160"/>
      <c r="G862" s="160"/>
      <c r="I862" s="160"/>
      <c r="K862" s="160"/>
      <c r="M862" s="160"/>
      <c r="N862" s="143">
        <f t="shared" si="13"/>
        <v>862</v>
      </c>
      <c r="AB862" s="172" t="str">
        <f>IFERROR(VALUE(RIGHT(AA862,LEN(AA862)-MIN(FIND({0;1;2;3;4;5;6;7;8;9},AA862&amp;"0123456789"))+1)),"")</f>
        <v/>
      </c>
    </row>
    <row r="863" spans="2:28" x14ac:dyDescent="0.2">
      <c r="B863" s="130"/>
      <c r="C863" s="160"/>
      <c r="E863" s="160"/>
      <c r="G863" s="160"/>
      <c r="I863" s="160"/>
      <c r="K863" s="160"/>
      <c r="M863" s="160"/>
      <c r="N863" s="143">
        <f t="shared" si="13"/>
        <v>863</v>
      </c>
      <c r="AB863" s="172" t="str">
        <f>IFERROR(VALUE(RIGHT(AA863,LEN(AA863)-MIN(FIND({0;1;2;3;4;5;6;7;8;9},AA863&amp;"0123456789"))+1)),"")</f>
        <v/>
      </c>
    </row>
    <row r="864" spans="2:28" x14ac:dyDescent="0.2">
      <c r="B864" s="130"/>
      <c r="C864" s="160"/>
      <c r="E864" s="160"/>
      <c r="G864" s="160"/>
      <c r="I864" s="160"/>
      <c r="K864" s="160"/>
      <c r="M864" s="160"/>
      <c r="N864" s="143">
        <f t="shared" si="13"/>
        <v>864</v>
      </c>
      <c r="AB864" s="172" t="str">
        <f>IFERROR(VALUE(RIGHT(AA864,LEN(AA864)-MIN(FIND({0;1;2;3;4;5;6;7;8;9},AA864&amp;"0123456789"))+1)),"")</f>
        <v/>
      </c>
    </row>
    <row r="865" spans="2:28" x14ac:dyDescent="0.2">
      <c r="B865" s="130"/>
      <c r="C865" s="160"/>
      <c r="E865" s="160"/>
      <c r="G865" s="160"/>
      <c r="I865" s="160"/>
      <c r="K865" s="160"/>
      <c r="M865" s="160"/>
      <c r="N865" s="143">
        <f t="shared" si="13"/>
        <v>865</v>
      </c>
      <c r="AB865" s="172" t="str">
        <f>IFERROR(VALUE(RIGHT(AA865,LEN(AA865)-MIN(FIND({0;1;2;3;4;5;6;7;8;9},AA865&amp;"0123456789"))+1)),"")</f>
        <v/>
      </c>
    </row>
    <row r="866" spans="2:28" x14ac:dyDescent="0.2">
      <c r="B866" s="130"/>
      <c r="C866" s="160"/>
      <c r="E866" s="160"/>
      <c r="G866" s="160"/>
      <c r="I866" s="160"/>
      <c r="K866" s="160"/>
      <c r="M866" s="160"/>
      <c r="N866" s="143">
        <f t="shared" si="13"/>
        <v>866</v>
      </c>
      <c r="AB866" s="172" t="str">
        <f>IFERROR(VALUE(RIGHT(AA866,LEN(AA866)-MIN(FIND({0;1;2;3;4;5;6;7;8;9},AA866&amp;"0123456789"))+1)),"")</f>
        <v/>
      </c>
    </row>
    <row r="867" spans="2:28" x14ac:dyDescent="0.2">
      <c r="B867" s="130"/>
      <c r="C867" s="160"/>
      <c r="E867" s="160"/>
      <c r="G867" s="160"/>
      <c r="I867" s="160"/>
      <c r="K867" s="160"/>
      <c r="M867" s="160"/>
      <c r="N867" s="143">
        <f t="shared" si="13"/>
        <v>867</v>
      </c>
      <c r="AB867" s="172" t="str">
        <f>IFERROR(VALUE(RIGHT(AA867,LEN(AA867)-MIN(FIND({0;1;2;3;4;5;6;7;8;9},AA867&amp;"0123456789"))+1)),"")</f>
        <v/>
      </c>
    </row>
    <row r="868" spans="2:28" x14ac:dyDescent="0.2">
      <c r="B868" s="130"/>
      <c r="C868" s="160"/>
      <c r="E868" s="160"/>
      <c r="G868" s="160"/>
      <c r="I868" s="160"/>
      <c r="K868" s="160"/>
      <c r="M868" s="160"/>
      <c r="N868" s="143">
        <f t="shared" si="13"/>
        <v>868</v>
      </c>
      <c r="AB868" s="172" t="str">
        <f>IFERROR(VALUE(RIGHT(AA868,LEN(AA868)-MIN(FIND({0;1;2;3;4;5;6;7;8;9},AA868&amp;"0123456789"))+1)),"")</f>
        <v/>
      </c>
    </row>
    <row r="869" spans="2:28" x14ac:dyDescent="0.2">
      <c r="B869" s="130"/>
      <c r="C869" s="160"/>
      <c r="E869" s="160"/>
      <c r="G869" s="160"/>
      <c r="I869" s="160"/>
      <c r="K869" s="160"/>
      <c r="M869" s="160"/>
      <c r="N869" s="143">
        <f t="shared" si="13"/>
        <v>869</v>
      </c>
      <c r="AB869" s="172" t="str">
        <f>IFERROR(VALUE(RIGHT(AA869,LEN(AA869)-MIN(FIND({0;1;2;3;4;5;6;7;8;9},AA869&amp;"0123456789"))+1)),"")</f>
        <v/>
      </c>
    </row>
    <row r="870" spans="2:28" x14ac:dyDescent="0.2">
      <c r="B870" s="130"/>
      <c r="C870" s="160"/>
      <c r="E870" s="160"/>
      <c r="G870" s="160"/>
      <c r="I870" s="160"/>
      <c r="K870" s="160"/>
      <c r="M870" s="160"/>
      <c r="N870" s="143">
        <f t="shared" si="13"/>
        <v>870</v>
      </c>
      <c r="AB870" s="172" t="str">
        <f>IFERROR(VALUE(RIGHT(AA870,LEN(AA870)-MIN(FIND({0;1;2;3;4;5;6;7;8;9},AA870&amp;"0123456789"))+1)),"")</f>
        <v/>
      </c>
    </row>
    <row r="871" spans="2:28" x14ac:dyDescent="0.2">
      <c r="B871" s="130"/>
      <c r="C871" s="160"/>
      <c r="E871" s="160"/>
      <c r="G871" s="160"/>
      <c r="I871" s="160"/>
      <c r="K871" s="160"/>
      <c r="M871" s="160"/>
      <c r="N871" s="143">
        <f t="shared" si="13"/>
        <v>871</v>
      </c>
      <c r="AB871" s="172" t="str">
        <f>IFERROR(VALUE(RIGHT(AA871,LEN(AA871)-MIN(FIND({0;1;2;3;4;5;6;7;8;9},AA871&amp;"0123456789"))+1)),"")</f>
        <v/>
      </c>
    </row>
    <row r="872" spans="2:28" x14ac:dyDescent="0.2">
      <c r="B872" s="130"/>
      <c r="C872" s="160"/>
      <c r="E872" s="160"/>
      <c r="G872" s="160"/>
      <c r="I872" s="160"/>
      <c r="K872" s="160"/>
      <c r="M872" s="160"/>
      <c r="N872" s="143">
        <f t="shared" si="13"/>
        <v>872</v>
      </c>
      <c r="AB872" s="172" t="str">
        <f>IFERROR(VALUE(RIGHT(AA872,LEN(AA872)-MIN(FIND({0;1;2;3;4;5;6;7;8;9},AA872&amp;"0123456789"))+1)),"")</f>
        <v/>
      </c>
    </row>
    <row r="873" spans="2:28" x14ac:dyDescent="0.2">
      <c r="B873" s="130"/>
      <c r="C873" s="160"/>
      <c r="E873" s="160"/>
      <c r="G873" s="160"/>
      <c r="I873" s="160"/>
      <c r="K873" s="160"/>
      <c r="M873" s="160"/>
      <c r="N873" s="143">
        <f t="shared" si="13"/>
        <v>873</v>
      </c>
      <c r="AB873" s="172" t="str">
        <f>IFERROR(VALUE(RIGHT(AA873,LEN(AA873)-MIN(FIND({0;1;2;3;4;5;6;7;8;9},AA873&amp;"0123456789"))+1)),"")</f>
        <v/>
      </c>
    </row>
    <row r="874" spans="2:28" x14ac:dyDescent="0.2">
      <c r="B874" s="130"/>
      <c r="C874" s="160"/>
      <c r="E874" s="160"/>
      <c r="G874" s="160"/>
      <c r="I874" s="160"/>
      <c r="K874" s="160"/>
      <c r="M874" s="160"/>
      <c r="N874" s="143">
        <f t="shared" si="13"/>
        <v>874</v>
      </c>
      <c r="AB874" s="172" t="str">
        <f>IFERROR(VALUE(RIGHT(AA874,LEN(AA874)-MIN(FIND({0;1;2;3;4;5;6;7;8;9},AA874&amp;"0123456789"))+1)),"")</f>
        <v/>
      </c>
    </row>
    <row r="875" spans="2:28" x14ac:dyDescent="0.2">
      <c r="B875" s="130"/>
      <c r="C875" s="160"/>
      <c r="E875" s="160"/>
      <c r="G875" s="160"/>
      <c r="I875" s="160"/>
      <c r="K875" s="160"/>
      <c r="M875" s="160"/>
      <c r="N875" s="143">
        <f t="shared" si="13"/>
        <v>875</v>
      </c>
      <c r="AB875" s="172" t="str">
        <f>IFERROR(VALUE(RIGHT(AA875,LEN(AA875)-MIN(FIND({0;1;2;3;4;5;6;7;8;9},AA875&amp;"0123456789"))+1)),"")</f>
        <v/>
      </c>
    </row>
    <row r="876" spans="2:28" x14ac:dyDescent="0.2">
      <c r="B876" s="130"/>
      <c r="C876" s="160"/>
      <c r="E876" s="160"/>
      <c r="G876" s="160"/>
      <c r="I876" s="160"/>
      <c r="K876" s="160"/>
      <c r="M876" s="160"/>
      <c r="N876" s="143">
        <f t="shared" si="13"/>
        <v>876</v>
      </c>
      <c r="AB876" s="172" t="str">
        <f>IFERROR(VALUE(RIGHT(AA876,LEN(AA876)-MIN(FIND({0;1;2;3;4;5;6;7;8;9},AA876&amp;"0123456789"))+1)),"")</f>
        <v/>
      </c>
    </row>
    <row r="877" spans="2:28" x14ac:dyDescent="0.2">
      <c r="B877" s="130"/>
      <c r="C877" s="160"/>
      <c r="E877" s="160"/>
      <c r="G877" s="160"/>
      <c r="I877" s="160"/>
      <c r="K877" s="160"/>
      <c r="M877" s="160"/>
      <c r="N877" s="143">
        <f t="shared" si="13"/>
        <v>877</v>
      </c>
      <c r="AB877" s="172" t="str">
        <f>IFERROR(VALUE(RIGHT(AA877,LEN(AA877)-MIN(FIND({0;1;2;3;4;5;6;7;8;9},AA877&amp;"0123456789"))+1)),"")</f>
        <v/>
      </c>
    </row>
    <row r="878" spans="2:28" x14ac:dyDescent="0.2">
      <c r="B878" s="130"/>
      <c r="C878" s="160"/>
      <c r="E878" s="160"/>
      <c r="G878" s="160"/>
      <c r="I878" s="160"/>
      <c r="K878" s="160"/>
      <c r="M878" s="160"/>
      <c r="N878" s="143">
        <f t="shared" si="13"/>
        <v>878</v>
      </c>
      <c r="AB878" s="172" t="str">
        <f>IFERROR(VALUE(RIGHT(AA878,LEN(AA878)-MIN(FIND({0;1;2;3;4;5;6;7;8;9},AA878&amp;"0123456789"))+1)),"")</f>
        <v/>
      </c>
    </row>
    <row r="879" spans="2:28" x14ac:dyDescent="0.2">
      <c r="B879" s="130"/>
      <c r="C879" s="160"/>
      <c r="E879" s="160"/>
      <c r="G879" s="160"/>
      <c r="I879" s="160"/>
      <c r="K879" s="160"/>
      <c r="M879" s="160"/>
      <c r="N879" s="143">
        <f t="shared" si="13"/>
        <v>879</v>
      </c>
      <c r="AB879" s="172" t="str">
        <f>IFERROR(VALUE(RIGHT(AA879,LEN(AA879)-MIN(FIND({0;1;2;3;4;5;6;7;8;9},AA879&amp;"0123456789"))+1)),"")</f>
        <v/>
      </c>
    </row>
    <row r="880" spans="2:28" x14ac:dyDescent="0.2">
      <c r="B880" s="130"/>
      <c r="C880" s="160"/>
      <c r="E880" s="160"/>
      <c r="G880" s="160"/>
      <c r="I880" s="160"/>
      <c r="K880" s="160"/>
      <c r="M880" s="160"/>
      <c r="N880" s="143">
        <f t="shared" si="13"/>
        <v>880</v>
      </c>
      <c r="AB880" s="172" t="str">
        <f>IFERROR(VALUE(RIGHT(AA880,LEN(AA880)-MIN(FIND({0;1;2;3;4;5;6;7;8;9},AA880&amp;"0123456789"))+1)),"")</f>
        <v/>
      </c>
    </row>
    <row r="881" spans="2:28" x14ac:dyDescent="0.2">
      <c r="B881" s="130"/>
      <c r="C881" s="160"/>
      <c r="E881" s="160"/>
      <c r="G881" s="160"/>
      <c r="I881" s="160"/>
      <c r="K881" s="160"/>
      <c r="M881" s="160"/>
      <c r="N881" s="143">
        <f t="shared" si="13"/>
        <v>881</v>
      </c>
      <c r="AB881" s="172" t="str">
        <f>IFERROR(VALUE(RIGHT(AA881,LEN(AA881)-MIN(FIND({0;1;2;3;4;5;6;7;8;9},AA881&amp;"0123456789"))+1)),"")</f>
        <v/>
      </c>
    </row>
    <row r="882" spans="2:28" x14ac:dyDescent="0.2">
      <c r="B882" s="130"/>
      <c r="C882" s="160"/>
      <c r="E882" s="160"/>
      <c r="G882" s="160"/>
      <c r="I882" s="160"/>
      <c r="K882" s="160"/>
      <c r="M882" s="160"/>
      <c r="N882" s="143">
        <f t="shared" si="13"/>
        <v>882</v>
      </c>
      <c r="AB882" s="172" t="str">
        <f>IFERROR(VALUE(RIGHT(AA882,LEN(AA882)-MIN(FIND({0;1;2;3;4;5;6;7;8;9},AA882&amp;"0123456789"))+1)),"")</f>
        <v/>
      </c>
    </row>
    <row r="883" spans="2:28" x14ac:dyDescent="0.2">
      <c r="B883" s="130"/>
      <c r="C883" s="160"/>
      <c r="E883" s="160"/>
      <c r="G883" s="160"/>
      <c r="I883" s="160"/>
      <c r="K883" s="160"/>
      <c r="M883" s="160"/>
      <c r="N883" s="143">
        <f t="shared" si="13"/>
        <v>883</v>
      </c>
      <c r="AB883" s="172" t="str">
        <f>IFERROR(VALUE(RIGHT(AA883,LEN(AA883)-MIN(FIND({0;1;2;3;4;5;6;7;8;9},AA883&amp;"0123456789"))+1)),"")</f>
        <v/>
      </c>
    </row>
    <row r="884" spans="2:28" x14ac:dyDescent="0.2">
      <c r="B884" s="130"/>
      <c r="C884" s="160"/>
      <c r="E884" s="160"/>
      <c r="G884" s="160"/>
      <c r="I884" s="160"/>
      <c r="K884" s="160"/>
      <c r="M884" s="160"/>
      <c r="N884" s="143">
        <f t="shared" si="13"/>
        <v>884</v>
      </c>
      <c r="AB884" s="172" t="str">
        <f>IFERROR(VALUE(RIGHT(AA884,LEN(AA884)-MIN(FIND({0;1;2;3;4;5;6;7;8;9},AA884&amp;"0123456789"))+1)),"")</f>
        <v/>
      </c>
    </row>
    <row r="885" spans="2:28" x14ac:dyDescent="0.2">
      <c r="B885" s="130"/>
      <c r="C885" s="160"/>
      <c r="E885" s="160"/>
      <c r="G885" s="160"/>
      <c r="I885" s="160"/>
      <c r="K885" s="160"/>
      <c r="M885" s="160"/>
      <c r="N885" s="143">
        <f t="shared" si="13"/>
        <v>885</v>
      </c>
      <c r="AB885" s="172" t="str">
        <f>IFERROR(VALUE(RIGHT(AA885,LEN(AA885)-MIN(FIND({0;1;2;3;4;5;6;7;8;9},AA885&amp;"0123456789"))+1)),"")</f>
        <v/>
      </c>
    </row>
    <row r="886" spans="2:28" x14ac:dyDescent="0.2">
      <c r="B886" s="130"/>
      <c r="C886" s="160"/>
      <c r="E886" s="160"/>
      <c r="G886" s="160"/>
      <c r="I886" s="160"/>
      <c r="K886" s="160"/>
      <c r="M886" s="160"/>
      <c r="N886" s="143">
        <f t="shared" si="13"/>
        <v>886</v>
      </c>
      <c r="AB886" s="172" t="str">
        <f>IFERROR(VALUE(RIGHT(AA886,LEN(AA886)-MIN(FIND({0;1;2;3;4;5;6;7;8;9},AA886&amp;"0123456789"))+1)),"")</f>
        <v/>
      </c>
    </row>
    <row r="887" spans="2:28" x14ac:dyDescent="0.2">
      <c r="B887" s="130"/>
      <c r="C887" s="160"/>
      <c r="E887" s="160"/>
      <c r="G887" s="160"/>
      <c r="I887" s="160"/>
      <c r="K887" s="160"/>
      <c r="M887" s="160"/>
      <c r="N887" s="143">
        <f t="shared" si="13"/>
        <v>887</v>
      </c>
      <c r="AB887" s="172" t="str">
        <f>IFERROR(VALUE(RIGHT(AA887,LEN(AA887)-MIN(FIND({0;1;2;3;4;5;6;7;8;9},AA887&amp;"0123456789"))+1)),"")</f>
        <v/>
      </c>
    </row>
    <row r="888" spans="2:28" x14ac:dyDescent="0.2">
      <c r="B888" s="130"/>
      <c r="C888" s="160"/>
      <c r="E888" s="160"/>
      <c r="G888" s="160"/>
      <c r="I888" s="160"/>
      <c r="K888" s="160"/>
      <c r="M888" s="160"/>
      <c r="N888" s="143">
        <f t="shared" si="13"/>
        <v>888</v>
      </c>
      <c r="AB888" s="172" t="str">
        <f>IFERROR(VALUE(RIGHT(AA888,LEN(AA888)-MIN(FIND({0;1;2;3;4;5;6;7;8;9},AA888&amp;"0123456789"))+1)),"")</f>
        <v/>
      </c>
    </row>
    <row r="889" spans="2:28" x14ac:dyDescent="0.2">
      <c r="B889" s="130"/>
      <c r="C889" s="160"/>
      <c r="E889" s="160"/>
      <c r="G889" s="160"/>
      <c r="I889" s="160"/>
      <c r="K889" s="160"/>
      <c r="M889" s="160"/>
      <c r="N889" s="143">
        <f t="shared" si="13"/>
        <v>889</v>
      </c>
      <c r="AB889" s="172" t="str">
        <f>IFERROR(VALUE(RIGHT(AA889,LEN(AA889)-MIN(FIND({0;1;2;3;4;5;6;7;8;9},AA889&amp;"0123456789"))+1)),"")</f>
        <v/>
      </c>
    </row>
    <row r="890" spans="2:28" x14ac:dyDescent="0.2">
      <c r="B890" s="130"/>
      <c r="C890" s="160"/>
      <c r="E890" s="160"/>
      <c r="G890" s="160"/>
      <c r="I890" s="160"/>
      <c r="K890" s="160"/>
      <c r="M890" s="160"/>
      <c r="N890" s="143">
        <f t="shared" si="13"/>
        <v>890</v>
      </c>
      <c r="AB890" s="172" t="str">
        <f>IFERROR(VALUE(RIGHT(AA890,LEN(AA890)-MIN(FIND({0;1;2;3;4;5;6;7;8;9},AA890&amp;"0123456789"))+1)),"")</f>
        <v/>
      </c>
    </row>
    <row r="891" spans="2:28" x14ac:dyDescent="0.2">
      <c r="B891" s="130"/>
      <c r="C891" s="160"/>
      <c r="E891" s="160"/>
      <c r="G891" s="160"/>
      <c r="I891" s="160"/>
      <c r="K891" s="160"/>
      <c r="M891" s="160"/>
      <c r="N891" s="143">
        <f t="shared" si="13"/>
        <v>891</v>
      </c>
      <c r="AB891" s="172" t="str">
        <f>IFERROR(VALUE(RIGHT(AA891,LEN(AA891)-MIN(FIND({0;1;2;3;4;5;6;7;8;9},AA891&amp;"0123456789"))+1)),"")</f>
        <v/>
      </c>
    </row>
    <row r="892" spans="2:28" x14ac:dyDescent="0.2">
      <c r="B892" s="130"/>
      <c r="C892" s="160"/>
      <c r="E892" s="160"/>
      <c r="G892" s="160"/>
      <c r="I892" s="160"/>
      <c r="K892" s="160"/>
      <c r="M892" s="160"/>
      <c r="N892" s="143">
        <f t="shared" si="13"/>
        <v>892</v>
      </c>
      <c r="AB892" s="172" t="str">
        <f>IFERROR(VALUE(RIGHT(AA892,LEN(AA892)-MIN(FIND({0;1;2;3;4;5;6;7;8;9},AA892&amp;"0123456789"))+1)),"")</f>
        <v/>
      </c>
    </row>
    <row r="893" spans="2:28" x14ac:dyDescent="0.2">
      <c r="B893" s="130"/>
      <c r="C893" s="160"/>
      <c r="E893" s="160"/>
      <c r="G893" s="160"/>
      <c r="I893" s="160"/>
      <c r="K893" s="160"/>
      <c r="M893" s="160"/>
      <c r="N893" s="143">
        <f t="shared" si="13"/>
        <v>893</v>
      </c>
      <c r="AB893" s="172" t="str">
        <f>IFERROR(VALUE(RIGHT(AA893,LEN(AA893)-MIN(FIND({0;1;2;3;4;5;6;7;8;9},AA893&amp;"0123456789"))+1)),"")</f>
        <v/>
      </c>
    </row>
    <row r="894" spans="2:28" x14ac:dyDescent="0.2">
      <c r="B894" s="130"/>
      <c r="C894" s="160"/>
      <c r="E894" s="160"/>
      <c r="G894" s="160"/>
      <c r="I894" s="160"/>
      <c r="K894" s="160"/>
      <c r="M894" s="160"/>
      <c r="N894" s="143">
        <f t="shared" si="13"/>
        <v>894</v>
      </c>
      <c r="AB894" s="172" t="str">
        <f>IFERROR(VALUE(RIGHT(AA894,LEN(AA894)-MIN(FIND({0;1;2;3;4;5;6;7;8;9},AA894&amp;"0123456789"))+1)),"")</f>
        <v/>
      </c>
    </row>
    <row r="895" spans="2:28" x14ac:dyDescent="0.2">
      <c r="B895" s="130"/>
      <c r="C895" s="160"/>
      <c r="E895" s="160"/>
      <c r="G895" s="160"/>
      <c r="I895" s="160"/>
      <c r="K895" s="160"/>
      <c r="M895" s="160"/>
      <c r="N895" s="143">
        <f t="shared" si="13"/>
        <v>895</v>
      </c>
      <c r="AB895" s="172" t="str">
        <f>IFERROR(VALUE(RIGHT(AA895,LEN(AA895)-MIN(FIND({0;1;2;3;4;5;6;7;8;9},AA895&amp;"0123456789"))+1)),"")</f>
        <v/>
      </c>
    </row>
    <row r="896" spans="2:28" x14ac:dyDescent="0.2">
      <c r="B896" s="130"/>
      <c r="C896" s="160"/>
      <c r="E896" s="160"/>
      <c r="G896" s="160"/>
      <c r="I896" s="160"/>
      <c r="K896" s="160"/>
      <c r="M896" s="160"/>
      <c r="N896" s="143">
        <f t="shared" si="13"/>
        <v>896</v>
      </c>
      <c r="AB896" s="172" t="str">
        <f>IFERROR(VALUE(RIGHT(AA896,LEN(AA896)-MIN(FIND({0;1;2;3;4;5;6;7;8;9},AA896&amp;"0123456789"))+1)),"")</f>
        <v/>
      </c>
    </row>
    <row r="897" spans="2:28" x14ac:dyDescent="0.2">
      <c r="B897" s="130"/>
      <c r="C897" s="160"/>
      <c r="E897" s="160"/>
      <c r="G897" s="160"/>
      <c r="I897" s="160"/>
      <c r="K897" s="160"/>
      <c r="M897" s="160"/>
      <c r="N897" s="143">
        <f t="shared" si="13"/>
        <v>897</v>
      </c>
      <c r="AB897" s="172" t="str">
        <f>IFERROR(VALUE(RIGHT(AA897,LEN(AA897)-MIN(FIND({0;1;2;3;4;5;6;7;8;9},AA897&amp;"0123456789"))+1)),"")</f>
        <v/>
      </c>
    </row>
    <row r="898" spans="2:28" x14ac:dyDescent="0.2">
      <c r="B898" s="130"/>
      <c r="C898" s="160"/>
      <c r="E898" s="160"/>
      <c r="G898" s="160"/>
      <c r="I898" s="160"/>
      <c r="K898" s="160"/>
      <c r="M898" s="160"/>
      <c r="N898" s="143">
        <f t="shared" si="13"/>
        <v>898</v>
      </c>
      <c r="AB898" s="172" t="str">
        <f>IFERROR(VALUE(RIGHT(AA898,LEN(AA898)-MIN(FIND({0;1;2;3;4;5;6;7;8;9},AA898&amp;"0123456789"))+1)),"")</f>
        <v/>
      </c>
    </row>
    <row r="899" spans="2:28" x14ac:dyDescent="0.2">
      <c r="B899" s="130"/>
      <c r="C899" s="160"/>
      <c r="E899" s="160"/>
      <c r="G899" s="160"/>
      <c r="I899" s="160"/>
      <c r="K899" s="160"/>
      <c r="M899" s="160"/>
      <c r="N899" s="143">
        <f t="shared" si="13"/>
        <v>899</v>
      </c>
      <c r="AB899" s="172" t="str">
        <f>IFERROR(VALUE(RIGHT(AA899,LEN(AA899)-MIN(FIND({0;1;2;3;4;5;6;7;8;9},AA899&amp;"0123456789"))+1)),"")</f>
        <v/>
      </c>
    </row>
    <row r="900" spans="2:28" x14ac:dyDescent="0.2">
      <c r="B900" s="130"/>
      <c r="C900" s="160"/>
      <c r="E900" s="160"/>
      <c r="G900" s="160"/>
      <c r="I900" s="160"/>
      <c r="K900" s="160"/>
      <c r="M900" s="160"/>
      <c r="N900" s="143">
        <f t="shared" si="13"/>
        <v>900</v>
      </c>
      <c r="AB900" s="172" t="str">
        <f>IFERROR(VALUE(RIGHT(AA900,LEN(AA900)-MIN(FIND({0;1;2;3;4;5;6;7;8;9},AA900&amp;"0123456789"))+1)),"")</f>
        <v/>
      </c>
    </row>
    <row r="901" spans="2:28" x14ac:dyDescent="0.2">
      <c r="B901" s="130"/>
      <c r="C901" s="160"/>
      <c r="E901" s="160"/>
      <c r="G901" s="160"/>
      <c r="I901" s="160"/>
      <c r="K901" s="160"/>
      <c r="M901" s="160"/>
      <c r="N901" s="143">
        <f t="shared" si="13"/>
        <v>901</v>
      </c>
      <c r="AB901" s="172" t="str">
        <f>IFERROR(VALUE(RIGHT(AA901,LEN(AA901)-MIN(FIND({0;1;2;3;4;5;6;7;8;9},AA901&amp;"0123456789"))+1)),"")</f>
        <v/>
      </c>
    </row>
    <row r="902" spans="2:28" x14ac:dyDescent="0.2">
      <c r="B902" s="130"/>
      <c r="C902" s="160"/>
      <c r="E902" s="160"/>
      <c r="G902" s="160"/>
      <c r="I902" s="160"/>
      <c r="K902" s="160"/>
      <c r="M902" s="160"/>
      <c r="N902" s="143">
        <f t="shared" ref="N902:N965" si="14">N901+1</f>
        <v>902</v>
      </c>
      <c r="AB902" s="172" t="str">
        <f>IFERROR(VALUE(RIGHT(AA902,LEN(AA902)-MIN(FIND({0;1;2;3;4;5;6;7;8;9},AA902&amp;"0123456789"))+1)),"")</f>
        <v/>
      </c>
    </row>
    <row r="903" spans="2:28" x14ac:dyDescent="0.2">
      <c r="B903" s="130"/>
      <c r="C903" s="160"/>
      <c r="E903" s="160"/>
      <c r="G903" s="160"/>
      <c r="I903" s="160"/>
      <c r="K903" s="160"/>
      <c r="M903" s="160"/>
      <c r="N903" s="143">
        <f t="shared" si="14"/>
        <v>903</v>
      </c>
      <c r="AB903" s="172" t="str">
        <f>IFERROR(VALUE(RIGHT(AA903,LEN(AA903)-MIN(FIND({0;1;2;3;4;5;6;7;8;9},AA903&amp;"0123456789"))+1)),"")</f>
        <v/>
      </c>
    </row>
    <row r="904" spans="2:28" x14ac:dyDescent="0.2">
      <c r="B904" s="130"/>
      <c r="C904" s="160"/>
      <c r="E904" s="160"/>
      <c r="G904" s="160"/>
      <c r="I904" s="160"/>
      <c r="K904" s="160"/>
      <c r="M904" s="160"/>
      <c r="N904" s="143">
        <f t="shared" si="14"/>
        <v>904</v>
      </c>
      <c r="AB904" s="172" t="str">
        <f>IFERROR(VALUE(RIGHT(AA904,LEN(AA904)-MIN(FIND({0;1;2;3;4;5;6;7;8;9},AA904&amp;"0123456789"))+1)),"")</f>
        <v/>
      </c>
    </row>
    <row r="905" spans="2:28" x14ac:dyDescent="0.2">
      <c r="B905" s="130"/>
      <c r="C905" s="160"/>
      <c r="E905" s="160"/>
      <c r="G905" s="160"/>
      <c r="I905" s="160"/>
      <c r="K905" s="160"/>
      <c r="M905" s="160"/>
      <c r="N905" s="143">
        <f t="shared" si="14"/>
        <v>905</v>
      </c>
      <c r="AB905" s="172" t="str">
        <f>IFERROR(VALUE(RIGHT(AA905,LEN(AA905)-MIN(FIND({0;1;2;3;4;5;6;7;8;9},AA905&amp;"0123456789"))+1)),"")</f>
        <v/>
      </c>
    </row>
    <row r="906" spans="2:28" x14ac:dyDescent="0.2">
      <c r="B906" s="130"/>
      <c r="C906" s="160"/>
      <c r="E906" s="160"/>
      <c r="G906" s="160"/>
      <c r="I906" s="160"/>
      <c r="K906" s="160"/>
      <c r="M906" s="160"/>
      <c r="N906" s="143">
        <f t="shared" si="14"/>
        <v>906</v>
      </c>
      <c r="AB906" s="172" t="str">
        <f>IFERROR(VALUE(RIGHT(AA906,LEN(AA906)-MIN(FIND({0;1;2;3;4;5;6;7;8;9},AA906&amp;"0123456789"))+1)),"")</f>
        <v/>
      </c>
    </row>
    <row r="907" spans="2:28" x14ac:dyDescent="0.2">
      <c r="B907" s="130"/>
      <c r="C907" s="160"/>
      <c r="E907" s="160"/>
      <c r="G907" s="160"/>
      <c r="I907" s="160"/>
      <c r="K907" s="160"/>
      <c r="M907" s="160"/>
      <c r="N907" s="143">
        <f t="shared" si="14"/>
        <v>907</v>
      </c>
      <c r="AB907" s="172" t="str">
        <f>IFERROR(VALUE(RIGHT(AA907,LEN(AA907)-MIN(FIND({0;1;2;3;4;5;6;7;8;9},AA907&amp;"0123456789"))+1)),"")</f>
        <v/>
      </c>
    </row>
    <row r="908" spans="2:28" x14ac:dyDescent="0.2">
      <c r="B908" s="130"/>
      <c r="C908" s="160"/>
      <c r="E908" s="160"/>
      <c r="G908" s="160"/>
      <c r="I908" s="160"/>
      <c r="K908" s="160"/>
      <c r="M908" s="160"/>
      <c r="N908" s="143">
        <f t="shared" si="14"/>
        <v>908</v>
      </c>
      <c r="AB908" s="172" t="str">
        <f>IFERROR(VALUE(RIGHT(AA908,LEN(AA908)-MIN(FIND({0;1;2;3;4;5;6;7;8;9},AA908&amp;"0123456789"))+1)),"")</f>
        <v/>
      </c>
    </row>
    <row r="909" spans="2:28" x14ac:dyDescent="0.2">
      <c r="B909" s="130"/>
      <c r="C909" s="160"/>
      <c r="E909" s="160"/>
      <c r="G909" s="160"/>
      <c r="I909" s="160"/>
      <c r="K909" s="160"/>
      <c r="M909" s="160"/>
      <c r="N909" s="143">
        <f t="shared" si="14"/>
        <v>909</v>
      </c>
      <c r="AB909" s="172" t="str">
        <f>IFERROR(VALUE(RIGHT(AA909,LEN(AA909)-MIN(FIND({0;1;2;3;4;5;6;7;8;9},AA909&amp;"0123456789"))+1)),"")</f>
        <v/>
      </c>
    </row>
    <row r="910" spans="2:28" x14ac:dyDescent="0.2">
      <c r="B910" s="130"/>
      <c r="C910" s="160"/>
      <c r="E910" s="160"/>
      <c r="G910" s="160"/>
      <c r="I910" s="160"/>
      <c r="K910" s="160"/>
      <c r="M910" s="160"/>
      <c r="N910" s="143">
        <f t="shared" si="14"/>
        <v>910</v>
      </c>
      <c r="AB910" s="172" t="str">
        <f>IFERROR(VALUE(RIGHT(AA910,LEN(AA910)-MIN(FIND({0;1;2;3;4;5;6;7;8;9},AA910&amp;"0123456789"))+1)),"")</f>
        <v/>
      </c>
    </row>
    <row r="911" spans="2:28" x14ac:dyDescent="0.2">
      <c r="B911" s="130"/>
      <c r="C911" s="160"/>
      <c r="E911" s="160"/>
      <c r="G911" s="160"/>
      <c r="I911" s="160"/>
      <c r="K911" s="160"/>
      <c r="M911" s="160"/>
      <c r="N911" s="143">
        <f t="shared" si="14"/>
        <v>911</v>
      </c>
      <c r="AB911" s="172" t="str">
        <f>IFERROR(VALUE(RIGHT(AA911,LEN(AA911)-MIN(FIND({0;1;2;3;4;5;6;7;8;9},AA911&amp;"0123456789"))+1)),"")</f>
        <v/>
      </c>
    </row>
    <row r="912" spans="2:28" x14ac:dyDescent="0.2">
      <c r="B912" s="130"/>
      <c r="C912" s="160"/>
      <c r="E912" s="160"/>
      <c r="G912" s="160"/>
      <c r="I912" s="160"/>
      <c r="K912" s="160"/>
      <c r="M912" s="160"/>
      <c r="N912" s="143">
        <f t="shared" si="14"/>
        <v>912</v>
      </c>
      <c r="AB912" s="172" t="str">
        <f>IFERROR(VALUE(RIGHT(AA912,LEN(AA912)-MIN(FIND({0;1;2;3;4;5;6;7;8;9},AA912&amp;"0123456789"))+1)),"")</f>
        <v/>
      </c>
    </row>
    <row r="913" spans="2:28" x14ac:dyDescent="0.2">
      <c r="B913" s="130"/>
      <c r="C913" s="160"/>
      <c r="E913" s="160"/>
      <c r="G913" s="160"/>
      <c r="I913" s="160"/>
      <c r="K913" s="160"/>
      <c r="M913" s="160"/>
      <c r="N913" s="143">
        <f t="shared" si="14"/>
        <v>913</v>
      </c>
      <c r="AB913" s="172" t="str">
        <f>IFERROR(VALUE(RIGHT(AA913,LEN(AA913)-MIN(FIND({0;1;2;3;4;5;6;7;8;9},AA913&amp;"0123456789"))+1)),"")</f>
        <v/>
      </c>
    </row>
    <row r="914" spans="2:28" x14ac:dyDescent="0.2">
      <c r="B914" s="130"/>
      <c r="C914" s="160"/>
      <c r="E914" s="160"/>
      <c r="G914" s="160"/>
      <c r="I914" s="160"/>
      <c r="K914" s="160"/>
      <c r="M914" s="160"/>
      <c r="N914" s="143">
        <f t="shared" si="14"/>
        <v>914</v>
      </c>
      <c r="AB914" s="172" t="str">
        <f>IFERROR(VALUE(RIGHT(AA914,LEN(AA914)-MIN(FIND({0;1;2;3;4;5;6;7;8;9},AA914&amp;"0123456789"))+1)),"")</f>
        <v/>
      </c>
    </row>
    <row r="915" spans="2:28" x14ac:dyDescent="0.2">
      <c r="B915" s="130"/>
      <c r="C915" s="160"/>
      <c r="E915" s="160"/>
      <c r="G915" s="160"/>
      <c r="I915" s="160"/>
      <c r="K915" s="160"/>
      <c r="M915" s="160"/>
      <c r="N915" s="143">
        <f t="shared" si="14"/>
        <v>915</v>
      </c>
      <c r="AB915" s="172" t="str">
        <f>IFERROR(VALUE(RIGHT(AA915,LEN(AA915)-MIN(FIND({0;1;2;3;4;5;6;7;8;9},AA915&amp;"0123456789"))+1)),"")</f>
        <v/>
      </c>
    </row>
    <row r="916" spans="2:28" x14ac:dyDescent="0.2">
      <c r="B916" s="130"/>
      <c r="C916" s="160"/>
      <c r="E916" s="160"/>
      <c r="G916" s="160"/>
      <c r="I916" s="160"/>
      <c r="K916" s="160"/>
      <c r="M916" s="160"/>
      <c r="N916" s="143">
        <f t="shared" si="14"/>
        <v>916</v>
      </c>
      <c r="AB916" s="172" t="str">
        <f>IFERROR(VALUE(RIGHT(AA916,LEN(AA916)-MIN(FIND({0;1;2;3;4;5;6;7;8;9},AA916&amp;"0123456789"))+1)),"")</f>
        <v/>
      </c>
    </row>
    <row r="917" spans="2:28" x14ac:dyDescent="0.2">
      <c r="B917" s="130"/>
      <c r="C917" s="160"/>
      <c r="E917" s="160"/>
      <c r="G917" s="160"/>
      <c r="I917" s="160"/>
      <c r="K917" s="160"/>
      <c r="M917" s="160"/>
      <c r="N917" s="143">
        <f t="shared" si="14"/>
        <v>917</v>
      </c>
      <c r="AB917" s="172" t="str">
        <f>IFERROR(VALUE(RIGHT(AA917,LEN(AA917)-MIN(FIND({0;1;2;3;4;5;6;7;8;9},AA917&amp;"0123456789"))+1)),"")</f>
        <v/>
      </c>
    </row>
    <row r="918" spans="2:28" x14ac:dyDescent="0.2">
      <c r="B918" s="130"/>
      <c r="C918" s="160"/>
      <c r="E918" s="160"/>
      <c r="G918" s="160"/>
      <c r="I918" s="160"/>
      <c r="K918" s="160"/>
      <c r="M918" s="160"/>
      <c r="N918" s="143">
        <f t="shared" si="14"/>
        <v>918</v>
      </c>
      <c r="AB918" s="172" t="str">
        <f>IFERROR(VALUE(RIGHT(AA918,LEN(AA918)-MIN(FIND({0;1;2;3;4;5;6;7;8;9},AA918&amp;"0123456789"))+1)),"")</f>
        <v/>
      </c>
    </row>
    <row r="919" spans="2:28" x14ac:dyDescent="0.2">
      <c r="B919" s="130"/>
      <c r="C919" s="160"/>
      <c r="E919" s="160"/>
      <c r="G919" s="160"/>
      <c r="I919" s="160"/>
      <c r="K919" s="160"/>
      <c r="M919" s="160"/>
      <c r="N919" s="143">
        <f t="shared" si="14"/>
        <v>919</v>
      </c>
      <c r="AB919" s="172" t="str">
        <f>IFERROR(VALUE(RIGHT(AA919,LEN(AA919)-MIN(FIND({0;1;2;3;4;5;6;7;8;9},AA919&amp;"0123456789"))+1)),"")</f>
        <v/>
      </c>
    </row>
    <row r="920" spans="2:28" x14ac:dyDescent="0.2">
      <c r="B920" s="130"/>
      <c r="C920" s="160"/>
      <c r="E920" s="160"/>
      <c r="G920" s="160"/>
      <c r="I920" s="160"/>
      <c r="K920" s="160"/>
      <c r="M920" s="160"/>
      <c r="N920" s="143">
        <f t="shared" si="14"/>
        <v>920</v>
      </c>
      <c r="AB920" s="172" t="str">
        <f>IFERROR(VALUE(RIGHT(AA920,LEN(AA920)-MIN(FIND({0;1;2;3;4;5;6;7;8;9},AA920&amp;"0123456789"))+1)),"")</f>
        <v/>
      </c>
    </row>
    <row r="921" spans="2:28" x14ac:dyDescent="0.2">
      <c r="B921" s="130"/>
      <c r="C921" s="160"/>
      <c r="E921" s="160"/>
      <c r="G921" s="160"/>
      <c r="I921" s="160"/>
      <c r="K921" s="160"/>
      <c r="M921" s="160"/>
      <c r="N921" s="143">
        <f t="shared" si="14"/>
        <v>921</v>
      </c>
      <c r="AB921" s="172" t="str">
        <f>IFERROR(VALUE(RIGHT(AA921,LEN(AA921)-MIN(FIND({0;1;2;3;4;5;6;7;8;9},AA921&amp;"0123456789"))+1)),"")</f>
        <v/>
      </c>
    </row>
    <row r="922" spans="2:28" x14ac:dyDescent="0.2">
      <c r="B922" s="130"/>
      <c r="C922" s="160"/>
      <c r="E922" s="160"/>
      <c r="G922" s="160"/>
      <c r="I922" s="160"/>
      <c r="K922" s="160"/>
      <c r="M922" s="160"/>
      <c r="N922" s="143">
        <f t="shared" si="14"/>
        <v>922</v>
      </c>
      <c r="AB922" s="172" t="str">
        <f>IFERROR(VALUE(RIGHT(AA922,LEN(AA922)-MIN(FIND({0;1;2;3;4;5;6;7;8;9},AA922&amp;"0123456789"))+1)),"")</f>
        <v/>
      </c>
    </row>
    <row r="923" spans="2:28" x14ac:dyDescent="0.2">
      <c r="B923" s="130"/>
      <c r="C923" s="160"/>
      <c r="E923" s="160"/>
      <c r="G923" s="160"/>
      <c r="I923" s="160"/>
      <c r="K923" s="160"/>
      <c r="M923" s="160"/>
      <c r="N923" s="143">
        <f t="shared" si="14"/>
        <v>923</v>
      </c>
      <c r="AB923" s="172" t="str">
        <f>IFERROR(VALUE(RIGHT(AA923,LEN(AA923)-MIN(FIND({0;1;2;3;4;5;6;7;8;9},AA923&amp;"0123456789"))+1)),"")</f>
        <v/>
      </c>
    </row>
    <row r="924" spans="2:28" x14ac:dyDescent="0.2">
      <c r="B924" s="130"/>
      <c r="C924" s="160"/>
      <c r="E924" s="160"/>
      <c r="G924" s="160"/>
      <c r="I924" s="160"/>
      <c r="K924" s="160"/>
      <c r="M924" s="160"/>
      <c r="N924" s="143">
        <f t="shared" si="14"/>
        <v>924</v>
      </c>
      <c r="AB924" s="172" t="str">
        <f>IFERROR(VALUE(RIGHT(AA924,LEN(AA924)-MIN(FIND({0;1;2;3;4;5;6;7;8;9},AA924&amp;"0123456789"))+1)),"")</f>
        <v/>
      </c>
    </row>
    <row r="925" spans="2:28" x14ac:dyDescent="0.2">
      <c r="B925" s="130"/>
      <c r="C925" s="160"/>
      <c r="E925" s="160"/>
      <c r="G925" s="160"/>
      <c r="I925" s="160"/>
      <c r="K925" s="160"/>
      <c r="M925" s="160"/>
      <c r="N925" s="143">
        <f t="shared" si="14"/>
        <v>925</v>
      </c>
      <c r="AB925" s="172" t="str">
        <f>IFERROR(VALUE(RIGHT(AA925,LEN(AA925)-MIN(FIND({0;1;2;3;4;5;6;7;8;9},AA925&amp;"0123456789"))+1)),"")</f>
        <v/>
      </c>
    </row>
    <row r="926" spans="2:28" x14ac:dyDescent="0.2">
      <c r="B926" s="130"/>
      <c r="C926" s="160"/>
      <c r="E926" s="160"/>
      <c r="G926" s="160"/>
      <c r="I926" s="160"/>
      <c r="K926" s="160"/>
      <c r="M926" s="160"/>
      <c r="N926" s="143">
        <f t="shared" si="14"/>
        <v>926</v>
      </c>
      <c r="AB926" s="172" t="str">
        <f>IFERROR(VALUE(RIGHT(AA926,LEN(AA926)-MIN(FIND({0;1;2;3;4;5;6;7;8;9},AA926&amp;"0123456789"))+1)),"")</f>
        <v/>
      </c>
    </row>
    <row r="927" spans="2:28" x14ac:dyDescent="0.2">
      <c r="B927" s="130"/>
      <c r="C927" s="160"/>
      <c r="E927" s="160"/>
      <c r="G927" s="160"/>
      <c r="I927" s="160"/>
      <c r="K927" s="160"/>
      <c r="M927" s="160"/>
      <c r="N927" s="143">
        <f t="shared" si="14"/>
        <v>927</v>
      </c>
      <c r="AB927" s="172" t="str">
        <f>IFERROR(VALUE(RIGHT(AA927,LEN(AA927)-MIN(FIND({0;1;2;3;4;5;6;7;8;9},AA927&amp;"0123456789"))+1)),"")</f>
        <v/>
      </c>
    </row>
    <row r="928" spans="2:28" x14ac:dyDescent="0.2">
      <c r="B928" s="130"/>
      <c r="C928" s="160"/>
      <c r="E928" s="160"/>
      <c r="G928" s="160"/>
      <c r="I928" s="160"/>
      <c r="K928" s="160"/>
      <c r="M928" s="160"/>
      <c r="N928" s="143">
        <f t="shared" si="14"/>
        <v>928</v>
      </c>
      <c r="AB928" s="172" t="str">
        <f>IFERROR(VALUE(RIGHT(AA928,LEN(AA928)-MIN(FIND({0;1;2;3;4;5;6;7;8;9},AA928&amp;"0123456789"))+1)),"")</f>
        <v/>
      </c>
    </row>
    <row r="929" spans="2:28" x14ac:dyDescent="0.2">
      <c r="B929" s="130"/>
      <c r="C929" s="160"/>
      <c r="E929" s="160"/>
      <c r="G929" s="160"/>
      <c r="I929" s="160"/>
      <c r="K929" s="160"/>
      <c r="M929" s="160"/>
      <c r="N929" s="143">
        <f t="shared" si="14"/>
        <v>929</v>
      </c>
      <c r="AB929" s="172" t="str">
        <f>IFERROR(VALUE(RIGHT(AA929,LEN(AA929)-MIN(FIND({0;1;2;3;4;5;6;7;8;9},AA929&amp;"0123456789"))+1)),"")</f>
        <v/>
      </c>
    </row>
    <row r="930" spans="2:28" x14ac:dyDescent="0.2">
      <c r="B930" s="130"/>
      <c r="C930" s="160"/>
      <c r="E930" s="160"/>
      <c r="G930" s="160"/>
      <c r="I930" s="160"/>
      <c r="K930" s="160"/>
      <c r="M930" s="160"/>
      <c r="N930" s="143">
        <f t="shared" si="14"/>
        <v>930</v>
      </c>
      <c r="AB930" s="172" t="str">
        <f>IFERROR(VALUE(RIGHT(AA930,LEN(AA930)-MIN(FIND({0;1;2;3;4;5;6;7;8;9},AA930&amp;"0123456789"))+1)),"")</f>
        <v/>
      </c>
    </row>
    <row r="931" spans="2:28" x14ac:dyDescent="0.2">
      <c r="B931" s="130"/>
      <c r="C931" s="160"/>
      <c r="E931" s="160"/>
      <c r="G931" s="160"/>
      <c r="I931" s="160"/>
      <c r="K931" s="160"/>
      <c r="M931" s="160"/>
      <c r="N931" s="143">
        <f t="shared" si="14"/>
        <v>931</v>
      </c>
      <c r="AB931" s="172" t="str">
        <f>IFERROR(VALUE(RIGHT(AA931,LEN(AA931)-MIN(FIND({0;1;2;3;4;5;6;7;8;9},AA931&amp;"0123456789"))+1)),"")</f>
        <v/>
      </c>
    </row>
    <row r="932" spans="2:28" x14ac:dyDescent="0.2">
      <c r="B932" s="130"/>
      <c r="C932" s="160"/>
      <c r="E932" s="160"/>
      <c r="G932" s="160"/>
      <c r="I932" s="160"/>
      <c r="K932" s="160"/>
      <c r="M932" s="160"/>
      <c r="N932" s="143">
        <f t="shared" si="14"/>
        <v>932</v>
      </c>
      <c r="AB932" s="172" t="str">
        <f>IFERROR(VALUE(RIGHT(AA932,LEN(AA932)-MIN(FIND({0;1;2;3;4;5;6;7;8;9},AA932&amp;"0123456789"))+1)),"")</f>
        <v/>
      </c>
    </row>
    <row r="933" spans="2:28" x14ac:dyDescent="0.2">
      <c r="B933" s="130"/>
      <c r="C933" s="160"/>
      <c r="E933" s="160"/>
      <c r="G933" s="160"/>
      <c r="I933" s="160"/>
      <c r="K933" s="160"/>
      <c r="M933" s="160"/>
      <c r="N933" s="143">
        <f t="shared" si="14"/>
        <v>933</v>
      </c>
      <c r="AB933" s="172" t="str">
        <f>IFERROR(VALUE(RIGHT(AA933,LEN(AA933)-MIN(FIND({0;1;2;3;4;5;6;7;8;9},AA933&amp;"0123456789"))+1)),"")</f>
        <v/>
      </c>
    </row>
    <row r="934" spans="2:28" x14ac:dyDescent="0.2">
      <c r="B934" s="130"/>
      <c r="C934" s="160"/>
      <c r="E934" s="160"/>
      <c r="G934" s="160"/>
      <c r="I934" s="160"/>
      <c r="K934" s="160"/>
      <c r="M934" s="160"/>
      <c r="N934" s="143">
        <f t="shared" si="14"/>
        <v>934</v>
      </c>
      <c r="AB934" s="172" t="str">
        <f>IFERROR(VALUE(RIGHT(AA934,LEN(AA934)-MIN(FIND({0;1;2;3;4;5;6;7;8;9},AA934&amp;"0123456789"))+1)),"")</f>
        <v/>
      </c>
    </row>
    <row r="935" spans="2:28" x14ac:dyDescent="0.2">
      <c r="B935" s="130"/>
      <c r="C935" s="160"/>
      <c r="E935" s="160"/>
      <c r="G935" s="160"/>
      <c r="I935" s="160"/>
      <c r="K935" s="160"/>
      <c r="M935" s="160"/>
      <c r="N935" s="143">
        <f t="shared" si="14"/>
        <v>935</v>
      </c>
      <c r="AB935" s="172" t="str">
        <f>IFERROR(VALUE(RIGHT(AA935,LEN(AA935)-MIN(FIND({0;1;2;3;4;5;6;7;8;9},AA935&amp;"0123456789"))+1)),"")</f>
        <v/>
      </c>
    </row>
    <row r="936" spans="2:28" x14ac:dyDescent="0.2">
      <c r="B936" s="130"/>
      <c r="C936" s="160"/>
      <c r="E936" s="160"/>
      <c r="G936" s="160"/>
      <c r="I936" s="160"/>
      <c r="K936" s="160"/>
      <c r="M936" s="160"/>
      <c r="N936" s="143">
        <f t="shared" si="14"/>
        <v>936</v>
      </c>
      <c r="AB936" s="172" t="str">
        <f>IFERROR(VALUE(RIGHT(AA936,LEN(AA936)-MIN(FIND({0;1;2;3;4;5;6;7;8;9},AA936&amp;"0123456789"))+1)),"")</f>
        <v/>
      </c>
    </row>
    <row r="937" spans="2:28" x14ac:dyDescent="0.2">
      <c r="B937" s="130"/>
      <c r="C937" s="160"/>
      <c r="E937" s="160"/>
      <c r="G937" s="160"/>
      <c r="I937" s="160"/>
      <c r="K937" s="160"/>
      <c r="M937" s="160"/>
      <c r="N937" s="143">
        <f t="shared" si="14"/>
        <v>937</v>
      </c>
      <c r="AB937" s="172" t="str">
        <f>IFERROR(VALUE(RIGHT(AA937,LEN(AA937)-MIN(FIND({0;1;2;3;4;5;6;7;8;9},AA937&amp;"0123456789"))+1)),"")</f>
        <v/>
      </c>
    </row>
    <row r="938" spans="2:28" x14ac:dyDescent="0.2">
      <c r="B938" s="130"/>
      <c r="C938" s="160"/>
      <c r="E938" s="160"/>
      <c r="G938" s="160"/>
      <c r="I938" s="160"/>
      <c r="K938" s="160"/>
      <c r="M938" s="160"/>
      <c r="N938" s="143">
        <f t="shared" si="14"/>
        <v>938</v>
      </c>
      <c r="AB938" s="172" t="str">
        <f>IFERROR(VALUE(RIGHT(AA938,LEN(AA938)-MIN(FIND({0;1;2;3;4;5;6;7;8;9},AA938&amp;"0123456789"))+1)),"")</f>
        <v/>
      </c>
    </row>
    <row r="939" spans="2:28" x14ac:dyDescent="0.2">
      <c r="B939" s="130"/>
      <c r="C939" s="160"/>
      <c r="E939" s="160"/>
      <c r="G939" s="160"/>
      <c r="I939" s="160"/>
      <c r="K939" s="160"/>
      <c r="M939" s="160"/>
      <c r="N939" s="143">
        <f t="shared" si="14"/>
        <v>939</v>
      </c>
      <c r="AB939" s="172" t="str">
        <f>IFERROR(VALUE(RIGHT(AA939,LEN(AA939)-MIN(FIND({0;1;2;3;4;5;6;7;8;9},AA939&amp;"0123456789"))+1)),"")</f>
        <v/>
      </c>
    </row>
    <row r="940" spans="2:28" x14ac:dyDescent="0.2">
      <c r="B940" s="130"/>
      <c r="C940" s="160"/>
      <c r="E940" s="160"/>
      <c r="G940" s="160"/>
      <c r="I940" s="160"/>
      <c r="K940" s="160"/>
      <c r="M940" s="160"/>
      <c r="N940" s="143">
        <f t="shared" si="14"/>
        <v>940</v>
      </c>
      <c r="AB940" s="172" t="str">
        <f>IFERROR(VALUE(RIGHT(AA940,LEN(AA940)-MIN(FIND({0;1;2;3;4;5;6;7;8;9},AA940&amp;"0123456789"))+1)),"")</f>
        <v/>
      </c>
    </row>
    <row r="941" spans="2:28" x14ac:dyDescent="0.2">
      <c r="B941" s="130"/>
      <c r="C941" s="160"/>
      <c r="E941" s="160"/>
      <c r="G941" s="160"/>
      <c r="I941" s="160"/>
      <c r="K941" s="160"/>
      <c r="M941" s="160"/>
      <c r="N941" s="143">
        <f t="shared" si="14"/>
        <v>941</v>
      </c>
      <c r="AB941" s="172" t="str">
        <f>IFERROR(VALUE(RIGHT(AA941,LEN(AA941)-MIN(FIND({0;1;2;3;4;5;6;7;8;9},AA941&amp;"0123456789"))+1)),"")</f>
        <v/>
      </c>
    </row>
    <row r="942" spans="2:28" x14ac:dyDescent="0.2">
      <c r="B942" s="130"/>
      <c r="C942" s="160"/>
      <c r="E942" s="160"/>
      <c r="G942" s="160"/>
      <c r="I942" s="160"/>
      <c r="K942" s="160"/>
      <c r="M942" s="160"/>
      <c r="N942" s="143">
        <f t="shared" si="14"/>
        <v>942</v>
      </c>
      <c r="AB942" s="172" t="str">
        <f>IFERROR(VALUE(RIGHT(AA942,LEN(AA942)-MIN(FIND({0;1;2;3;4;5;6;7;8;9},AA942&amp;"0123456789"))+1)),"")</f>
        <v/>
      </c>
    </row>
    <row r="943" spans="2:28" x14ac:dyDescent="0.2">
      <c r="B943" s="130"/>
      <c r="C943" s="160"/>
      <c r="E943" s="160"/>
      <c r="G943" s="160"/>
      <c r="I943" s="160"/>
      <c r="K943" s="160"/>
      <c r="M943" s="160"/>
      <c r="N943" s="143">
        <f t="shared" si="14"/>
        <v>943</v>
      </c>
      <c r="AB943" s="172" t="str">
        <f>IFERROR(VALUE(RIGHT(AA943,LEN(AA943)-MIN(FIND({0;1;2;3;4;5;6;7;8;9},AA943&amp;"0123456789"))+1)),"")</f>
        <v/>
      </c>
    </row>
    <row r="944" spans="2:28" x14ac:dyDescent="0.2">
      <c r="B944" s="130"/>
      <c r="C944" s="160"/>
      <c r="E944" s="160"/>
      <c r="G944" s="160"/>
      <c r="I944" s="160"/>
      <c r="K944" s="160"/>
      <c r="M944" s="160"/>
      <c r="N944" s="143">
        <f t="shared" si="14"/>
        <v>944</v>
      </c>
      <c r="AB944" s="172" t="str">
        <f>IFERROR(VALUE(RIGHT(AA944,LEN(AA944)-MIN(FIND({0;1;2;3;4;5;6;7;8;9},AA944&amp;"0123456789"))+1)),"")</f>
        <v/>
      </c>
    </row>
    <row r="945" spans="2:28" x14ac:dyDescent="0.2">
      <c r="B945" s="130"/>
      <c r="C945" s="160"/>
      <c r="E945" s="160"/>
      <c r="G945" s="160"/>
      <c r="I945" s="160"/>
      <c r="K945" s="160"/>
      <c r="M945" s="160"/>
      <c r="N945" s="143">
        <f t="shared" si="14"/>
        <v>945</v>
      </c>
      <c r="AB945" s="172" t="str">
        <f>IFERROR(VALUE(RIGHT(AA945,LEN(AA945)-MIN(FIND({0;1;2;3;4;5;6;7;8;9},AA945&amp;"0123456789"))+1)),"")</f>
        <v/>
      </c>
    </row>
    <row r="946" spans="2:28" x14ac:dyDescent="0.2">
      <c r="B946" s="130"/>
      <c r="C946" s="160"/>
      <c r="E946" s="160"/>
      <c r="G946" s="160"/>
      <c r="I946" s="160"/>
      <c r="K946" s="160"/>
      <c r="M946" s="160"/>
      <c r="N946" s="143">
        <f t="shared" si="14"/>
        <v>946</v>
      </c>
      <c r="AB946" s="172" t="str">
        <f>IFERROR(VALUE(RIGHT(AA946,LEN(AA946)-MIN(FIND({0;1;2;3;4;5;6;7;8;9},AA946&amp;"0123456789"))+1)),"")</f>
        <v/>
      </c>
    </row>
    <row r="947" spans="2:28" x14ac:dyDescent="0.2">
      <c r="B947" s="130"/>
      <c r="C947" s="160"/>
      <c r="E947" s="160"/>
      <c r="G947" s="160"/>
      <c r="I947" s="160"/>
      <c r="K947" s="160"/>
      <c r="M947" s="160"/>
      <c r="N947" s="143">
        <f t="shared" si="14"/>
        <v>947</v>
      </c>
      <c r="AB947" s="172" t="str">
        <f>IFERROR(VALUE(RIGHT(AA947,LEN(AA947)-MIN(FIND({0;1;2;3;4;5;6;7;8;9},AA947&amp;"0123456789"))+1)),"")</f>
        <v/>
      </c>
    </row>
    <row r="948" spans="2:28" x14ac:dyDescent="0.2">
      <c r="B948" s="130"/>
      <c r="C948" s="160"/>
      <c r="E948" s="160"/>
      <c r="G948" s="160"/>
      <c r="I948" s="160"/>
      <c r="K948" s="160"/>
      <c r="M948" s="160"/>
      <c r="N948" s="143">
        <f t="shared" si="14"/>
        <v>948</v>
      </c>
      <c r="AB948" s="172" t="str">
        <f>IFERROR(VALUE(RIGHT(AA948,LEN(AA948)-MIN(FIND({0;1;2;3;4;5;6;7;8;9},AA948&amp;"0123456789"))+1)),"")</f>
        <v/>
      </c>
    </row>
    <row r="949" spans="2:28" x14ac:dyDescent="0.2">
      <c r="B949" s="130"/>
      <c r="C949" s="160"/>
      <c r="E949" s="160"/>
      <c r="G949" s="160"/>
      <c r="I949" s="160"/>
      <c r="K949" s="160"/>
      <c r="M949" s="160"/>
      <c r="N949" s="143">
        <f t="shared" si="14"/>
        <v>949</v>
      </c>
      <c r="AB949" s="172" t="str">
        <f>IFERROR(VALUE(RIGHT(AA949,LEN(AA949)-MIN(FIND({0;1;2;3;4;5;6;7;8;9},AA949&amp;"0123456789"))+1)),"")</f>
        <v/>
      </c>
    </row>
    <row r="950" spans="2:28" x14ac:dyDescent="0.2">
      <c r="B950" s="130"/>
      <c r="C950" s="160"/>
      <c r="E950" s="160"/>
      <c r="G950" s="160"/>
      <c r="I950" s="160"/>
      <c r="K950" s="160"/>
      <c r="M950" s="160"/>
      <c r="N950" s="143">
        <f t="shared" si="14"/>
        <v>950</v>
      </c>
      <c r="AB950" s="172" t="str">
        <f>IFERROR(VALUE(RIGHT(AA950,LEN(AA950)-MIN(FIND({0;1;2;3;4;5;6;7;8;9},AA950&amp;"0123456789"))+1)),"")</f>
        <v/>
      </c>
    </row>
    <row r="951" spans="2:28" x14ac:dyDescent="0.2">
      <c r="B951" s="130"/>
      <c r="C951" s="160"/>
      <c r="E951" s="160"/>
      <c r="G951" s="160"/>
      <c r="I951" s="160"/>
      <c r="K951" s="160"/>
      <c r="M951" s="160"/>
      <c r="N951" s="143">
        <f t="shared" si="14"/>
        <v>951</v>
      </c>
      <c r="AB951" s="172" t="str">
        <f>IFERROR(VALUE(RIGHT(AA951,LEN(AA951)-MIN(FIND({0;1;2;3;4;5;6;7;8;9},AA951&amp;"0123456789"))+1)),"")</f>
        <v/>
      </c>
    </row>
    <row r="952" spans="2:28" x14ac:dyDescent="0.2">
      <c r="B952" s="130"/>
      <c r="C952" s="160"/>
      <c r="E952" s="160"/>
      <c r="G952" s="160"/>
      <c r="I952" s="160"/>
      <c r="K952" s="160"/>
      <c r="M952" s="160"/>
      <c r="N952" s="143">
        <f t="shared" si="14"/>
        <v>952</v>
      </c>
      <c r="AB952" s="172" t="str">
        <f>IFERROR(VALUE(RIGHT(AA952,LEN(AA952)-MIN(FIND({0;1;2;3;4;5;6;7;8;9},AA952&amp;"0123456789"))+1)),"")</f>
        <v/>
      </c>
    </row>
    <row r="953" spans="2:28" x14ac:dyDescent="0.2">
      <c r="B953" s="130"/>
      <c r="C953" s="160"/>
      <c r="E953" s="160"/>
      <c r="G953" s="160"/>
      <c r="I953" s="160"/>
      <c r="K953" s="160"/>
      <c r="M953" s="160"/>
      <c r="N953" s="143">
        <f t="shared" si="14"/>
        <v>953</v>
      </c>
      <c r="AB953" s="172" t="str">
        <f>IFERROR(VALUE(RIGHT(AA953,LEN(AA953)-MIN(FIND({0;1;2;3;4;5;6;7;8;9},AA953&amp;"0123456789"))+1)),"")</f>
        <v/>
      </c>
    </row>
    <row r="954" spans="2:28" x14ac:dyDescent="0.2">
      <c r="B954" s="130"/>
      <c r="C954" s="160"/>
      <c r="E954" s="160"/>
      <c r="G954" s="160"/>
      <c r="I954" s="160"/>
      <c r="K954" s="160"/>
      <c r="M954" s="160"/>
      <c r="N954" s="143">
        <f t="shared" si="14"/>
        <v>954</v>
      </c>
      <c r="AB954" s="172" t="str">
        <f>IFERROR(VALUE(RIGHT(AA954,LEN(AA954)-MIN(FIND({0;1;2;3;4;5;6;7;8;9},AA954&amp;"0123456789"))+1)),"")</f>
        <v/>
      </c>
    </row>
    <row r="955" spans="2:28" x14ac:dyDescent="0.2">
      <c r="B955" s="130"/>
      <c r="C955" s="160"/>
      <c r="E955" s="160"/>
      <c r="G955" s="160"/>
      <c r="I955" s="160"/>
      <c r="K955" s="160"/>
      <c r="M955" s="160"/>
      <c r="N955" s="143">
        <f t="shared" si="14"/>
        <v>955</v>
      </c>
      <c r="AB955" s="172" t="str">
        <f>IFERROR(VALUE(RIGHT(AA955,LEN(AA955)-MIN(FIND({0;1;2;3;4;5;6;7;8;9},AA955&amp;"0123456789"))+1)),"")</f>
        <v/>
      </c>
    </row>
    <row r="956" spans="2:28" x14ac:dyDescent="0.2">
      <c r="B956" s="130"/>
      <c r="C956" s="160"/>
      <c r="E956" s="160"/>
      <c r="G956" s="160"/>
      <c r="I956" s="160"/>
      <c r="K956" s="160"/>
      <c r="M956" s="160"/>
      <c r="N956" s="143">
        <f t="shared" si="14"/>
        <v>956</v>
      </c>
      <c r="AB956" s="172" t="str">
        <f>IFERROR(VALUE(RIGHT(AA956,LEN(AA956)-MIN(FIND({0;1;2;3;4;5;6;7;8;9},AA956&amp;"0123456789"))+1)),"")</f>
        <v/>
      </c>
    </row>
    <row r="957" spans="2:28" x14ac:dyDescent="0.2">
      <c r="B957" s="130"/>
      <c r="C957" s="160"/>
      <c r="E957" s="160"/>
      <c r="G957" s="160"/>
      <c r="I957" s="160"/>
      <c r="K957" s="160"/>
      <c r="M957" s="160"/>
      <c r="N957" s="143">
        <f t="shared" si="14"/>
        <v>957</v>
      </c>
      <c r="AB957" s="172" t="str">
        <f>IFERROR(VALUE(RIGHT(AA957,LEN(AA957)-MIN(FIND({0;1;2;3;4;5;6;7;8;9},AA957&amp;"0123456789"))+1)),"")</f>
        <v/>
      </c>
    </row>
    <row r="958" spans="2:28" x14ac:dyDescent="0.2">
      <c r="B958" s="130"/>
      <c r="C958" s="160"/>
      <c r="E958" s="160"/>
      <c r="G958" s="160"/>
      <c r="I958" s="160"/>
      <c r="K958" s="160"/>
      <c r="M958" s="160"/>
      <c r="N958" s="143">
        <f t="shared" si="14"/>
        <v>958</v>
      </c>
      <c r="AB958" s="172" t="str">
        <f>IFERROR(VALUE(RIGHT(AA958,LEN(AA958)-MIN(FIND({0;1;2;3;4;5;6;7;8;9},AA958&amp;"0123456789"))+1)),"")</f>
        <v/>
      </c>
    </row>
    <row r="959" spans="2:28" x14ac:dyDescent="0.2">
      <c r="B959" s="130"/>
      <c r="C959" s="160"/>
      <c r="E959" s="160"/>
      <c r="G959" s="160"/>
      <c r="I959" s="160"/>
      <c r="K959" s="160"/>
      <c r="M959" s="160"/>
      <c r="N959" s="143">
        <f t="shared" si="14"/>
        <v>959</v>
      </c>
      <c r="AB959" s="172" t="str">
        <f>IFERROR(VALUE(RIGHT(AA959,LEN(AA959)-MIN(FIND({0;1;2;3;4;5;6;7;8;9},AA959&amp;"0123456789"))+1)),"")</f>
        <v/>
      </c>
    </row>
    <row r="960" spans="2:28" x14ac:dyDescent="0.2">
      <c r="B960" s="130"/>
      <c r="C960" s="160"/>
      <c r="E960" s="160"/>
      <c r="G960" s="160"/>
      <c r="I960" s="160"/>
      <c r="K960" s="160"/>
      <c r="M960" s="160"/>
      <c r="N960" s="143">
        <f t="shared" si="14"/>
        <v>960</v>
      </c>
      <c r="AB960" s="172" t="str">
        <f>IFERROR(VALUE(RIGHT(AA960,LEN(AA960)-MIN(FIND({0;1;2;3;4;5;6;7;8;9},AA960&amp;"0123456789"))+1)),"")</f>
        <v/>
      </c>
    </row>
    <row r="961" spans="2:28" x14ac:dyDescent="0.2">
      <c r="B961" s="130"/>
      <c r="C961" s="160"/>
      <c r="E961" s="160"/>
      <c r="G961" s="160"/>
      <c r="I961" s="160"/>
      <c r="K961" s="160"/>
      <c r="M961" s="160"/>
      <c r="N961" s="143">
        <f t="shared" si="14"/>
        <v>961</v>
      </c>
      <c r="AB961" s="172" t="str">
        <f>IFERROR(VALUE(RIGHT(AA961,LEN(AA961)-MIN(FIND({0;1;2;3;4;5;6;7;8;9},AA961&amp;"0123456789"))+1)),"")</f>
        <v/>
      </c>
    </row>
    <row r="962" spans="2:28" x14ac:dyDescent="0.2">
      <c r="B962" s="130"/>
      <c r="C962" s="160"/>
      <c r="E962" s="160"/>
      <c r="G962" s="160"/>
      <c r="I962" s="160"/>
      <c r="K962" s="160"/>
      <c r="M962" s="160"/>
      <c r="N962" s="143">
        <f t="shared" si="14"/>
        <v>962</v>
      </c>
      <c r="AB962" s="172" t="str">
        <f>IFERROR(VALUE(RIGHT(AA962,LEN(AA962)-MIN(FIND({0;1;2;3;4;5;6;7;8;9},AA962&amp;"0123456789"))+1)),"")</f>
        <v/>
      </c>
    </row>
    <row r="963" spans="2:28" x14ac:dyDescent="0.2">
      <c r="B963" s="130"/>
      <c r="C963" s="160"/>
      <c r="E963" s="160"/>
      <c r="G963" s="160"/>
      <c r="I963" s="160"/>
      <c r="K963" s="160"/>
      <c r="M963" s="160"/>
      <c r="N963" s="143">
        <f t="shared" si="14"/>
        <v>963</v>
      </c>
      <c r="AB963" s="172" t="str">
        <f>IFERROR(VALUE(RIGHT(AA963,LEN(AA963)-MIN(FIND({0;1;2;3;4;5;6;7;8;9},AA963&amp;"0123456789"))+1)),"")</f>
        <v/>
      </c>
    </row>
    <row r="964" spans="2:28" x14ac:dyDescent="0.2">
      <c r="B964" s="130"/>
      <c r="C964" s="160"/>
      <c r="E964" s="160"/>
      <c r="G964" s="160"/>
      <c r="I964" s="160"/>
      <c r="K964" s="160"/>
      <c r="M964" s="160"/>
      <c r="N964" s="143">
        <f t="shared" si="14"/>
        <v>964</v>
      </c>
      <c r="AB964" s="172" t="str">
        <f>IFERROR(VALUE(RIGHT(AA964,LEN(AA964)-MIN(FIND({0;1;2;3;4;5;6;7;8;9},AA964&amp;"0123456789"))+1)),"")</f>
        <v/>
      </c>
    </row>
    <row r="965" spans="2:28" x14ac:dyDescent="0.2">
      <c r="B965" s="130"/>
      <c r="C965" s="160"/>
      <c r="E965" s="160"/>
      <c r="G965" s="160"/>
      <c r="I965" s="160"/>
      <c r="K965" s="160"/>
      <c r="M965" s="160"/>
      <c r="N965" s="143">
        <f t="shared" si="14"/>
        <v>965</v>
      </c>
      <c r="AB965" s="172" t="str">
        <f>IFERROR(VALUE(RIGHT(AA965,LEN(AA965)-MIN(FIND({0;1;2;3;4;5;6;7;8;9},AA965&amp;"0123456789"))+1)),"")</f>
        <v/>
      </c>
    </row>
    <row r="966" spans="2:28" x14ac:dyDescent="0.2">
      <c r="B966" s="130"/>
      <c r="C966" s="160"/>
      <c r="E966" s="160"/>
      <c r="G966" s="160"/>
      <c r="I966" s="160"/>
      <c r="K966" s="160"/>
      <c r="M966" s="160"/>
      <c r="N966" s="143">
        <f t="shared" ref="N966:N999" si="15">N965+1</f>
        <v>966</v>
      </c>
      <c r="AB966" s="172" t="str">
        <f>IFERROR(VALUE(RIGHT(AA966,LEN(AA966)-MIN(FIND({0;1;2;3;4;5;6;7;8;9},AA966&amp;"0123456789"))+1)),"")</f>
        <v/>
      </c>
    </row>
    <row r="967" spans="2:28" x14ac:dyDescent="0.2">
      <c r="B967" s="130"/>
      <c r="C967" s="160"/>
      <c r="E967" s="160"/>
      <c r="G967" s="160"/>
      <c r="I967" s="160"/>
      <c r="K967" s="160"/>
      <c r="M967" s="160"/>
      <c r="N967" s="143">
        <f t="shared" si="15"/>
        <v>967</v>
      </c>
      <c r="AB967" s="172" t="str">
        <f>IFERROR(VALUE(RIGHT(AA967,LEN(AA967)-MIN(FIND({0;1;2;3;4;5;6;7;8;9},AA967&amp;"0123456789"))+1)),"")</f>
        <v/>
      </c>
    </row>
    <row r="968" spans="2:28" x14ac:dyDescent="0.2">
      <c r="B968" s="130"/>
      <c r="C968" s="160"/>
      <c r="E968" s="160"/>
      <c r="G968" s="160"/>
      <c r="I968" s="160"/>
      <c r="K968" s="160"/>
      <c r="M968" s="160"/>
      <c r="N968" s="143">
        <f t="shared" si="15"/>
        <v>968</v>
      </c>
      <c r="AB968" s="172" t="str">
        <f>IFERROR(VALUE(RIGHT(AA968,LEN(AA968)-MIN(FIND({0;1;2;3;4;5;6;7;8;9},AA968&amp;"0123456789"))+1)),"")</f>
        <v/>
      </c>
    </row>
    <row r="969" spans="2:28" x14ac:dyDescent="0.2">
      <c r="B969" s="130"/>
      <c r="C969" s="160"/>
      <c r="E969" s="160"/>
      <c r="G969" s="160"/>
      <c r="I969" s="160"/>
      <c r="K969" s="160"/>
      <c r="M969" s="160"/>
      <c r="N969" s="143">
        <f t="shared" si="15"/>
        <v>969</v>
      </c>
      <c r="AB969" s="172" t="str">
        <f>IFERROR(VALUE(RIGHT(AA969,LEN(AA969)-MIN(FIND({0;1;2;3;4;5;6;7;8;9},AA969&amp;"0123456789"))+1)),"")</f>
        <v/>
      </c>
    </row>
    <row r="970" spans="2:28" x14ac:dyDescent="0.2">
      <c r="B970" s="130"/>
      <c r="C970" s="160"/>
      <c r="E970" s="160"/>
      <c r="G970" s="160"/>
      <c r="I970" s="160"/>
      <c r="K970" s="160"/>
      <c r="M970" s="160"/>
      <c r="N970" s="143">
        <f t="shared" si="15"/>
        <v>970</v>
      </c>
      <c r="AB970" s="172" t="str">
        <f>IFERROR(VALUE(RIGHT(AA970,LEN(AA970)-MIN(FIND({0;1;2;3;4;5;6;7;8;9},AA970&amp;"0123456789"))+1)),"")</f>
        <v/>
      </c>
    </row>
    <row r="971" spans="2:28" x14ac:dyDescent="0.2">
      <c r="B971" s="130"/>
      <c r="C971" s="160"/>
      <c r="E971" s="160"/>
      <c r="G971" s="160"/>
      <c r="I971" s="160"/>
      <c r="K971" s="160"/>
      <c r="M971" s="160"/>
      <c r="N971" s="143">
        <f t="shared" si="15"/>
        <v>971</v>
      </c>
      <c r="AB971" s="172" t="str">
        <f>IFERROR(VALUE(RIGHT(AA971,LEN(AA971)-MIN(FIND({0;1;2;3;4;5;6;7;8;9},AA971&amp;"0123456789"))+1)),"")</f>
        <v/>
      </c>
    </row>
    <row r="972" spans="2:28" x14ac:dyDescent="0.2">
      <c r="B972" s="130"/>
      <c r="C972" s="160"/>
      <c r="E972" s="160"/>
      <c r="G972" s="160"/>
      <c r="I972" s="160"/>
      <c r="K972" s="160"/>
      <c r="M972" s="160"/>
      <c r="N972" s="143">
        <f t="shared" si="15"/>
        <v>972</v>
      </c>
      <c r="AB972" s="172" t="str">
        <f>IFERROR(VALUE(RIGHT(AA972,LEN(AA972)-MIN(FIND({0;1;2;3;4;5;6;7;8;9},AA972&amp;"0123456789"))+1)),"")</f>
        <v/>
      </c>
    </row>
    <row r="973" spans="2:28" x14ac:dyDescent="0.2">
      <c r="B973" s="130"/>
      <c r="C973" s="160"/>
      <c r="E973" s="160"/>
      <c r="G973" s="160"/>
      <c r="I973" s="160"/>
      <c r="K973" s="160"/>
      <c r="M973" s="160"/>
      <c r="N973" s="143">
        <f t="shared" si="15"/>
        <v>973</v>
      </c>
      <c r="AB973" s="172" t="str">
        <f>IFERROR(VALUE(RIGHT(AA973,LEN(AA973)-MIN(FIND({0;1;2;3;4;5;6;7;8;9},AA973&amp;"0123456789"))+1)),"")</f>
        <v/>
      </c>
    </row>
    <row r="974" spans="2:28" x14ac:dyDescent="0.2">
      <c r="B974" s="130"/>
      <c r="C974" s="160"/>
      <c r="E974" s="160"/>
      <c r="G974" s="160"/>
      <c r="I974" s="160"/>
      <c r="K974" s="160"/>
      <c r="M974" s="160"/>
      <c r="N974" s="143">
        <f t="shared" si="15"/>
        <v>974</v>
      </c>
      <c r="AB974" s="172" t="str">
        <f>IFERROR(VALUE(RIGHT(AA974,LEN(AA974)-MIN(FIND({0;1;2;3;4;5;6;7;8;9},AA974&amp;"0123456789"))+1)),"")</f>
        <v/>
      </c>
    </row>
    <row r="975" spans="2:28" x14ac:dyDescent="0.2">
      <c r="B975" s="130"/>
      <c r="C975" s="160"/>
      <c r="E975" s="160"/>
      <c r="G975" s="160"/>
      <c r="I975" s="160"/>
      <c r="K975" s="160"/>
      <c r="M975" s="160"/>
      <c r="N975" s="143">
        <f t="shared" si="15"/>
        <v>975</v>
      </c>
      <c r="AB975" s="172" t="str">
        <f>IFERROR(VALUE(RIGHT(AA975,LEN(AA975)-MIN(FIND({0;1;2;3;4;5;6;7;8;9},AA975&amp;"0123456789"))+1)),"")</f>
        <v/>
      </c>
    </row>
    <row r="976" spans="2:28" x14ac:dyDescent="0.2">
      <c r="B976" s="130"/>
      <c r="C976" s="160"/>
      <c r="E976" s="160"/>
      <c r="G976" s="160"/>
      <c r="I976" s="160"/>
      <c r="K976" s="160"/>
      <c r="M976" s="160"/>
      <c r="N976" s="143">
        <f t="shared" si="15"/>
        <v>976</v>
      </c>
      <c r="AB976" s="172" t="str">
        <f>IFERROR(VALUE(RIGHT(AA976,LEN(AA976)-MIN(FIND({0;1;2;3;4;5;6;7;8;9},AA976&amp;"0123456789"))+1)),"")</f>
        <v/>
      </c>
    </row>
    <row r="977" spans="2:28" x14ac:dyDescent="0.2">
      <c r="B977" s="130"/>
      <c r="C977" s="160"/>
      <c r="E977" s="160"/>
      <c r="G977" s="160"/>
      <c r="I977" s="160"/>
      <c r="K977" s="160"/>
      <c r="M977" s="160"/>
      <c r="N977" s="143">
        <f t="shared" si="15"/>
        <v>977</v>
      </c>
      <c r="AB977" s="172" t="str">
        <f>IFERROR(VALUE(RIGHT(AA977,LEN(AA977)-MIN(FIND({0;1;2;3;4;5;6;7;8;9},AA977&amp;"0123456789"))+1)),"")</f>
        <v/>
      </c>
    </row>
    <row r="978" spans="2:28" x14ac:dyDescent="0.2">
      <c r="B978" s="130"/>
      <c r="C978" s="160"/>
      <c r="E978" s="160"/>
      <c r="G978" s="160"/>
      <c r="I978" s="160"/>
      <c r="K978" s="160"/>
      <c r="M978" s="160"/>
      <c r="N978" s="143">
        <f t="shared" si="15"/>
        <v>978</v>
      </c>
      <c r="AB978" s="172" t="str">
        <f>IFERROR(VALUE(RIGHT(AA978,LEN(AA978)-MIN(FIND({0;1;2;3;4;5;6;7;8;9},AA978&amp;"0123456789"))+1)),"")</f>
        <v/>
      </c>
    </row>
    <row r="979" spans="2:28" x14ac:dyDescent="0.2">
      <c r="B979" s="130"/>
      <c r="C979" s="160"/>
      <c r="E979" s="160"/>
      <c r="G979" s="160"/>
      <c r="I979" s="160"/>
      <c r="K979" s="160"/>
      <c r="M979" s="160"/>
      <c r="N979" s="143">
        <f t="shared" si="15"/>
        <v>979</v>
      </c>
      <c r="AB979" s="172" t="str">
        <f>IFERROR(VALUE(RIGHT(AA979,LEN(AA979)-MIN(FIND({0;1;2;3;4;5;6;7;8;9},AA979&amp;"0123456789"))+1)),"")</f>
        <v/>
      </c>
    </row>
    <row r="980" spans="2:28" x14ac:dyDescent="0.2">
      <c r="B980" s="130"/>
      <c r="C980" s="160"/>
      <c r="E980" s="160"/>
      <c r="G980" s="160"/>
      <c r="I980" s="160"/>
      <c r="K980" s="160"/>
      <c r="M980" s="160"/>
      <c r="N980" s="143">
        <f t="shared" si="15"/>
        <v>980</v>
      </c>
      <c r="AB980" s="172" t="str">
        <f>IFERROR(VALUE(RIGHT(AA980,LEN(AA980)-MIN(FIND({0;1;2;3;4;5;6;7;8;9},AA980&amp;"0123456789"))+1)),"")</f>
        <v/>
      </c>
    </row>
    <row r="981" spans="2:28" x14ac:dyDescent="0.2">
      <c r="B981" s="130"/>
      <c r="C981" s="160"/>
      <c r="E981" s="160"/>
      <c r="G981" s="160"/>
      <c r="I981" s="160"/>
      <c r="K981" s="160"/>
      <c r="M981" s="160"/>
      <c r="N981" s="143">
        <f t="shared" si="15"/>
        <v>981</v>
      </c>
      <c r="AB981" s="172" t="str">
        <f>IFERROR(VALUE(RIGHT(AA981,LEN(AA981)-MIN(FIND({0;1;2;3;4;5;6;7;8;9},AA981&amp;"0123456789"))+1)),"")</f>
        <v/>
      </c>
    </row>
    <row r="982" spans="2:28" x14ac:dyDescent="0.2">
      <c r="B982" s="130"/>
      <c r="C982" s="160"/>
      <c r="E982" s="160"/>
      <c r="G982" s="160"/>
      <c r="I982" s="160"/>
      <c r="K982" s="160"/>
      <c r="M982" s="160"/>
      <c r="N982" s="143">
        <f t="shared" si="15"/>
        <v>982</v>
      </c>
      <c r="AB982" s="172" t="str">
        <f>IFERROR(VALUE(RIGHT(AA982,LEN(AA982)-MIN(FIND({0;1;2;3;4;5;6;7;8;9},AA982&amp;"0123456789"))+1)),"")</f>
        <v/>
      </c>
    </row>
    <row r="983" spans="2:28" x14ac:dyDescent="0.2">
      <c r="B983" s="130"/>
      <c r="C983" s="160"/>
      <c r="E983" s="160"/>
      <c r="G983" s="160"/>
      <c r="I983" s="160"/>
      <c r="K983" s="160"/>
      <c r="M983" s="160"/>
      <c r="N983" s="143">
        <f t="shared" si="15"/>
        <v>983</v>
      </c>
      <c r="AB983" s="172" t="str">
        <f>IFERROR(VALUE(RIGHT(AA983,LEN(AA983)-MIN(FIND({0;1;2;3;4;5;6;7;8;9},AA983&amp;"0123456789"))+1)),"")</f>
        <v/>
      </c>
    </row>
    <row r="984" spans="2:28" x14ac:dyDescent="0.2">
      <c r="B984" s="130"/>
      <c r="C984" s="160"/>
      <c r="E984" s="160"/>
      <c r="G984" s="160"/>
      <c r="I984" s="160"/>
      <c r="K984" s="160"/>
      <c r="M984" s="160"/>
      <c r="N984" s="143">
        <f t="shared" si="15"/>
        <v>984</v>
      </c>
      <c r="AB984" s="172" t="str">
        <f>IFERROR(VALUE(RIGHT(AA984,LEN(AA984)-MIN(FIND({0;1;2;3;4;5;6;7;8;9},AA984&amp;"0123456789"))+1)),"")</f>
        <v/>
      </c>
    </row>
    <row r="985" spans="2:28" x14ac:dyDescent="0.2">
      <c r="B985" s="130"/>
      <c r="C985" s="160"/>
      <c r="E985" s="160"/>
      <c r="G985" s="160"/>
      <c r="I985" s="160"/>
      <c r="K985" s="160"/>
      <c r="M985" s="160"/>
      <c r="N985" s="143">
        <f t="shared" si="15"/>
        <v>985</v>
      </c>
      <c r="AB985" s="172" t="str">
        <f>IFERROR(VALUE(RIGHT(AA985,LEN(AA985)-MIN(FIND({0;1;2;3;4;5;6;7;8;9},AA985&amp;"0123456789"))+1)),"")</f>
        <v/>
      </c>
    </row>
    <row r="986" spans="2:28" x14ac:dyDescent="0.2">
      <c r="B986" s="130"/>
      <c r="C986" s="160"/>
      <c r="E986" s="160"/>
      <c r="G986" s="160"/>
      <c r="I986" s="160"/>
      <c r="K986" s="160"/>
      <c r="M986" s="160"/>
      <c r="N986" s="143">
        <f t="shared" si="15"/>
        <v>986</v>
      </c>
      <c r="AB986" s="172" t="str">
        <f>IFERROR(VALUE(RIGHT(AA986,LEN(AA986)-MIN(FIND({0;1;2;3;4;5;6;7;8;9},AA986&amp;"0123456789"))+1)),"")</f>
        <v/>
      </c>
    </row>
    <row r="987" spans="2:28" x14ac:dyDescent="0.2">
      <c r="B987" s="130"/>
      <c r="C987" s="160"/>
      <c r="E987" s="160"/>
      <c r="G987" s="160"/>
      <c r="I987" s="160"/>
      <c r="K987" s="160"/>
      <c r="M987" s="160"/>
      <c r="N987" s="143">
        <f t="shared" si="15"/>
        <v>987</v>
      </c>
      <c r="AB987" s="172" t="str">
        <f>IFERROR(VALUE(RIGHT(AA987,LEN(AA987)-MIN(FIND({0;1;2;3;4;5;6;7;8;9},AA987&amp;"0123456789"))+1)),"")</f>
        <v/>
      </c>
    </row>
    <row r="988" spans="2:28" x14ac:dyDescent="0.2">
      <c r="B988" s="130"/>
      <c r="C988" s="160"/>
      <c r="E988" s="160"/>
      <c r="G988" s="160"/>
      <c r="I988" s="160"/>
      <c r="K988" s="160"/>
      <c r="M988" s="160"/>
      <c r="N988" s="143">
        <f t="shared" si="15"/>
        <v>988</v>
      </c>
      <c r="AB988" s="172" t="str">
        <f>IFERROR(VALUE(RIGHT(AA988,LEN(AA988)-MIN(FIND({0;1;2;3;4;5;6;7;8;9},AA988&amp;"0123456789"))+1)),"")</f>
        <v/>
      </c>
    </row>
    <row r="989" spans="2:28" x14ac:dyDescent="0.2">
      <c r="B989" s="130"/>
      <c r="C989" s="160"/>
      <c r="E989" s="160"/>
      <c r="G989" s="160"/>
      <c r="I989" s="160"/>
      <c r="K989" s="160"/>
      <c r="M989" s="160"/>
      <c r="N989" s="143">
        <f t="shared" si="15"/>
        <v>989</v>
      </c>
      <c r="AB989" s="172" t="str">
        <f>IFERROR(VALUE(RIGHT(AA989,LEN(AA989)-MIN(FIND({0;1;2;3;4;5;6;7;8;9},AA989&amp;"0123456789"))+1)),"")</f>
        <v/>
      </c>
    </row>
    <row r="990" spans="2:28" x14ac:dyDescent="0.2">
      <c r="B990" s="130"/>
      <c r="C990" s="160"/>
      <c r="E990" s="160"/>
      <c r="G990" s="160"/>
      <c r="I990" s="160"/>
      <c r="K990" s="160"/>
      <c r="M990" s="160"/>
      <c r="N990" s="143">
        <f t="shared" si="15"/>
        <v>990</v>
      </c>
      <c r="AB990" s="172" t="str">
        <f>IFERROR(VALUE(RIGHT(AA990,LEN(AA990)-MIN(FIND({0;1;2;3;4;5;6;7;8;9},AA990&amp;"0123456789"))+1)),"")</f>
        <v/>
      </c>
    </row>
    <row r="991" spans="2:28" x14ac:dyDescent="0.2">
      <c r="B991" s="130"/>
      <c r="C991" s="160"/>
      <c r="E991" s="160"/>
      <c r="G991" s="160"/>
      <c r="I991" s="160"/>
      <c r="K991" s="160"/>
      <c r="M991" s="160"/>
      <c r="N991" s="143">
        <f t="shared" si="15"/>
        <v>991</v>
      </c>
      <c r="AB991" s="172" t="str">
        <f>IFERROR(VALUE(RIGHT(AA991,LEN(AA991)-MIN(FIND({0;1;2;3;4;5;6;7;8;9},AA991&amp;"0123456789"))+1)),"")</f>
        <v/>
      </c>
    </row>
    <row r="992" spans="2:28" x14ac:dyDescent="0.2">
      <c r="B992" s="130"/>
      <c r="C992" s="160"/>
      <c r="E992" s="160"/>
      <c r="G992" s="160"/>
      <c r="I992" s="160"/>
      <c r="K992" s="160"/>
      <c r="M992" s="160"/>
      <c r="N992" s="143">
        <f t="shared" si="15"/>
        <v>992</v>
      </c>
      <c r="AB992" s="172" t="str">
        <f>IFERROR(VALUE(RIGHT(AA992,LEN(AA992)-MIN(FIND({0;1;2;3;4;5;6;7;8;9},AA992&amp;"0123456789"))+1)),"")</f>
        <v/>
      </c>
    </row>
    <row r="993" spans="2:28" x14ac:dyDescent="0.2">
      <c r="B993" s="130"/>
      <c r="C993" s="160"/>
      <c r="E993" s="160"/>
      <c r="G993" s="160"/>
      <c r="I993" s="160"/>
      <c r="K993" s="160"/>
      <c r="M993" s="160"/>
      <c r="N993" s="143">
        <f t="shared" si="15"/>
        <v>993</v>
      </c>
      <c r="AB993" s="172" t="str">
        <f>IFERROR(VALUE(RIGHT(AA993,LEN(AA993)-MIN(FIND({0;1;2;3;4;5;6;7;8;9},AA993&amp;"0123456789"))+1)),"")</f>
        <v/>
      </c>
    </row>
    <row r="994" spans="2:28" x14ac:dyDescent="0.2">
      <c r="B994" s="130"/>
      <c r="C994" s="160"/>
      <c r="E994" s="160"/>
      <c r="G994" s="160"/>
      <c r="I994" s="160"/>
      <c r="K994" s="160"/>
      <c r="M994" s="160"/>
      <c r="N994" s="143">
        <f t="shared" si="15"/>
        <v>994</v>
      </c>
      <c r="AB994" s="172" t="str">
        <f>IFERROR(VALUE(RIGHT(AA994,LEN(AA994)-MIN(FIND({0;1;2;3;4;5;6;7;8;9},AA994&amp;"0123456789"))+1)),"")</f>
        <v/>
      </c>
    </row>
    <row r="995" spans="2:28" x14ac:dyDescent="0.2">
      <c r="B995" s="130"/>
      <c r="C995" s="160"/>
      <c r="E995" s="160"/>
      <c r="G995" s="160"/>
      <c r="I995" s="160"/>
      <c r="K995" s="160"/>
      <c r="M995" s="160"/>
      <c r="N995" s="143">
        <f t="shared" si="15"/>
        <v>995</v>
      </c>
      <c r="AB995" s="172" t="str">
        <f>IFERROR(VALUE(RIGHT(AA995,LEN(AA995)-MIN(FIND({0;1;2;3;4;5;6;7;8;9},AA995&amp;"0123456789"))+1)),"")</f>
        <v/>
      </c>
    </row>
    <row r="996" spans="2:28" x14ac:dyDescent="0.2">
      <c r="B996" s="130"/>
      <c r="C996" s="160"/>
      <c r="E996" s="160"/>
      <c r="G996" s="160"/>
      <c r="I996" s="160"/>
      <c r="K996" s="160"/>
      <c r="M996" s="160"/>
      <c r="N996" s="143">
        <f t="shared" si="15"/>
        <v>996</v>
      </c>
      <c r="AB996" s="172" t="str">
        <f>IFERROR(VALUE(RIGHT(AA996,LEN(AA996)-MIN(FIND({0;1;2;3;4;5;6;7;8;9},AA996&amp;"0123456789"))+1)),"")</f>
        <v/>
      </c>
    </row>
    <row r="997" spans="2:28" x14ac:dyDescent="0.2">
      <c r="B997" s="130"/>
      <c r="C997" s="160"/>
      <c r="E997" s="160"/>
      <c r="G997" s="160"/>
      <c r="I997" s="160"/>
      <c r="K997" s="160"/>
      <c r="M997" s="160"/>
      <c r="N997" s="143">
        <f t="shared" si="15"/>
        <v>997</v>
      </c>
      <c r="AB997" s="172" t="str">
        <f>IFERROR(VALUE(RIGHT(AA997,LEN(AA997)-MIN(FIND({0;1;2;3;4;5;6;7;8;9},AA997&amp;"0123456789"))+1)),"")</f>
        <v/>
      </c>
    </row>
    <row r="998" spans="2:28" x14ac:dyDescent="0.2">
      <c r="B998" s="130"/>
      <c r="C998" s="160"/>
      <c r="E998" s="160"/>
      <c r="G998" s="160"/>
      <c r="I998" s="160"/>
      <c r="K998" s="160"/>
      <c r="M998" s="160"/>
      <c r="N998" s="143">
        <f t="shared" si="15"/>
        <v>998</v>
      </c>
      <c r="AB998" s="172" t="str">
        <f>IFERROR(VALUE(RIGHT(AA998,LEN(AA998)-MIN(FIND({0;1;2;3;4;5;6;7;8;9},AA998&amp;"0123456789"))+1)),"")</f>
        <v/>
      </c>
    </row>
    <row r="999" spans="2:28" ht="13.5" thickBot="1" x14ac:dyDescent="0.25">
      <c r="B999" s="138"/>
      <c r="C999" s="161"/>
      <c r="D999" s="139"/>
      <c r="E999" s="161"/>
      <c r="F999" s="139"/>
      <c r="G999" s="161"/>
      <c r="H999" s="139"/>
      <c r="I999" s="161"/>
      <c r="J999" s="139"/>
      <c r="K999" s="161"/>
      <c r="L999" s="139"/>
      <c r="M999" s="161"/>
      <c r="N999" s="144">
        <f t="shared" si="15"/>
        <v>999</v>
      </c>
      <c r="AB999" s="172" t="str">
        <f>IFERROR(VALUE(RIGHT(AA999,LEN(AA999)-MIN(FIND({0;1;2;3;4;5;6;7;8;9},AA999&amp;"0123456789"))+1)),"")</f>
        <v/>
      </c>
    </row>
    <row r="1000" spans="2:28" x14ac:dyDescent="0.2">
      <c r="AB1000" s="172" t="str">
        <f>IFERROR(VALUE(RIGHT(AA1000,LEN(AA1000)-MIN(FIND({0;1;2;3;4;5;6;7;8;9},AA1000&amp;"0123456789"))+1)),"")</f>
        <v/>
      </c>
    </row>
  </sheetData>
  <mergeCells count="18">
    <mergeCell ref="V4:Y4"/>
    <mergeCell ref="V5:Y5"/>
    <mergeCell ref="N2:N3"/>
    <mergeCell ref="P4:S4"/>
    <mergeCell ref="P8:S8"/>
    <mergeCell ref="V6:W6"/>
    <mergeCell ref="V7:W7"/>
    <mergeCell ref="X6:Y6"/>
    <mergeCell ref="X7:Y7"/>
    <mergeCell ref="P21:P22"/>
    <mergeCell ref="P16:S16"/>
    <mergeCell ref="B2:C2"/>
    <mergeCell ref="D2:E2"/>
    <mergeCell ref="F2:G2"/>
    <mergeCell ref="J2:K2"/>
    <mergeCell ref="L2:M2"/>
    <mergeCell ref="H2:I2"/>
    <mergeCell ref="P12:S12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B1:AB1000"/>
  <sheetViews>
    <sheetView workbookViewId="0"/>
  </sheetViews>
  <sheetFormatPr defaultRowHeight="12.75" x14ac:dyDescent="0.2"/>
  <cols>
    <col min="1" max="1" width="3" customWidth="1"/>
    <col min="2" max="2" width="12" bestFit="1" customWidth="1"/>
    <col min="3" max="3" width="12.5703125" bestFit="1" customWidth="1"/>
    <col min="4" max="4" width="12" bestFit="1" customWidth="1"/>
    <col min="5" max="5" width="12.5703125" bestFit="1" customWidth="1"/>
    <col min="6" max="6" width="12" bestFit="1" customWidth="1"/>
    <col min="7" max="7" width="26" bestFit="1" customWidth="1"/>
    <col min="8" max="8" width="12" bestFit="1" customWidth="1"/>
    <col min="9" max="9" width="12.5703125" bestFit="1" customWidth="1"/>
    <col min="10" max="10" width="12" bestFit="1" customWidth="1"/>
    <col min="11" max="11" width="26" bestFit="1" customWidth="1"/>
    <col min="12" max="13" width="12" bestFit="1" customWidth="1"/>
    <col min="14" max="14" width="6.140625" style="132" bestFit="1" customWidth="1"/>
    <col min="15" max="15" width="3.42578125" customWidth="1"/>
    <col min="16" max="16" width="27.28515625" bestFit="1" customWidth="1"/>
    <col min="17" max="18" width="16.28515625" customWidth="1"/>
    <col min="19" max="19" width="13.140625" bestFit="1" customWidth="1"/>
    <col min="20" max="20" width="12.42578125" bestFit="1" customWidth="1"/>
    <col min="21" max="21" width="3.42578125" customWidth="1"/>
    <col min="27" max="28" width="16.140625" customWidth="1"/>
  </cols>
  <sheetData>
    <row r="1" spans="2:28" ht="13.5" thickBot="1" x14ac:dyDescent="0.25">
      <c r="AA1" s="322"/>
      <c r="AB1" s="322"/>
    </row>
    <row r="2" spans="2:28" x14ac:dyDescent="0.2">
      <c r="B2" s="542" t="s">
        <v>483</v>
      </c>
      <c r="C2" s="543"/>
      <c r="D2" s="542" t="s">
        <v>484</v>
      </c>
      <c r="E2" s="543"/>
      <c r="F2" s="542" t="s">
        <v>485</v>
      </c>
      <c r="G2" s="544"/>
      <c r="H2" s="542" t="s">
        <v>505</v>
      </c>
      <c r="I2" s="543"/>
      <c r="J2" s="554" t="s">
        <v>486</v>
      </c>
      <c r="K2" s="543"/>
      <c r="L2" s="542" t="s">
        <v>489</v>
      </c>
      <c r="M2" s="543"/>
      <c r="N2" s="564" t="s">
        <v>467</v>
      </c>
      <c r="AA2" s="172"/>
      <c r="AB2" s="172" t="str">
        <f>IFERROR(VALUE(RIGHT(AA2,LEN(AA2)-MIN(FIND({0;1;2;3;4;5;6;7;8;9},AA2&amp;"0123456789"))+1)),"")</f>
        <v/>
      </c>
    </row>
    <row r="3" spans="2:28" ht="13.5" thickBot="1" x14ac:dyDescent="0.25">
      <c r="B3" s="157" t="s">
        <v>1638</v>
      </c>
      <c r="C3" s="158" t="s">
        <v>373</v>
      </c>
      <c r="D3" s="157" t="s">
        <v>1638</v>
      </c>
      <c r="E3" s="158" t="s">
        <v>358</v>
      </c>
      <c r="F3" s="157" t="s">
        <v>1638</v>
      </c>
      <c r="G3" s="164" t="s">
        <v>490</v>
      </c>
      <c r="H3" s="134" t="s">
        <v>1638</v>
      </c>
      <c r="I3" s="135" t="s">
        <v>373</v>
      </c>
      <c r="J3" s="165" t="s">
        <v>1638</v>
      </c>
      <c r="K3" s="158" t="s">
        <v>490</v>
      </c>
      <c r="L3" s="157" t="s">
        <v>1638</v>
      </c>
      <c r="M3" s="158" t="s">
        <v>382</v>
      </c>
      <c r="N3" s="565"/>
      <c r="AA3" s="172"/>
      <c r="AB3" s="172" t="str">
        <f>IFERROR(VALUE(RIGHT(AA3,LEN(AA3)-MIN(FIND({0;1;2;3;4;5;6;7;8;9},AA3&amp;"0123456789"))+1)),"")</f>
        <v/>
      </c>
    </row>
    <row r="4" spans="2:28" ht="13.5" thickBot="1" x14ac:dyDescent="0.25">
      <c r="B4" s="130">
        <v>0</v>
      </c>
      <c r="C4" s="159">
        <v>29.583164029604369</v>
      </c>
      <c r="D4">
        <v>0</v>
      </c>
      <c r="E4" s="159">
        <v>-1598.346173979236</v>
      </c>
      <c r="F4">
        <v>0</v>
      </c>
      <c r="G4" s="159">
        <v>641.500716020764</v>
      </c>
      <c r="H4">
        <v>0</v>
      </c>
      <c r="I4" s="160">
        <v>14.583641115249092</v>
      </c>
      <c r="J4">
        <v>0</v>
      </c>
      <c r="K4" s="159">
        <v>3.1697322891277508</v>
      </c>
      <c r="L4">
        <v>0</v>
      </c>
      <c r="M4" s="159">
        <v>179.83617894521731</v>
      </c>
      <c r="N4" s="143">
        <v>4</v>
      </c>
      <c r="P4" s="551" t="s">
        <v>357</v>
      </c>
      <c r="Q4" s="552"/>
      <c r="R4" s="552"/>
      <c r="S4" s="553"/>
      <c r="V4" s="560" t="s">
        <v>506</v>
      </c>
      <c r="W4" s="561"/>
      <c r="X4" s="561"/>
      <c r="Y4" s="562"/>
      <c r="AA4" s="172"/>
      <c r="AB4" s="172" t="str">
        <f>IFERROR(VALUE(RIGHT(AA4,LEN(AA4)-MIN(FIND({0;1;2;3;4;5;6;7;8;9},AA4&amp;"0123456789"))+1)),"")</f>
        <v/>
      </c>
    </row>
    <row r="5" spans="2:28" x14ac:dyDescent="0.2">
      <c r="B5" s="130">
        <v>4.0160117647058824</v>
      </c>
      <c r="C5" s="160">
        <v>29.594668208386373</v>
      </c>
      <c r="D5">
        <v>4.0160117647058824</v>
      </c>
      <c r="E5" s="160">
        <v>-1602.3697049937994</v>
      </c>
      <c r="F5">
        <v>4.0160117647058824</v>
      </c>
      <c r="G5" s="160">
        <v>637.47718500620067</v>
      </c>
      <c r="H5">
        <v>0.20139285714285715</v>
      </c>
      <c r="I5" s="160">
        <v>14.384287710341644</v>
      </c>
      <c r="J5">
        <v>0.20139285714285715</v>
      </c>
      <c r="K5" s="160">
        <v>3.0614086826913081</v>
      </c>
      <c r="L5">
        <v>2.0080058823529412</v>
      </c>
      <c r="M5" s="160">
        <v>179.83617894520992</v>
      </c>
      <c r="N5" s="143">
        <f>N4+1</f>
        <v>5</v>
      </c>
      <c r="P5" s="136" t="s">
        <v>491</v>
      </c>
      <c r="Q5" s="133" t="s">
        <v>373</v>
      </c>
      <c r="R5" s="133" t="s">
        <v>358</v>
      </c>
      <c r="S5" s="137" t="s">
        <v>467</v>
      </c>
      <c r="V5" s="542" t="s">
        <v>507</v>
      </c>
      <c r="W5" s="563"/>
      <c r="X5" s="563"/>
      <c r="Y5" s="543"/>
      <c r="AA5" s="172"/>
      <c r="AB5" s="172" t="str">
        <f>IFERROR(VALUE(RIGHT(AA5,LEN(AA5)-MIN(FIND({0;1;2;3;4;5;6;7;8;9},AA5&amp;"0123456789"))+1)),"")</f>
        <v/>
      </c>
    </row>
    <row r="6" spans="2:28" ht="13.5" customHeight="1" thickBot="1" x14ac:dyDescent="0.25">
      <c r="B6" s="130">
        <v>8.0320235294117648</v>
      </c>
      <c r="C6" s="160">
        <v>29.606242792006249</v>
      </c>
      <c r="D6">
        <v>8.0320235294117648</v>
      </c>
      <c r="E6" s="160">
        <v>-1606.3931883055054</v>
      </c>
      <c r="F6">
        <v>8.0320235294117648</v>
      </c>
      <c r="G6" s="160">
        <v>633.45370169449461</v>
      </c>
      <c r="H6">
        <v>0.4027857142857143</v>
      </c>
      <c r="I6" s="160">
        <v>14.184938054279369</v>
      </c>
      <c r="J6">
        <v>0.4027857142857143</v>
      </c>
      <c r="K6" s="160">
        <v>2.9530608344630309</v>
      </c>
      <c r="L6">
        <v>6.0240176470588231</v>
      </c>
      <c r="M6" s="160">
        <v>179.83517442219753</v>
      </c>
      <c r="N6" s="143">
        <f t="shared" ref="N6:N69" si="0">N5+1</f>
        <v>6</v>
      </c>
      <c r="P6" s="140">
        <f>MAX(B4:B999)</f>
        <v>668.37400000000957</v>
      </c>
      <c r="Q6" s="141">
        <f>VLOOKUP(P6,B:C,2,FALSE)</f>
        <v>7.8767554059111315</v>
      </c>
      <c r="R6" s="141">
        <f>VLOOKUP(P6,D:E,2,FALSE)</f>
        <v>-2236.1922301721547</v>
      </c>
      <c r="S6" s="142">
        <f>VLOOKUP(P6,F:N,7,FALSE)</f>
        <v>667.68700000000956</v>
      </c>
      <c r="V6" s="566" t="s">
        <v>491</v>
      </c>
      <c r="W6" s="567"/>
      <c r="X6" s="570" t="s">
        <v>467</v>
      </c>
      <c r="Y6" s="571"/>
      <c r="AA6" s="172"/>
      <c r="AB6" s="172" t="str">
        <f>IFERROR(VALUE(RIGHT(AA6,LEN(AA6)-MIN(FIND({0;1;2;3;4;5;6;7;8;9},AA6&amp;"0123456789"))+1)),"")</f>
        <v/>
      </c>
    </row>
    <row r="7" spans="2:28" ht="13.5" thickBot="1" x14ac:dyDescent="0.25">
      <c r="B7" s="130">
        <v>12.048035294117646</v>
      </c>
      <c r="C7" s="160">
        <v>29.617891047636668</v>
      </c>
      <c r="D7">
        <v>12.048035294117646</v>
      </c>
      <c r="E7" s="160">
        <v>-1610.4166239036629</v>
      </c>
      <c r="F7">
        <v>12.048035294117646</v>
      </c>
      <c r="G7" s="160">
        <v>629.43026609633716</v>
      </c>
      <c r="H7">
        <v>0.60417857142857145</v>
      </c>
      <c r="I7" s="160">
        <v>13.985586806984168</v>
      </c>
      <c r="J7">
        <v>0.60417857142857145</v>
      </c>
      <c r="K7" s="160">
        <v>2.8447238355024638</v>
      </c>
      <c r="L7">
        <v>10.040029411764706</v>
      </c>
      <c r="M7" s="160">
        <v>179.83412334920703</v>
      </c>
      <c r="N7" s="143">
        <f t="shared" si="0"/>
        <v>7</v>
      </c>
      <c r="V7" s="568">
        <f>P6-'Script Table'!E15-'Script Table'!E19</f>
        <v>661.36100000000954</v>
      </c>
      <c r="W7" s="569"/>
      <c r="X7" s="572">
        <f>MATCH(V7,F1:F999,1)</f>
        <v>509</v>
      </c>
      <c r="Y7" s="573"/>
      <c r="AA7" s="172" t="s">
        <v>518</v>
      </c>
      <c r="AB7" s="172">
        <f>IFERROR(VALUE(RIGHT(AA7,LEN(AA7)-MIN(FIND({0;1;2;3;4;5;6;7;8;9},AA7&amp;"0123456789"))+1)),"")</f>
        <v>2</v>
      </c>
    </row>
    <row r="8" spans="2:28" ht="26.25" thickBot="1" x14ac:dyDescent="0.25">
      <c r="B8" s="130">
        <v>16.06404705882353</v>
      </c>
      <c r="C8" s="160">
        <v>29.629614001943814</v>
      </c>
      <c r="D8">
        <v>16.06404705882353</v>
      </c>
      <c r="E8" s="160">
        <v>-1614.4400117839284</v>
      </c>
      <c r="F8">
        <v>16.06404705882353</v>
      </c>
      <c r="G8" s="160">
        <v>625.40687821607162</v>
      </c>
      <c r="H8">
        <v>0.8055714285714286</v>
      </c>
      <c r="I8" s="160">
        <v>13.78623069572606</v>
      </c>
      <c r="J8">
        <v>0.8055714285714286</v>
      </c>
      <c r="K8" s="160">
        <v>2.7364192147324502</v>
      </c>
      <c r="L8">
        <v>14.056041176470588</v>
      </c>
      <c r="M8" s="160">
        <v>179.83305763091801</v>
      </c>
      <c r="N8" s="143">
        <f t="shared" si="0"/>
        <v>8</v>
      </c>
      <c r="P8" s="557" t="s">
        <v>508</v>
      </c>
      <c r="Q8" s="558"/>
      <c r="R8" s="558"/>
      <c r="S8" s="559"/>
      <c r="T8" s="178" t="s">
        <v>509</v>
      </c>
      <c r="AA8" s="172"/>
      <c r="AB8" s="172" t="str">
        <f>IFERROR(VALUE(RIGHT(AA8,LEN(AA8)-MIN(FIND({0;1;2;3;4;5;6;7;8;9},AA8&amp;"0123456789"))+1)),"")</f>
        <v/>
      </c>
    </row>
    <row r="9" spans="2:28" ht="13.5" thickBot="1" x14ac:dyDescent="0.25">
      <c r="B9" s="130">
        <v>20.080058823529413</v>
      </c>
      <c r="C9" s="160">
        <v>29.641412623732442</v>
      </c>
      <c r="D9">
        <v>20.080058823529413</v>
      </c>
      <c r="E9" s="160">
        <v>-1618.4633519420718</v>
      </c>
      <c r="F9">
        <v>20.080058823529413</v>
      </c>
      <c r="G9" s="160">
        <v>621.38353805792826</v>
      </c>
      <c r="H9">
        <v>1.0069642857142858</v>
      </c>
      <c r="I9" s="160">
        <v>13.586868518177663</v>
      </c>
      <c r="J9">
        <v>1.0069642857142858</v>
      </c>
      <c r="K9" s="160">
        <v>2.6281549358454868</v>
      </c>
      <c r="L9">
        <v>18.072052941176473</v>
      </c>
      <c r="M9" s="160">
        <v>179.83197809080491</v>
      </c>
      <c r="N9" s="143">
        <f t="shared" si="0"/>
        <v>9</v>
      </c>
      <c r="P9" s="136" t="s">
        <v>491</v>
      </c>
      <c r="Q9" s="133" t="s">
        <v>373</v>
      </c>
      <c r="R9" s="133" t="s">
        <v>358</v>
      </c>
      <c r="S9" s="162" t="s">
        <v>467</v>
      </c>
      <c r="T9" s="179"/>
      <c r="V9" s="147" t="s">
        <v>510</v>
      </c>
      <c r="W9" s="145">
        <f ca="1">Q18-Q6-X9</f>
        <v>28.396453064099759</v>
      </c>
      <c r="X9" s="155">
        <f ca="1">0.5*'Script Table'!E11*COS(RADIANS(180-VLOOKUP(P18,L:M,2)))</f>
        <v>0.14059369428162743</v>
      </c>
      <c r="AA9" s="172"/>
      <c r="AB9" s="172" t="str">
        <f>IFERROR(VALUE(RIGHT(AA9,LEN(AA9)-MIN(FIND({0;1;2;3;4;5;6;7;8;9},AA9&amp;"0123456789"))+1)),"")</f>
        <v/>
      </c>
    </row>
    <row r="10" spans="2:28" ht="12.75" customHeight="1" thickBot="1" x14ac:dyDescent="0.25">
      <c r="B10" s="130">
        <v>24.096070588235296</v>
      </c>
      <c r="C10" s="160">
        <v>29.65328789808239</v>
      </c>
      <c r="D10">
        <v>24.096070588235296</v>
      </c>
      <c r="E10" s="160">
        <v>-1622.4866443737601</v>
      </c>
      <c r="F10">
        <v>24.096070588235296</v>
      </c>
      <c r="G10" s="160">
        <v>617.36024562623993</v>
      </c>
      <c r="H10">
        <v>1.2083571428571429</v>
      </c>
      <c r="I10" s="160">
        <v>13.387500108755747</v>
      </c>
      <c r="J10">
        <v>1.2083571428571429</v>
      </c>
      <c r="K10" s="160">
        <v>2.5199248336052733</v>
      </c>
      <c r="L10">
        <v>22.088064705882353</v>
      </c>
      <c r="M10" s="160">
        <v>179.83088449660178</v>
      </c>
      <c r="N10" s="143">
        <f t="shared" si="0"/>
        <v>10</v>
      </c>
      <c r="P10" s="140">
        <f ca="1">IF(T10="Não",INDIRECT("B"&amp;S10),INDIRECT("H"&amp;S10))</f>
        <v>643.96100000000501</v>
      </c>
      <c r="Q10" s="141">
        <f ca="1">IF(T10="Não",INDIRECT("C"&amp;S10),INDIRECT("I"&amp;S10))</f>
        <v>31.445566030241288</v>
      </c>
      <c r="R10" s="141">
        <f ca="1">IF(T10="Não",INDIRECT("E"&amp;S10))</f>
        <v>-2239.8567314632428</v>
      </c>
      <c r="S10" s="153">
        <f ca="1">IF(T10="Não",1+MATCH(0,G1:G999,-1),MATCH(0,K1:K999,-1))</f>
        <v>422</v>
      </c>
      <c r="T10" s="163" t="str">
        <f ca="1">IF(MIN(K4:K999)&gt;0,"Não",IF(MIN(INDIRECT("G4:G"&amp;X7))&gt;0,"Sim","Não"))</f>
        <v>Não</v>
      </c>
      <c r="V10" s="166" t="s">
        <v>511</v>
      </c>
      <c r="W10" s="167">
        <f ca="1">Q10-Q14</f>
        <v>3.7922726648676601</v>
      </c>
      <c r="AA10" s="172"/>
      <c r="AB10" s="172" t="str">
        <f>IFERROR(VALUE(RIGHT(AA10,LEN(AA10)-MIN(FIND({0;1;2;3;4;5;6;7;8;9},AA10&amp;"0123456789"))+1)),"")</f>
        <v/>
      </c>
    </row>
    <row r="11" spans="2:28" ht="13.5" thickBot="1" x14ac:dyDescent="0.25">
      <c r="B11" s="130">
        <v>28.112082352941179</v>
      </c>
      <c r="C11" s="160">
        <v>29.665240829344015</v>
      </c>
      <c r="D11">
        <v>28.112082352941179</v>
      </c>
      <c r="E11" s="160">
        <v>-1626.509889074546</v>
      </c>
      <c r="F11">
        <v>28.112082352941179</v>
      </c>
      <c r="G11" s="160">
        <v>613.33700092545405</v>
      </c>
      <c r="H11">
        <v>1.4097500000000001</v>
      </c>
      <c r="I11" s="160">
        <v>13.188074415265026</v>
      </c>
      <c r="J11">
        <v>1.4097500000000001</v>
      </c>
      <c r="K11" s="160">
        <v>2.412076198455452</v>
      </c>
      <c r="L11">
        <v>26.10407647058824</v>
      </c>
      <c r="M11" s="160">
        <v>179.8297765733729</v>
      </c>
      <c r="N11" s="143">
        <f t="shared" si="0"/>
        <v>11</v>
      </c>
      <c r="AA11" s="172"/>
      <c r="AB11" s="172" t="str">
        <f>IFERROR(VALUE(RIGHT(AA11,LEN(AA11)-MIN(FIND({0;1;2;3;4;5;6;7;8;9},AA11&amp;"0123456789"))+1)),"")</f>
        <v/>
      </c>
    </row>
    <row r="12" spans="2:28" ht="25.5" x14ac:dyDescent="0.2">
      <c r="B12" s="130">
        <v>32.128094117647059</v>
      </c>
      <c r="C12" s="160">
        <v>29.67727244173431</v>
      </c>
      <c r="D12">
        <v>32.128094117647059</v>
      </c>
      <c r="E12" s="160">
        <v>-1630.5330860398658</v>
      </c>
      <c r="F12">
        <v>32.128094117647059</v>
      </c>
      <c r="G12" s="160">
        <v>609.31380396013424</v>
      </c>
      <c r="H12">
        <v>1.6111428571428572</v>
      </c>
      <c r="I12" s="160">
        <v>12.988488997043577</v>
      </c>
      <c r="J12">
        <v>1.6111428571428572</v>
      </c>
      <c r="K12" s="160">
        <v>2.3092631098998027</v>
      </c>
      <c r="L12">
        <v>30.120088235294119</v>
      </c>
      <c r="M12" s="160">
        <v>179.8286540376802</v>
      </c>
      <c r="N12" s="143">
        <f t="shared" si="0"/>
        <v>12</v>
      </c>
      <c r="P12" s="557" t="s">
        <v>513</v>
      </c>
      <c r="Q12" s="558"/>
      <c r="R12" s="558"/>
      <c r="S12" s="559"/>
      <c r="T12" s="178" t="s">
        <v>509</v>
      </c>
      <c r="AA12" s="172"/>
      <c r="AB12" s="172" t="str">
        <f>IFERROR(VALUE(RIGHT(AA12,LEN(AA12)-MIN(FIND({0;1;2;3;4;5;6;7;8;9},AA12&amp;"0123456789"))+1)),"")</f>
        <v/>
      </c>
    </row>
    <row r="13" spans="2:28" x14ac:dyDescent="0.2">
      <c r="B13" s="130">
        <v>36.144105882352939</v>
      </c>
      <c r="C13" s="160">
        <v>29.68938377986743</v>
      </c>
      <c r="D13">
        <v>36.144105882352939</v>
      </c>
      <c r="E13" s="160">
        <v>-1634.5562352650325</v>
      </c>
      <c r="F13">
        <v>36.144105882352939</v>
      </c>
      <c r="G13" s="160">
        <v>605.29065473496757</v>
      </c>
      <c r="H13">
        <v>1.8125357142857144</v>
      </c>
      <c r="I13" s="160">
        <v>12.788660188755957</v>
      </c>
      <c r="J13">
        <v>1.8125357142857144</v>
      </c>
      <c r="K13" s="160">
        <v>2.2603269573005491</v>
      </c>
      <c r="L13">
        <v>34.136099999999999</v>
      </c>
      <c r="M13" s="160">
        <v>179.82751659851624</v>
      </c>
      <c r="N13" s="143">
        <f t="shared" si="0"/>
        <v>13</v>
      </c>
      <c r="P13" s="136" t="s">
        <v>491</v>
      </c>
      <c r="Q13" s="133" t="s">
        <v>373</v>
      </c>
      <c r="R13" s="133" t="s">
        <v>358</v>
      </c>
      <c r="S13" s="137" t="s">
        <v>467</v>
      </c>
      <c r="T13" s="179"/>
      <c r="AA13" s="171"/>
      <c r="AB13" s="172" t="str">
        <f>IFERROR(VALUE(RIGHT(AA13,LEN(AA13)-MIN(FIND({0;1;2;3;4;5;6;7;8;9},AA13&amp;"0123456789"))+1)),"")</f>
        <v/>
      </c>
    </row>
    <row r="14" spans="2:28" ht="13.5" thickBot="1" x14ac:dyDescent="0.25">
      <c r="B14" s="130">
        <v>40.160117647058819</v>
      </c>
      <c r="C14" s="160">
        <v>29.701575909300061</v>
      </c>
      <c r="D14">
        <v>40.160117647058819</v>
      </c>
      <c r="E14" s="160">
        <v>-1638.5793367452347</v>
      </c>
      <c r="F14">
        <v>40.160117647058819</v>
      </c>
      <c r="G14" s="160">
        <v>601.26755325476529</v>
      </c>
      <c r="H14">
        <v>2.0139285714285715</v>
      </c>
      <c r="I14" s="160">
        <v>12.588529933755868</v>
      </c>
      <c r="J14">
        <v>2.0139285714285715</v>
      </c>
      <c r="K14" s="160">
        <v>2.2378156647473588</v>
      </c>
      <c r="L14">
        <v>38.152111764705879</v>
      </c>
      <c r="M14" s="160">
        <v>179.82636395709309</v>
      </c>
      <c r="N14" s="143">
        <f t="shared" si="0"/>
        <v>14</v>
      </c>
      <c r="P14" s="140">
        <f ca="1">IF(T14="Não",INDIRECT("B"&amp;S14),INDIRECT("H"&amp;S14))</f>
        <v>647.76100000000588</v>
      </c>
      <c r="Q14" s="141">
        <f ca="1">IF(T14="Não",INDIRECT("C"&amp;S14),INDIRECT("I"&amp;S14))</f>
        <v>27.653293365373628</v>
      </c>
      <c r="R14" s="141">
        <f ca="1">IF(T14="Não",INDIRECT("E"&amp;S14))</f>
        <v>-2239.8649626720335</v>
      </c>
      <c r="S14" s="153">
        <f ca="1">IF(T14="Não",S10-1+MATCH(0,INDIRECT("G"&amp;S10&amp;":G999"),1),MATCH(0,K1:K1003,1))</f>
        <v>441</v>
      </c>
      <c r="T14" s="163" t="str">
        <f>IF(MIN(K4:K1003)&gt;0,"Não","Sim")</f>
        <v>Não</v>
      </c>
      <c r="AA14" s="171"/>
      <c r="AB14" s="172" t="str">
        <f>IFERROR(VALUE(RIGHT(AA14,LEN(AA14)-MIN(FIND({0;1;2;3;4;5;6;7;8;9},AA14&amp;"0123456789"))+1)),"")</f>
        <v/>
      </c>
    </row>
    <row r="15" spans="2:28" ht="13.5" thickBot="1" x14ac:dyDescent="0.25">
      <c r="B15" s="130">
        <v>44.176129411764698</v>
      </c>
      <c r="C15" s="160">
        <v>29.713849917094972</v>
      </c>
      <c r="D15">
        <v>44.176129411764698</v>
      </c>
      <c r="E15" s="160">
        <v>-1642.6023904755309</v>
      </c>
      <c r="F15">
        <v>44.176129411764698</v>
      </c>
      <c r="G15" s="160">
        <v>597.24449952446912</v>
      </c>
      <c r="H15">
        <v>2.2153214285714284</v>
      </c>
      <c r="I15" s="160">
        <v>12.388070192945147</v>
      </c>
      <c r="J15">
        <v>2.2153214285714284</v>
      </c>
      <c r="K15" s="160">
        <v>2.218457931935518</v>
      </c>
      <c r="L15">
        <v>42.168123529411758</v>
      </c>
      <c r="M15" s="160">
        <v>179.82519580658226</v>
      </c>
      <c r="N15" s="143">
        <f t="shared" si="0"/>
        <v>15</v>
      </c>
      <c r="AA15" s="171"/>
      <c r="AB15" s="172" t="str">
        <f>IFERROR(VALUE(RIGHT(AA15,LEN(AA15)-MIN(FIND({0;1;2;3;4;5;6;7;8;9},AA15&amp;"0123456789"))+1)),"")</f>
        <v/>
      </c>
    </row>
    <row r="16" spans="2:28" x14ac:dyDescent="0.2">
      <c r="B16" s="130">
        <v>48.192141176470578</v>
      </c>
      <c r="C16" s="160">
        <v>29.726206912403722</v>
      </c>
      <c r="D16">
        <v>48.192141176470578</v>
      </c>
      <c r="E16" s="160">
        <v>-1646.6253964508446</v>
      </c>
      <c r="F16">
        <v>48.192141176470578</v>
      </c>
      <c r="G16" s="160">
        <v>593.22149354915541</v>
      </c>
      <c r="H16">
        <v>2.4167142857142858</v>
      </c>
      <c r="I16" s="160">
        <v>12.187285614427308</v>
      </c>
      <c r="J16">
        <v>2.4167142857142858</v>
      </c>
      <c r="K16" s="160">
        <v>2.2028267159457755</v>
      </c>
      <c r="L16">
        <v>46.184135294117638</v>
      </c>
      <c r="M16" s="160">
        <v>179.82401183184177</v>
      </c>
      <c r="N16" s="143">
        <f t="shared" si="0"/>
        <v>16</v>
      </c>
      <c r="P16" s="551" t="s">
        <v>514</v>
      </c>
      <c r="Q16" s="552"/>
      <c r="R16" s="552"/>
      <c r="S16" s="553"/>
      <c r="AA16" s="171"/>
      <c r="AB16" s="172" t="str">
        <f>IFERROR(VALUE(RIGHT(AA16,LEN(AA16)-MIN(FIND({0;1;2;3;4;5;6;7;8;9},AA16&amp;"0123456789"))+1)),"")</f>
        <v/>
      </c>
    </row>
    <row r="17" spans="2:28" x14ac:dyDescent="0.2">
      <c r="B17" s="130">
        <v>52.208152941176458</v>
      </c>
      <c r="C17" s="160">
        <v>29.738648027069175</v>
      </c>
      <c r="D17">
        <v>52.208152941176458</v>
      </c>
      <c r="E17" s="160">
        <v>-1650.6483546659611</v>
      </c>
      <c r="F17">
        <v>52.208152941176458</v>
      </c>
      <c r="G17" s="160">
        <v>589.19853533403898</v>
      </c>
      <c r="H17">
        <v>2.6181071428571432</v>
      </c>
      <c r="I17" s="160">
        <v>11.98621525175186</v>
      </c>
      <c r="J17">
        <v>2.6181071428571432</v>
      </c>
      <c r="K17" s="160">
        <v>2.1914493071772085</v>
      </c>
      <c r="L17">
        <v>50.200147058823518</v>
      </c>
      <c r="M17" s="160">
        <v>179.8228117091335</v>
      </c>
      <c r="N17" s="143">
        <f t="shared" si="0"/>
        <v>17</v>
      </c>
      <c r="P17" s="136" t="s">
        <v>491</v>
      </c>
      <c r="Q17" s="133" t="s">
        <v>373</v>
      </c>
      <c r="R17" s="133" t="s">
        <v>358</v>
      </c>
      <c r="S17" s="137" t="s">
        <v>467</v>
      </c>
      <c r="AA17" s="171"/>
      <c r="AB17" s="172" t="str">
        <f>IFERROR(VALUE(RIGHT(AA17,LEN(AA17)-MIN(FIND({0;1;2;3;4;5;6;7;8;9},AA17&amp;"0123456789"))+1)),"")</f>
        <v/>
      </c>
    </row>
    <row r="18" spans="2:28" ht="13.5" thickBot="1" x14ac:dyDescent="0.25">
      <c r="B18" s="130">
        <v>56.224164705882338</v>
      </c>
      <c r="C18" s="160">
        <v>29.751174416248741</v>
      </c>
      <c r="D18">
        <v>56.224164705882338</v>
      </c>
      <c r="E18" s="160">
        <v>-1654.6712651155217</v>
      </c>
      <c r="F18">
        <v>56.224164705882338</v>
      </c>
      <c r="G18" s="160">
        <v>585.17562488447834</v>
      </c>
      <c r="H18">
        <v>2.8195000000000006</v>
      </c>
      <c r="I18" s="160">
        <v>11.784933038793458</v>
      </c>
      <c r="J18">
        <v>2.8195000000000006</v>
      </c>
      <c r="K18" s="160">
        <v>2.1848036472642889</v>
      </c>
      <c r="L18">
        <v>54.216158823529398</v>
      </c>
      <c r="M18" s="160">
        <v>179.82159510582738</v>
      </c>
      <c r="N18" s="143">
        <f t="shared" si="0"/>
        <v>18</v>
      </c>
      <c r="P18" s="140">
        <f ca="1">TREND((INDIRECT("D"&amp;S18&amp;":D"&amp;S18+1)),INDIRECT("E"&amp;S18&amp;":E"&amp;(S18+1)),R18)</f>
        <v>637.4816799047303</v>
      </c>
      <c r="Q18" s="152">
        <f ca="1">TREND((INDIRECT("C"&amp;S18&amp;":C"&amp;S18+1)),INDIRECT("E"&amp;S18&amp;":E"&amp;(S18+1)),R18)</f>
        <v>36.41380216429252</v>
      </c>
      <c r="R18" s="141">
        <f>R6</f>
        <v>-2236.1922301721547</v>
      </c>
      <c r="S18" s="142">
        <f ca="1">MATCH(R18,INDIRECT("E1:E"&amp;S10),-1)</f>
        <v>389</v>
      </c>
      <c r="AA18" s="171"/>
      <c r="AB18" s="172" t="str">
        <f>IFERROR(VALUE(RIGHT(AA18,LEN(AA18)-MIN(FIND({0;1;2;3;4;5;6;7;8;9},AA18&amp;"0123456789"))+1)),"")</f>
        <v/>
      </c>
    </row>
    <row r="19" spans="2:28" ht="12.75" customHeight="1" x14ac:dyDescent="0.2">
      <c r="B19" s="130">
        <v>60.240176470588217</v>
      </c>
      <c r="C19" s="160">
        <v>29.763787259059121</v>
      </c>
      <c r="D19">
        <v>60.240176470588217</v>
      </c>
      <c r="E19" s="160">
        <v>-1658.6941277940191</v>
      </c>
      <c r="F19">
        <v>60.240176470588217</v>
      </c>
      <c r="G19" s="160">
        <v>581.15276220598093</v>
      </c>
      <c r="H19">
        <v>3.0208928571428579</v>
      </c>
      <c r="I19" s="160">
        <v>11.583546737788591</v>
      </c>
      <c r="J19">
        <v>3.0208928571428579</v>
      </c>
      <c r="K19" s="160">
        <v>2.1833154291502979</v>
      </c>
      <c r="L19">
        <v>58.232170588235277</v>
      </c>
      <c r="M19" s="160">
        <v>179.82036168009472</v>
      </c>
      <c r="N19" s="143">
        <f t="shared" si="0"/>
        <v>19</v>
      </c>
      <c r="AA19" s="171"/>
      <c r="AB19" s="172" t="str">
        <f>IFERROR(VALUE(RIGHT(AA19,LEN(AA19)-MIN(FIND({0;1;2;3;4;5;6;7;8;9},AA19&amp;"0123456789"))+1)),"")</f>
        <v/>
      </c>
    </row>
    <row r="20" spans="2:28" ht="12" customHeight="1" thickBot="1" x14ac:dyDescent="0.25">
      <c r="B20" s="130">
        <v>64.256188235294104</v>
      </c>
      <c r="C20" s="160">
        <v>29.776487759243555</v>
      </c>
      <c r="D20">
        <v>64.256188235294104</v>
      </c>
      <c r="E20" s="160">
        <v>-1662.7169426957914</v>
      </c>
      <c r="F20">
        <v>64.256188235294104</v>
      </c>
      <c r="G20" s="160">
        <v>577.1299473042086</v>
      </c>
      <c r="H20">
        <v>3.2222857142857153</v>
      </c>
      <c r="I20" s="160">
        <v>11.382195553079512</v>
      </c>
      <c r="J20">
        <v>3.2222857142857153</v>
      </c>
      <c r="K20" s="160">
        <v>2.1873560834924319</v>
      </c>
      <c r="L20">
        <v>62.248182352941157</v>
      </c>
      <c r="M20" s="160">
        <v>179.81911108058699</v>
      </c>
      <c r="N20" s="143">
        <f t="shared" si="0"/>
        <v>20</v>
      </c>
      <c r="AA20" s="171"/>
      <c r="AB20" s="172" t="str">
        <f>IFERROR(VALUE(RIGHT(AA20,LEN(AA20)-MIN(FIND({0;1;2;3;4;5;6;7;8;9},AA20&amp;"0123456789"))+1)),"")</f>
        <v/>
      </c>
    </row>
    <row r="21" spans="2:28" ht="12" customHeight="1" x14ac:dyDescent="0.2">
      <c r="B21" s="130">
        <v>68.272199999999984</v>
      </c>
      <c r="C21" s="160">
        <v>29.789277145862386</v>
      </c>
      <c r="D21">
        <v>68.272199999999984</v>
      </c>
      <c r="E21" s="160">
        <v>-1666.7397098150186</v>
      </c>
      <c r="F21">
        <v>68.272199999999984</v>
      </c>
      <c r="G21" s="160">
        <v>573.10718018498142</v>
      </c>
      <c r="H21">
        <v>3.4236785714285727</v>
      </c>
      <c r="I21" s="160">
        <v>11.181046624357975</v>
      </c>
      <c r="J21">
        <v>3.4236785714285727</v>
      </c>
      <c r="K21" s="160">
        <v>2.1972410242815386</v>
      </c>
      <c r="L21">
        <v>66.264194117647037</v>
      </c>
      <c r="M21" s="160">
        <v>179.81784294610333</v>
      </c>
      <c r="N21" s="143">
        <f t="shared" si="0"/>
        <v>21</v>
      </c>
      <c r="P21" s="555" t="s">
        <v>519</v>
      </c>
      <c r="R21" s="131"/>
      <c r="AA21" s="172"/>
      <c r="AB21" s="172" t="str">
        <f>IFERROR(VALUE(RIGHT(AA21,LEN(AA21)-MIN(FIND({0;1;2;3;4;5;6;7;8;9},AA21&amp;"0123456789"))+1)),"")</f>
        <v/>
      </c>
    </row>
    <row r="22" spans="2:28" ht="13.5" thickBot="1" x14ac:dyDescent="0.25">
      <c r="B22" s="130">
        <v>72.288211764705864</v>
      </c>
      <c r="C22" s="160">
        <v>29.802156674008085</v>
      </c>
      <c r="D22">
        <v>72.288211764705864</v>
      </c>
      <c r="E22" s="160">
        <v>-1670.7624291457148</v>
      </c>
      <c r="F22">
        <v>72.288211764705864</v>
      </c>
      <c r="G22" s="160">
        <v>569.08446085428523</v>
      </c>
      <c r="H22">
        <v>3.6250714285714301</v>
      </c>
      <c r="I22" s="160">
        <v>10.980290550849263</v>
      </c>
      <c r="J22">
        <v>3.6250714285714301</v>
      </c>
      <c r="K22" s="160">
        <v>2.2132281539484211</v>
      </c>
      <c r="L22">
        <v>70.280205882352931</v>
      </c>
      <c r="M22" s="160">
        <v>179.81655690524147</v>
      </c>
      <c r="N22" s="143">
        <f t="shared" si="0"/>
        <v>22</v>
      </c>
      <c r="P22" s="556"/>
      <c r="R22" s="2"/>
      <c r="AA22" s="171"/>
      <c r="AB22" s="172" t="str">
        <f>IFERROR(VALUE(RIGHT(AA22,LEN(AA22)-MIN(FIND({0;1;2;3;4;5;6;7;8;9},AA22&amp;"0123456789"))+1)),"")</f>
        <v/>
      </c>
    </row>
    <row r="23" spans="2:28" x14ac:dyDescent="0.2">
      <c r="B23" s="130">
        <v>76.304223529411743</v>
      </c>
      <c r="C23" s="160">
        <v>29.815127625545603</v>
      </c>
      <c r="D23">
        <v>76.304223529411743</v>
      </c>
      <c r="E23" s="160">
        <v>-1674.7851006817236</v>
      </c>
      <c r="F23">
        <v>76.304223529411743</v>
      </c>
      <c r="G23" s="160">
        <v>565.0617893182764</v>
      </c>
      <c r="H23">
        <v>3.8264642857142874</v>
      </c>
      <c r="I23" s="160">
        <v>10.780136044617112</v>
      </c>
      <c r="J23">
        <v>3.8264642857142874</v>
      </c>
      <c r="K23" s="160">
        <v>2.2355162289481996</v>
      </c>
      <c r="L23">
        <v>74.296217647058796</v>
      </c>
      <c r="M23" s="160">
        <v>179.81525257603641</v>
      </c>
      <c r="N23" s="143">
        <f t="shared" si="0"/>
        <v>23</v>
      </c>
      <c r="AA23" s="171"/>
      <c r="AB23" s="172" t="str">
        <f>IFERROR(VALUE(RIGHT(AA23,LEN(AA23)-MIN(FIND({0;1;2;3;4;5;6;7;8;9},AA23&amp;"0123456789"))+1)),"")</f>
        <v/>
      </c>
    </row>
    <row r="24" spans="2:28" x14ac:dyDescent="0.2">
      <c r="B24" s="130">
        <v>80.320235294117623</v>
      </c>
      <c r="C24" s="160">
        <v>29.82819130987934</v>
      </c>
      <c r="D24">
        <v>80.320235294117623</v>
      </c>
      <c r="E24" s="160">
        <v>-1678.8077244167118</v>
      </c>
      <c r="F24">
        <v>80.320235294117623</v>
      </c>
      <c r="G24" s="160">
        <v>561.0391655832882</v>
      </c>
      <c r="H24">
        <v>4.0278571428571448</v>
      </c>
      <c r="I24" s="160">
        <v>10.580803940873118</v>
      </c>
      <c r="J24">
        <v>4.0278571428571448</v>
      </c>
      <c r="K24" s="160">
        <v>2.2642443072559217</v>
      </c>
      <c r="L24">
        <v>78.31222941176469</v>
      </c>
      <c r="M24" s="160">
        <v>179.81392956558057</v>
      </c>
      <c r="N24" s="143">
        <f t="shared" si="0"/>
        <v>24</v>
      </c>
      <c r="P24" s="131"/>
      <c r="AA24" s="171"/>
      <c r="AB24" s="172" t="str">
        <f>IFERROR(VALUE(RIGHT(AA24,LEN(AA24)-MIN(FIND({0;1;2;3;4;5;6;7;8;9},AA24&amp;"0123456789"))+1)),"")</f>
        <v/>
      </c>
    </row>
    <row r="25" spans="2:28" ht="13.5" thickBot="1" x14ac:dyDescent="0.25">
      <c r="B25" s="130">
        <v>84.336247058823503</v>
      </c>
      <c r="C25" s="160">
        <v>29.841349064747682</v>
      </c>
      <c r="D25">
        <v>84.336247058823503</v>
      </c>
      <c r="E25" s="160">
        <v>-1682.8303003441624</v>
      </c>
      <c r="F25">
        <v>84.336247058823503</v>
      </c>
      <c r="G25" s="160">
        <v>557.01658965583761</v>
      </c>
      <c r="H25">
        <v>4.2292500000000022</v>
      </c>
      <c r="I25" s="160">
        <v>10.382522150181861</v>
      </c>
      <c r="J25">
        <v>4.2292500000000022</v>
      </c>
      <c r="K25" s="160">
        <v>2.2994912820163336</v>
      </c>
      <c r="L25">
        <v>82.328241176470556</v>
      </c>
      <c r="M25" s="160">
        <v>179.81258746963067</v>
      </c>
      <c r="N25" s="143">
        <f t="shared" si="0"/>
        <v>25</v>
      </c>
      <c r="P25" s="2"/>
      <c r="AA25" s="171"/>
      <c r="AB25" s="172" t="str">
        <f>IFERROR(VALUE(RIGHT(AA25,LEN(AA25)-MIN(FIND({0;1;2;3;4;5;6;7;8;9},AA25&amp;"0123456789"))+1)),"")</f>
        <v/>
      </c>
    </row>
    <row r="26" spans="2:28" x14ac:dyDescent="0.2">
      <c r="B26" s="130">
        <v>88.352258823529382</v>
      </c>
      <c r="C26" s="160">
        <v>29.854602257046444</v>
      </c>
      <c r="D26">
        <v>88.352258823529382</v>
      </c>
      <c r="E26" s="160">
        <v>-1686.8528284573688</v>
      </c>
      <c r="F26">
        <v>88.352258823529382</v>
      </c>
      <c r="G26" s="160">
        <v>552.99406154263124</v>
      </c>
      <c r="H26">
        <v>4.4306428571428595</v>
      </c>
      <c r="I26" s="160">
        <v>10.185723359464577</v>
      </c>
      <c r="J26">
        <v>4.4306428571428595</v>
      </c>
      <c r="K26" s="160">
        <v>2.3422482112218859</v>
      </c>
      <c r="L26">
        <v>86.34425294117645</v>
      </c>
      <c r="M26" s="160">
        <v>179.81122587219505</v>
      </c>
      <c r="N26" s="143">
        <f t="shared" si="0"/>
        <v>26</v>
      </c>
      <c r="P26" s="170" t="s">
        <v>516</v>
      </c>
      <c r="AA26" s="171"/>
      <c r="AB26" s="172" t="str">
        <f>IFERROR(VALUE(RIGHT(AA26,LEN(AA26)-MIN(FIND({0;1;2;3;4;5;6;7;8;9},AA26&amp;"0123456789"))+1)),"")</f>
        <v/>
      </c>
    </row>
    <row r="27" spans="2:28" ht="13.5" thickBot="1" x14ac:dyDescent="0.25">
      <c r="B27" s="130">
        <v>92.368270588235262</v>
      </c>
      <c r="C27" s="160">
        <v>29.867952283682456</v>
      </c>
      <c r="D27">
        <v>92.368270588235262</v>
      </c>
      <c r="E27" s="160">
        <v>-1690.8753087494263</v>
      </c>
      <c r="F27">
        <v>92.368270588235262</v>
      </c>
      <c r="G27" s="160">
        <v>548.97158125057376</v>
      </c>
      <c r="H27">
        <v>4.6320357142857169</v>
      </c>
      <c r="I27" s="160">
        <v>9.9909425357659938</v>
      </c>
      <c r="J27">
        <v>4.6320357142857169</v>
      </c>
      <c r="K27" s="160">
        <v>2.3934170411939704</v>
      </c>
      <c r="L27">
        <v>90.360264705882315</v>
      </c>
      <c r="M27" s="160">
        <v>179.80984434510384</v>
      </c>
      <c r="N27" s="143">
        <f t="shared" si="0"/>
        <v>27</v>
      </c>
      <c r="P27" s="191">
        <v>7</v>
      </c>
      <c r="AA27" s="171"/>
      <c r="AB27" s="172" t="str">
        <f>IFERROR(VALUE(RIGHT(AA27,LEN(AA27)-MIN(FIND({0;1;2;3;4;5;6;7;8;9},AA27&amp;"0123456789"))+1)),"")</f>
        <v/>
      </c>
    </row>
    <row r="28" spans="2:28" x14ac:dyDescent="0.2">
      <c r="B28" s="130">
        <v>96.384282352941142</v>
      </c>
      <c r="C28" s="160">
        <v>29.881400572458592</v>
      </c>
      <c r="D28">
        <v>96.384282352941142</v>
      </c>
      <c r="E28" s="160">
        <v>-1694.8977412132276</v>
      </c>
      <c r="F28">
        <v>96.384282352941142</v>
      </c>
      <c r="G28" s="160">
        <v>544.94914878677241</v>
      </c>
      <c r="H28">
        <v>4.8334285714285743</v>
      </c>
      <c r="I28" s="160">
        <v>9.7988153992718772</v>
      </c>
      <c r="J28">
        <v>4.8334285714285743</v>
      </c>
      <c r="K28" s="160">
        <v>2.4537899118013229</v>
      </c>
      <c r="L28">
        <v>94.376276470588209</v>
      </c>
      <c r="M28" s="160">
        <v>179.80844244756037</v>
      </c>
      <c r="N28" s="143">
        <f t="shared" si="0"/>
        <v>28</v>
      </c>
      <c r="P28" s="192" t="s">
        <v>1640</v>
      </c>
      <c r="AA28" s="171"/>
      <c r="AB28" s="172" t="str">
        <f>IFERROR(VALUE(RIGHT(AA28,LEN(AA28)-MIN(FIND({0;1;2;3;4;5;6;7;8;9},AA28&amp;"0123456789"))+1)),"")</f>
        <v/>
      </c>
    </row>
    <row r="29" spans="2:28" ht="13.5" thickBot="1" x14ac:dyDescent="0.25">
      <c r="B29" s="130">
        <v>100.40029411764702</v>
      </c>
      <c r="C29" s="160">
        <v>29.894948582991674</v>
      </c>
      <c r="D29">
        <v>100.40029411764702</v>
      </c>
      <c r="E29" s="160">
        <v>-1698.9201258414523</v>
      </c>
      <c r="F29">
        <v>100.40029411764702</v>
      </c>
      <c r="G29" s="160">
        <v>540.92676415854771</v>
      </c>
      <c r="H29">
        <v>5.0348214285714317</v>
      </c>
      <c r="I29" s="160">
        <v>9.6098515290540778</v>
      </c>
      <c r="J29">
        <v>5.0348214285714317</v>
      </c>
      <c r="K29" s="160">
        <v>2.5234339503895171</v>
      </c>
      <c r="L29">
        <v>98.392288235294075</v>
      </c>
      <c r="M29" s="160">
        <v>179.80701972567178</v>
      </c>
      <c r="N29" s="143">
        <f t="shared" si="0"/>
        <v>29</v>
      </c>
      <c r="P29" s="191">
        <v>11</v>
      </c>
      <c r="AA29" s="171"/>
      <c r="AB29" s="172" t="str">
        <f>IFERROR(VALUE(RIGHT(AA29,LEN(AA29)-MIN(FIND({0;1;2;3;4;5;6;7;8;9},AA29&amp;"0123456789"))+1)),"")</f>
        <v/>
      </c>
    </row>
    <row r="30" spans="2:28" x14ac:dyDescent="0.2">
      <c r="B30" s="130">
        <v>104.4163058823529</v>
      </c>
      <c r="C30" s="160">
        <v>29.90859780766473</v>
      </c>
      <c r="D30">
        <v>104.4163058823529</v>
      </c>
      <c r="E30" s="160">
        <v>-1702.94246262656</v>
      </c>
      <c r="F30">
        <v>104.4163058823529</v>
      </c>
      <c r="G30" s="160">
        <v>536.90442737344006</v>
      </c>
      <c r="H30">
        <v>5.236214285714289</v>
      </c>
      <c r="I30" s="160">
        <v>9.4244980754709164</v>
      </c>
      <c r="J30">
        <v>5.236214285714289</v>
      </c>
      <c r="K30" s="160">
        <v>2.602184619005584</v>
      </c>
      <c r="L30">
        <v>102.40829999999997</v>
      </c>
      <c r="M30" s="160">
        <v>179.80557571195928</v>
      </c>
      <c r="N30" s="143">
        <f t="shared" si="0"/>
        <v>30</v>
      </c>
      <c r="P30" s="193" t="s">
        <v>517</v>
      </c>
      <c r="AA30" s="171"/>
      <c r="AB30" s="172" t="str">
        <f>IFERROR(VALUE(RIGHT(AA30,LEN(AA30)-MIN(FIND({0;1;2;3;4;5;6;7;8;9},AA30&amp;"0123456789"))+1)),"")</f>
        <v/>
      </c>
    </row>
    <row r="31" spans="2:28" ht="13.5" thickBot="1" x14ac:dyDescent="0.25">
      <c r="B31" s="130">
        <v>108.43231764705878</v>
      </c>
      <c r="C31" s="160">
        <v>29.922349772615142</v>
      </c>
      <c r="D31">
        <v>108.43231764705878</v>
      </c>
      <c r="E31" s="160">
        <v>-1706.9647515607817</v>
      </c>
      <c r="F31">
        <v>108.43231764705878</v>
      </c>
      <c r="G31" s="160">
        <v>532.88213843921835</v>
      </c>
      <c r="H31">
        <v>5.4376071428571464</v>
      </c>
      <c r="I31" s="160">
        <v>9.2431936743927725</v>
      </c>
      <c r="J31">
        <v>5.4376071428571464</v>
      </c>
      <c r="K31" s="160">
        <v>2.6898558042603327</v>
      </c>
      <c r="L31">
        <v>106.42431176470583</v>
      </c>
      <c r="M31" s="160">
        <v>179.80410992484593</v>
      </c>
      <c r="N31" s="143">
        <f t="shared" si="0"/>
        <v>31</v>
      </c>
      <c r="P31" s="190">
        <f>SUM(AB2:AB50)</f>
        <v>2</v>
      </c>
      <c r="AA31" s="171"/>
      <c r="AB31" s="172" t="str">
        <f>IFERROR(VALUE(RIGHT(AA31,LEN(AA31)-MIN(FIND({0;1;2;3;4;5;6;7;8;9},AA31&amp;"0123456789"))+1)),"")</f>
        <v/>
      </c>
    </row>
    <row r="32" spans="2:28" x14ac:dyDescent="0.2">
      <c r="B32" s="130">
        <v>112.44832941176466</v>
      </c>
      <c r="C32" s="160">
        <v>29.936206038760311</v>
      </c>
      <c r="D32">
        <v>112.44832941176466</v>
      </c>
      <c r="E32" s="160">
        <v>-1710.9869926361132</v>
      </c>
      <c r="F32">
        <v>112.44832941176466</v>
      </c>
      <c r="G32" s="160">
        <v>528.85989736388683</v>
      </c>
      <c r="H32">
        <v>5.6390000000000038</v>
      </c>
      <c r="I32" s="160">
        <v>9.0663674049114178</v>
      </c>
      <c r="J32">
        <v>5.6390000000000038</v>
      </c>
      <c r="K32" s="160">
        <v>2.7862402564246622</v>
      </c>
      <c r="L32">
        <v>110.44032352941173</v>
      </c>
      <c r="M32" s="160">
        <v>179.80262186812143</v>
      </c>
      <c r="N32" s="143">
        <f t="shared" si="0"/>
        <v>32</v>
      </c>
      <c r="AA32" s="171"/>
      <c r="AB32" s="172" t="str">
        <f>IFERROR(VALUE(RIGHT(AA32,LEN(AA32)-MIN(FIND({0;1;2;3;4;5;6;7;8;9},AA32&amp;"0123456789"))+1)),"")</f>
        <v/>
      </c>
    </row>
    <row r="33" spans="2:28" x14ac:dyDescent="0.2">
      <c r="B33" s="130">
        <v>116.46434117647054</v>
      </c>
      <c r="C33" s="160">
        <v>29.950168202862624</v>
      </c>
      <c r="D33">
        <v>116.46434117647054</v>
      </c>
      <c r="E33" s="160">
        <v>-1715.0091858443025</v>
      </c>
      <c r="F33">
        <v>116.46434117647054</v>
      </c>
      <c r="G33" s="160">
        <v>524.83770415569757</v>
      </c>
      <c r="I33" s="160"/>
      <c r="K33" s="160"/>
      <c r="L33">
        <v>114.45633529411759</v>
      </c>
      <c r="M33" s="160">
        <v>179.80111103038115</v>
      </c>
      <c r="N33" s="143">
        <f t="shared" si="0"/>
        <v>33</v>
      </c>
      <c r="AA33" s="171"/>
      <c r="AB33" s="172" t="str">
        <f>IFERROR(VALUE(RIGHT(AA33,LEN(AA33)-MIN(FIND({0;1;2;3;4;5;6;7;8;9},AA33&amp;"0123456789"))+1)),"")</f>
        <v/>
      </c>
    </row>
    <row r="34" spans="2:28" x14ac:dyDescent="0.2">
      <c r="B34" s="130">
        <v>120.48035294117642</v>
      </c>
      <c r="C34" s="160">
        <v>29.964237898635442</v>
      </c>
      <c r="D34">
        <v>120.48035294117642</v>
      </c>
      <c r="E34" s="160">
        <v>-1719.031331176843</v>
      </c>
      <c r="F34">
        <v>120.48035294117642</v>
      </c>
      <c r="G34" s="160">
        <v>520.81555882315706</v>
      </c>
      <c r="I34" s="160"/>
      <c r="K34" s="160"/>
      <c r="L34">
        <v>118.47234705882349</v>
      </c>
      <c r="M34" s="160">
        <v>179.79957688444125</v>
      </c>
      <c r="N34" s="143">
        <f t="shared" si="0"/>
        <v>34</v>
      </c>
      <c r="AA34" s="171"/>
      <c r="AB34" s="172" t="str">
        <f>IFERROR(VALUE(RIGHT(AA34,LEN(AA34)-MIN(FIND({0;1;2;3;4;5;6;7;8;9},AA34&amp;"0123456789"))+1)),"")</f>
        <v/>
      </c>
    </row>
    <row r="35" spans="2:28" x14ac:dyDescent="0.2">
      <c r="B35" s="130">
        <v>124.4963647058823</v>
      </c>
      <c r="C35" s="160">
        <v>29.978416797892134</v>
      </c>
      <c r="D35">
        <v>124.4963647058823</v>
      </c>
      <c r="E35" s="160">
        <v>-1723.0534286249615</v>
      </c>
      <c r="F35">
        <v>124.4963647058823</v>
      </c>
      <c r="G35" s="160">
        <v>516.79346137503853</v>
      </c>
      <c r="I35" s="160"/>
      <c r="K35" s="160"/>
      <c r="L35">
        <v>122.48835882352935</v>
      </c>
      <c r="M35" s="160">
        <v>179.79801888672415</v>
      </c>
      <c r="N35" s="143">
        <f t="shared" si="0"/>
        <v>35</v>
      </c>
      <c r="AA35" s="171"/>
      <c r="AB35" s="172" t="str">
        <f>IFERROR(VALUE(RIGHT(AA35,LEN(AA35)-MIN(FIND({0;1;2;3;4;5;6;7;8;9},AA35&amp;"0123456789"))+1)),"")</f>
        <v/>
      </c>
    </row>
    <row r="36" spans="2:28" x14ac:dyDescent="0.2">
      <c r="B36" s="130">
        <v>128.51237647058818</v>
      </c>
      <c r="C36" s="160">
        <v>29.992706611740076</v>
      </c>
      <c r="D36">
        <v>128.51237647058818</v>
      </c>
      <c r="E36" s="160">
        <v>-1727.0754781796106</v>
      </c>
      <c r="F36">
        <v>128.51237647058818</v>
      </c>
      <c r="G36" s="160">
        <v>512.7714118203894</v>
      </c>
      <c r="I36" s="160"/>
      <c r="K36" s="160"/>
      <c r="L36">
        <v>126.50437058823525</v>
      </c>
      <c r="M36" s="160">
        <v>179.79643647661726</v>
      </c>
      <c r="N36" s="143">
        <f t="shared" si="0"/>
        <v>36</v>
      </c>
      <c r="AA36" s="171"/>
      <c r="AB36" s="172" t="str">
        <f>IFERROR(VALUE(RIGHT(AA36,LEN(AA36)-MIN(FIND({0;1;2;3;4;5;6;7;8;9},AA36&amp;"0123456789"))+1)),"")</f>
        <v/>
      </c>
    </row>
    <row r="37" spans="2:28" x14ac:dyDescent="0.2">
      <c r="B37" s="130">
        <v>132.52838823529407</v>
      </c>
      <c r="C37" s="160">
        <v>30.007109091821807</v>
      </c>
      <c r="D37">
        <v>132.52838823529407</v>
      </c>
      <c r="E37" s="160">
        <v>-1731.0974798314537</v>
      </c>
      <c r="F37">
        <v>132.52838823529407</v>
      </c>
      <c r="G37" s="160">
        <v>508.74941016854632</v>
      </c>
      <c r="I37" s="160"/>
      <c r="K37" s="160"/>
      <c r="L37">
        <v>130.52038235294111</v>
      </c>
      <c r="M37" s="160">
        <v>179.79482907580001</v>
      </c>
      <c r="N37" s="143">
        <f t="shared" si="0"/>
        <v>37</v>
      </c>
      <c r="AA37" s="171"/>
      <c r="AB37" s="172" t="str">
        <f>IFERROR(VALUE(RIGHT(AA37,LEN(AA37)-MIN(FIND({0;1;2;3;4;5;6;7;8;9},AA37&amp;"0123456789"))+1)),"")</f>
        <v/>
      </c>
    </row>
    <row r="38" spans="2:28" x14ac:dyDescent="0.2">
      <c r="B38" s="130">
        <v>136.54439999999997</v>
      </c>
      <c r="C38" s="160">
        <v>30.021626031605606</v>
      </c>
      <c r="D38">
        <v>136.54439999999997</v>
      </c>
      <c r="E38" s="160">
        <v>-1735.1194335708576</v>
      </c>
      <c r="F38">
        <v>136.54439999999997</v>
      </c>
      <c r="G38" s="160">
        <v>504.72745642914242</v>
      </c>
      <c r="I38" s="160"/>
      <c r="K38" s="160"/>
      <c r="L38">
        <v>134.53639411764703</v>
      </c>
      <c r="M38" s="160">
        <v>179.79319608753892</v>
      </c>
      <c r="N38" s="143">
        <f t="shared" si="0"/>
        <v>38</v>
      </c>
      <c r="AA38" s="171"/>
      <c r="AB38" s="172" t="str">
        <f>IFERROR(VALUE(RIGHT(AA38,LEN(AA38)-MIN(FIND({0;1;2;3;4;5;6;7;8;9},AA38&amp;"0123456789"))+1)),"")</f>
        <v/>
      </c>
    </row>
    <row r="39" spans="2:28" x14ac:dyDescent="0.2">
      <c r="B39" s="130">
        <v>140.56041176470586</v>
      </c>
      <c r="C39" s="160">
        <v>30.036259267727839</v>
      </c>
      <c r="D39">
        <v>140.56041176470586</v>
      </c>
      <c r="E39" s="160">
        <v>-1739.1413393878779</v>
      </c>
      <c r="F39">
        <v>140.56041176470586</v>
      </c>
      <c r="G39" s="160">
        <v>500.70555061212212</v>
      </c>
      <c r="I39" s="160"/>
      <c r="K39" s="160"/>
      <c r="L39">
        <v>138.5524058823529</v>
      </c>
      <c r="M39" s="160">
        <v>179.79153689594872</v>
      </c>
      <c r="N39" s="143">
        <f t="shared" si="0"/>
        <v>39</v>
      </c>
      <c r="AA39" s="171"/>
      <c r="AB39" s="172" t="str">
        <f>IFERROR(VALUE(RIGHT(AA39,LEN(AA39)-MIN(FIND({0;1;2;3;4;5;6;7;8;9},AA39&amp;"0123456789"))+1)),"")</f>
        <v/>
      </c>
    </row>
    <row r="40" spans="2:28" x14ac:dyDescent="0.2">
      <c r="B40" s="130">
        <v>144.57642352941176</v>
      </c>
      <c r="C40" s="160">
        <v>30.051010681389535</v>
      </c>
      <c r="D40">
        <v>144.57642352941176</v>
      </c>
      <c r="E40" s="160">
        <v>-1743.1631972722478</v>
      </c>
      <c r="F40">
        <v>144.57642352941176</v>
      </c>
      <c r="G40" s="160">
        <v>496.68369272775226</v>
      </c>
      <c r="I40" s="160"/>
      <c r="K40" s="160"/>
      <c r="L40">
        <v>142.56841764705882</v>
      </c>
      <c r="M40" s="160">
        <v>179.78985086521882</v>
      </c>
      <c r="N40" s="143">
        <f t="shared" si="0"/>
        <v>40</v>
      </c>
      <c r="AA40" s="171"/>
      <c r="AB40" s="172" t="str">
        <f>IFERROR(VALUE(RIGHT(AA40,LEN(AA40)-MIN(FIND({0;1;2;3;4;5;6;7;8;9},AA40&amp;"0123456789"))+1)),"")</f>
        <v/>
      </c>
    </row>
    <row r="41" spans="2:28" x14ac:dyDescent="0.2">
      <c r="B41" s="130">
        <v>148.59243529411765</v>
      </c>
      <c r="C41" s="160">
        <v>30.065882199809991</v>
      </c>
      <c r="D41">
        <v>148.59243529411765</v>
      </c>
      <c r="E41" s="160">
        <v>-1747.1850072133634</v>
      </c>
      <c r="F41">
        <v>148.59243529411765</v>
      </c>
      <c r="G41" s="160">
        <v>492.66188278663662</v>
      </c>
      <c r="I41" s="160"/>
      <c r="K41" s="160"/>
      <c r="L41">
        <v>146.58442941176469</v>
      </c>
      <c r="M41" s="160">
        <v>179.78813733879966</v>
      </c>
      <c r="N41" s="143">
        <f t="shared" si="0"/>
        <v>41</v>
      </c>
      <c r="AA41" s="171"/>
      <c r="AB41" s="172" t="str">
        <f>IFERROR(VALUE(RIGHT(AA41,LEN(AA41)-MIN(FIND({0;1;2;3;4;5;6;7;8;9},AA41&amp;"0123456789"))+1)),"")</f>
        <v/>
      </c>
    </row>
    <row r="42" spans="2:28" x14ac:dyDescent="0.2">
      <c r="B42" s="130">
        <v>152.60844705882354</v>
      </c>
      <c r="C42" s="160">
        <v>30.080875797740081</v>
      </c>
      <c r="D42">
        <v>152.60844705882354</v>
      </c>
      <c r="E42" s="160">
        <v>-1751.2067692002711</v>
      </c>
      <c r="F42">
        <v>152.60844705882354</v>
      </c>
      <c r="G42" s="160">
        <v>488.64012079972895</v>
      </c>
      <c r="I42" s="160"/>
      <c r="K42" s="160"/>
      <c r="L42">
        <v>150.60044117647061</v>
      </c>
      <c r="M42" s="160">
        <v>179.78639563855072</v>
      </c>
      <c r="N42" s="143">
        <f t="shared" si="0"/>
        <v>42</v>
      </c>
      <c r="AA42" s="171"/>
      <c r="AB42" s="172" t="str">
        <f>IFERROR(VALUE(RIGHT(AA42,LEN(AA42)-MIN(FIND({0;1;2;3;4;5;6;7;8;9},AA42&amp;"0123456789"))+1)),"")</f>
        <v/>
      </c>
    </row>
    <row r="43" spans="2:28" x14ac:dyDescent="0.2">
      <c r="B43" s="130">
        <v>156.62445882352944</v>
      </c>
      <c r="C43" s="160">
        <v>30.09599349903829</v>
      </c>
      <c r="D43">
        <v>156.62445882352944</v>
      </c>
      <c r="E43" s="160">
        <v>-1755.2284832216524</v>
      </c>
      <c r="F43">
        <v>156.62445882352944</v>
      </c>
      <c r="G43" s="160">
        <v>484.61840677834766</v>
      </c>
      <c r="I43" s="160"/>
      <c r="K43" s="160"/>
      <c r="L43">
        <v>154.61645294117648</v>
      </c>
      <c r="M43" s="160">
        <v>179.78462506384574</v>
      </c>
      <c r="N43" s="143">
        <f t="shared" si="0"/>
        <v>43</v>
      </c>
      <c r="AA43" s="171"/>
      <c r="AB43" s="172" t="str">
        <f>IFERROR(VALUE(RIGHT(AA43,LEN(AA43)-MIN(FIND({0;1;2;3;4;5;6;7;8;9},AA43&amp;"0123456789"))+1)),"")</f>
        <v/>
      </c>
    </row>
    <row r="44" spans="2:28" x14ac:dyDescent="0.2">
      <c r="B44" s="130">
        <v>160.64047058823533</v>
      </c>
      <c r="C44" s="160">
        <v>30.11123737831263</v>
      </c>
      <c r="D44">
        <v>160.64047058823533</v>
      </c>
      <c r="E44" s="160">
        <v>-1759.2501492658096</v>
      </c>
      <c r="F44">
        <v>160.64047058823533</v>
      </c>
      <c r="G44" s="160">
        <v>480.59674073419046</v>
      </c>
      <c r="I44" s="160"/>
      <c r="K44" s="160"/>
      <c r="L44">
        <v>158.6324647058824</v>
      </c>
      <c r="M44" s="160">
        <v>179.78282489063278</v>
      </c>
      <c r="N44" s="143">
        <f t="shared" si="0"/>
        <v>44</v>
      </c>
      <c r="AA44" s="171"/>
      <c r="AB44" s="172" t="str">
        <f>IFERROR(VALUE(RIGHT(AA44,LEN(AA44)-MIN(FIND({0;1;2;3;4;5;6;7;8;9},AA44&amp;"0123456789"))+1)),"")</f>
        <v/>
      </c>
    </row>
    <row r="45" spans="2:28" x14ac:dyDescent="0.2">
      <c r="B45" s="130">
        <v>164.65648235294123</v>
      </c>
      <c r="C45" s="160">
        <v>30.126609562631764</v>
      </c>
      <c r="D45">
        <v>164.65648235294123</v>
      </c>
      <c r="E45" s="160">
        <v>-1763.2717673206478</v>
      </c>
      <c r="F45">
        <v>164.65648235294123</v>
      </c>
      <c r="G45" s="160">
        <v>476.57512267935226</v>
      </c>
      <c r="I45" s="160"/>
      <c r="K45" s="160"/>
      <c r="L45">
        <v>162.64847647058826</v>
      </c>
      <c r="M45" s="160">
        <v>179.78099437044665</v>
      </c>
      <c r="N45" s="143">
        <f t="shared" si="0"/>
        <v>45</v>
      </c>
      <c r="AA45" s="171"/>
      <c r="AB45" s="172" t="str">
        <f>IFERROR(VALUE(RIGHT(AA45,LEN(AA45)-MIN(FIND({0;1;2;3;4;5;6;7;8;9},AA45&amp;"0123456789"))+1)),"")</f>
        <v/>
      </c>
    </row>
    <row r="46" spans="2:28" x14ac:dyDescent="0.2">
      <c r="B46" s="130">
        <v>168.67249411764712</v>
      </c>
      <c r="C46" s="160">
        <v>30.142112233308847</v>
      </c>
      <c r="D46">
        <v>168.67249411764712</v>
      </c>
      <c r="E46" s="160">
        <v>-1767.2933373736601</v>
      </c>
      <c r="F46">
        <v>168.67249411764712</v>
      </c>
      <c r="G46" s="160">
        <v>472.55355262633998</v>
      </c>
      <c r="I46" s="160"/>
      <c r="K46" s="160"/>
      <c r="L46">
        <v>166.66448823529419</v>
      </c>
      <c r="M46" s="160">
        <v>179.77913272937141</v>
      </c>
      <c r="N46" s="143">
        <f t="shared" si="0"/>
        <v>46</v>
      </c>
      <c r="AA46" s="171"/>
      <c r="AB46" s="172" t="str">
        <f>IFERROR(VALUE(RIGHT(AA46,LEN(AA46)-MIN(FIND({0;1;2;3;4;5;6;7;8;9},AA46&amp;"0123456789"))+1)),"")</f>
        <v/>
      </c>
    </row>
    <row r="47" spans="2:28" x14ac:dyDescent="0.2">
      <c r="B47" s="130">
        <v>172.68850588235301</v>
      </c>
      <c r="C47" s="160">
        <v>30.157747627761847</v>
      </c>
      <c r="D47">
        <v>172.68850588235301</v>
      </c>
      <c r="E47" s="160">
        <v>-1771.3148594119082</v>
      </c>
      <c r="F47">
        <v>172.68850588235301</v>
      </c>
      <c r="G47" s="160">
        <v>468.53203058809186</v>
      </c>
      <c r="I47" s="160"/>
      <c r="K47" s="160"/>
      <c r="L47">
        <v>170.68050000000005</v>
      </c>
      <c r="M47" s="160">
        <v>179.77723916694944</v>
      </c>
      <c r="N47" s="143">
        <f t="shared" si="0"/>
        <v>47</v>
      </c>
      <c r="AA47" s="171"/>
      <c r="AB47" s="172" t="str">
        <f>IFERROR(VALUE(RIGHT(AA47,LEN(AA47)-MIN(FIND({0;1;2;3;4;5;6;7;8;9},AA47&amp;"0123456789"))+1)),"")</f>
        <v/>
      </c>
    </row>
    <row r="48" spans="2:28" x14ac:dyDescent="0.2">
      <c r="B48" s="130">
        <v>176.70451764705891</v>
      </c>
      <c r="C48" s="160">
        <v>30.173518041454315</v>
      </c>
      <c r="D48">
        <v>176.70451764705891</v>
      </c>
      <c r="E48" s="160">
        <v>-1775.3363334220046</v>
      </c>
      <c r="F48">
        <v>176.70451764705891</v>
      </c>
      <c r="G48" s="160">
        <v>464.51055657799543</v>
      </c>
      <c r="I48" s="160"/>
      <c r="K48" s="160"/>
      <c r="L48">
        <v>174.69651176470597</v>
      </c>
      <c r="M48" s="160">
        <v>179.77531285503323</v>
      </c>
      <c r="N48" s="143">
        <f t="shared" si="0"/>
        <v>48</v>
      </c>
      <c r="AA48" s="171"/>
      <c r="AB48" s="172" t="str">
        <f>IFERROR(VALUE(RIGHT(AA48,LEN(AA48)-MIN(FIND({0;1;2;3;4;5;6;7;8;9},AA48&amp;"0123456789"))+1)),"")</f>
        <v/>
      </c>
    </row>
    <row r="49" spans="2:28" x14ac:dyDescent="0.2">
      <c r="B49" s="130">
        <v>180.7205294117648</v>
      </c>
      <c r="C49" s="160">
        <v>30.1894258299208</v>
      </c>
      <c r="D49">
        <v>180.7205294117648</v>
      </c>
      <c r="E49" s="160">
        <v>-1779.3577593900923</v>
      </c>
      <c r="F49">
        <v>180.7205294117648</v>
      </c>
      <c r="G49" s="160">
        <v>460.48913060990776</v>
      </c>
      <c r="I49" s="160"/>
      <c r="K49" s="160"/>
      <c r="L49">
        <v>178.71252352941184</v>
      </c>
      <c r="M49" s="160">
        <v>179.77335293657811</v>
      </c>
      <c r="N49" s="143">
        <f t="shared" si="0"/>
        <v>49</v>
      </c>
      <c r="AA49" s="171"/>
      <c r="AB49" s="172" t="str">
        <f>IFERROR(VALUE(RIGHT(AA49,LEN(AA49)-MIN(FIND({0;1;2;3;4;5;6;7;8;9},AA49&amp;"0123456789"))+1)),"")</f>
        <v/>
      </c>
    </row>
    <row r="50" spans="2:28" ht="13.5" thickBot="1" x14ac:dyDescent="0.25">
      <c r="B50" s="130">
        <v>184.73654117647069</v>
      </c>
      <c r="C50" s="160">
        <v>30.205473410881403</v>
      </c>
      <c r="D50">
        <v>184.73654117647069</v>
      </c>
      <c r="E50" s="160">
        <v>-1783.3791373018253</v>
      </c>
      <c r="F50">
        <v>184.73654117647069</v>
      </c>
      <c r="G50" s="160">
        <v>456.46775269817476</v>
      </c>
      <c r="I50" s="160"/>
      <c r="K50" s="160"/>
      <c r="L50">
        <v>182.72853529411776</v>
      </c>
      <c r="M50" s="160">
        <v>179.77135852437019</v>
      </c>
      <c r="N50" s="143">
        <f t="shared" si="0"/>
        <v>50</v>
      </c>
      <c r="AA50" s="234"/>
      <c r="AB50" s="172" t="str">
        <f>IFERROR(VALUE(RIGHT(AA50,LEN(AA50)-MIN(FIND({0;1;2;3;4;5;6;7;8;9},AA50&amp;"0123456789"))+1)),"")</f>
        <v/>
      </c>
    </row>
    <row r="51" spans="2:28" x14ac:dyDescent="0.2">
      <c r="B51" s="130">
        <v>188.75255294117659</v>
      </c>
      <c r="C51" s="160">
        <v>30.221663266450161</v>
      </c>
      <c r="D51">
        <v>188.75255294117659</v>
      </c>
      <c r="E51" s="160">
        <v>-1787.4004671423445</v>
      </c>
      <c r="F51">
        <v>188.75255294117659</v>
      </c>
      <c r="G51" s="160">
        <v>452.44642285765553</v>
      </c>
      <c r="I51" s="160"/>
      <c r="K51" s="160"/>
      <c r="L51">
        <v>186.74454705882363</v>
      </c>
      <c r="M51" s="160">
        <v>179.76932869968763</v>
      </c>
      <c r="N51" s="143">
        <f t="shared" si="0"/>
        <v>51</v>
      </c>
      <c r="AB51" s="172" t="str">
        <f>IFERROR(VALUE(RIGHT(AA51,LEN(AA51)-MIN(FIND({0;1;2;3;4;5;6;7;8;9},AA51&amp;"0123456789"))+1)),"")</f>
        <v/>
      </c>
    </row>
    <row r="52" spans="2:28" x14ac:dyDescent="0.2">
      <c r="B52" s="130">
        <v>192.76856470588248</v>
      </c>
      <c r="C52" s="160">
        <v>30.237997945442409</v>
      </c>
      <c r="D52">
        <v>192.76856470588248</v>
      </c>
      <c r="E52" s="160">
        <v>-1791.4217488962572</v>
      </c>
      <c r="F52">
        <v>192.76856470588248</v>
      </c>
      <c r="G52" s="160">
        <v>448.42514110374282</v>
      </c>
      <c r="I52" s="160"/>
      <c r="K52" s="160"/>
      <c r="L52">
        <v>190.76055882352955</v>
      </c>
      <c r="M52" s="160">
        <v>179.76726251088863</v>
      </c>
      <c r="N52" s="143">
        <f t="shared" si="0"/>
        <v>52</v>
      </c>
      <c r="AB52" s="172" t="str">
        <f>IFERROR(VALUE(RIGHT(AA52,LEN(AA52)-MIN(FIND({0;1;2;3;4;5;6;7;8;9},AA52&amp;"0123456789"))+1)),"")</f>
        <v/>
      </c>
    </row>
    <row r="53" spans="2:28" x14ac:dyDescent="0.2">
      <c r="B53" s="130">
        <v>196.78457647058838</v>
      </c>
      <c r="C53" s="160">
        <v>30.254480065786378</v>
      </c>
      <c r="D53">
        <v>196.78457647058838</v>
      </c>
      <c r="E53" s="160">
        <v>-1795.4429825476118</v>
      </c>
      <c r="F53">
        <v>196.78457647058838</v>
      </c>
      <c r="G53" s="160">
        <v>444.40390745238824</v>
      </c>
      <c r="I53" s="160"/>
      <c r="K53" s="160"/>
      <c r="L53">
        <v>194.77657058823542</v>
      </c>
      <c r="M53" s="160">
        <v>179.76515897192414</v>
      </c>
      <c r="N53" s="143">
        <f t="shared" si="0"/>
        <v>53</v>
      </c>
      <c r="AB53" s="172" t="str">
        <f>IFERROR(VALUE(RIGHT(AA53,LEN(AA53)-MIN(FIND({0;1;2;3;4;5;6;7;8;9},AA53&amp;"0123456789"))+1)),"")</f>
        <v/>
      </c>
    </row>
    <row r="54" spans="2:28" x14ac:dyDescent="0.2">
      <c r="B54" s="130">
        <v>200.80058823529427</v>
      </c>
      <c r="C54" s="160">
        <v>30.271112317044789</v>
      </c>
      <c r="D54">
        <v>200.80058823529427</v>
      </c>
      <c r="E54" s="160">
        <v>-1799.4641680798707</v>
      </c>
      <c r="F54">
        <v>200.80058823529427</v>
      </c>
      <c r="G54" s="160">
        <v>440.38272192012937</v>
      </c>
      <c r="I54" s="160"/>
      <c r="K54" s="160"/>
      <c r="L54">
        <v>198.79258235294134</v>
      </c>
      <c r="M54" s="160">
        <v>179.76301706076831</v>
      </c>
      <c r="N54" s="143">
        <f t="shared" si="0"/>
        <v>54</v>
      </c>
      <c r="AB54" s="172" t="str">
        <f>IFERROR(VALUE(RIGHT(AA54,LEN(AA54)-MIN(FIND({0;1;2;3;4;5;6;7;8;9},AA54&amp;"0123456789"))+1)),"")</f>
        <v/>
      </c>
    </row>
    <row r="55" spans="2:28" x14ac:dyDescent="0.2">
      <c r="B55" s="130">
        <v>204.81660000000016</v>
      </c>
      <c r="C55" s="160">
        <v>30.287897463052545</v>
      </c>
      <c r="D55">
        <v>204.81660000000016</v>
      </c>
      <c r="E55" s="160">
        <v>-1803.4853054758858</v>
      </c>
      <c r="F55">
        <v>204.81660000000016</v>
      </c>
      <c r="G55" s="160">
        <v>436.36158452411428</v>
      </c>
      <c r="I55" s="160"/>
      <c r="K55" s="160"/>
      <c r="L55">
        <v>202.8085941176472</v>
      </c>
      <c r="M55" s="160">
        <v>179.7608357177624</v>
      </c>
      <c r="N55" s="143">
        <f t="shared" si="0"/>
        <v>55</v>
      </c>
      <c r="AB55" s="172" t="str">
        <f>IFERROR(VALUE(RIGHT(AA55,LEN(AA55)-MIN(FIND({0;1;2;3;4;5;6;7;8;9},AA55&amp;"0123456789"))+1)),"")</f>
        <v/>
      </c>
    </row>
    <row r="56" spans="2:28" x14ac:dyDescent="0.2">
      <c r="B56" s="130">
        <v>208.83261176470606</v>
      </c>
      <c r="C56" s="160">
        <v>30.304838344676909</v>
      </c>
      <c r="D56">
        <v>208.83261176470606</v>
      </c>
      <c r="E56" s="160">
        <v>-1807.5063947178683</v>
      </c>
      <c r="F56">
        <v>208.83261176470606</v>
      </c>
      <c r="G56" s="160">
        <v>432.34049528213177</v>
      </c>
      <c r="I56" s="160"/>
      <c r="K56" s="160"/>
      <c r="L56">
        <v>206.82460588235313</v>
      </c>
      <c r="M56" s="160">
        <v>179.75861384386681</v>
      </c>
      <c r="N56" s="143">
        <f t="shared" si="0"/>
        <v>56</v>
      </c>
      <c r="AB56" s="172" t="str">
        <f>IFERROR(VALUE(RIGHT(AA56,LEN(AA56)-MIN(FIND({0;1;2;3;4;5;6;7;8;9},AA56&amp;"0123456789"))+1)),"")</f>
        <v/>
      </c>
    </row>
    <row r="57" spans="2:28" x14ac:dyDescent="0.2">
      <c r="B57" s="130">
        <v>212.84862352941195</v>
      </c>
      <c r="C57" s="160">
        <v>30.321937882707157</v>
      </c>
      <c r="D57">
        <v>212.84862352941195</v>
      </c>
      <c r="E57" s="160">
        <v>-1811.5274357873593</v>
      </c>
      <c r="F57">
        <v>212.84862352941195</v>
      </c>
      <c r="G57" s="160">
        <v>428.31945421264072</v>
      </c>
      <c r="I57" s="160"/>
      <c r="K57" s="160"/>
      <c r="L57">
        <v>210.84061764705899</v>
      </c>
      <c r="M57" s="160">
        <v>179.75635029881414</v>
      </c>
      <c r="N57" s="143">
        <f t="shared" si="0"/>
        <v>57</v>
      </c>
      <c r="AB57" s="172" t="str">
        <f>IFERROR(VALUE(RIGHT(AA57,LEN(AA57)-MIN(FIND({0;1;2;3;4;5;6;7;8;9},AA57&amp;"0123456789"))+1)),"")</f>
        <v/>
      </c>
    </row>
    <row r="58" spans="2:28" x14ac:dyDescent="0.2">
      <c r="B58" s="130">
        <v>216.86463529411785</v>
      </c>
      <c r="C58" s="160">
        <v>30.339199080880988</v>
      </c>
      <c r="D58">
        <v>216.86463529411785</v>
      </c>
      <c r="E58" s="160">
        <v>-1815.5484286651977</v>
      </c>
      <c r="F58">
        <v>216.86463529411785</v>
      </c>
      <c r="G58" s="160">
        <v>424.29846133480237</v>
      </c>
      <c r="I58" s="160"/>
      <c r="K58" s="160"/>
      <c r="L58">
        <v>214.85662941176491</v>
      </c>
      <c r="M58" s="160">
        <v>179.75404389915755</v>
      </c>
      <c r="N58" s="143">
        <f t="shared" si="0"/>
        <v>58</v>
      </c>
      <c r="AB58" s="172" t="str">
        <f>IFERROR(VALUE(RIGHT(AA58,LEN(AA58)-MIN(FIND({0;1;2;3;4;5;6;7;8;9},AA58&amp;"0123456789"))+1)),"")</f>
        <v/>
      </c>
    </row>
    <row r="59" spans="2:28" x14ac:dyDescent="0.2">
      <c r="B59" s="130">
        <v>220.88064705882374</v>
      </c>
      <c r="C59" s="160">
        <v>30.356625029055582</v>
      </c>
      <c r="D59">
        <v>220.88064705882374</v>
      </c>
      <c r="E59" s="160">
        <v>-1819.5693733314863</v>
      </c>
      <c r="F59">
        <v>220.88064705882374</v>
      </c>
      <c r="G59" s="160">
        <v>420.27751666851373</v>
      </c>
      <c r="I59" s="160"/>
      <c r="K59" s="160"/>
      <c r="L59">
        <v>218.87264117647078</v>
      </c>
      <c r="M59" s="160">
        <v>179.75169341620742</v>
      </c>
      <c r="N59" s="143">
        <f t="shared" si="0"/>
        <v>59</v>
      </c>
      <c r="AB59" s="172" t="str">
        <f>IFERROR(VALUE(RIGHT(AA59,LEN(AA59)-MIN(FIND({0;1;2;3;4;5;6;7;8;9},AA59&amp;"0123456789"))+1)),"")</f>
        <v/>
      </c>
    </row>
    <row r="60" spans="2:28" x14ac:dyDescent="0.2">
      <c r="B60" s="130">
        <v>224.89665882352963</v>
      </c>
      <c r="C60" s="160">
        <v>30.374218906531631</v>
      </c>
      <c r="D60">
        <v>224.89665882352963</v>
      </c>
      <c r="E60" s="160">
        <v>-1823.5902697655556</v>
      </c>
      <c r="F60">
        <v>224.89665882352963</v>
      </c>
      <c r="G60" s="160">
        <v>416.25662023444443</v>
      </c>
      <c r="I60" s="160"/>
      <c r="K60" s="160"/>
      <c r="L60">
        <v>222.8886529411767</v>
      </c>
      <c r="M60" s="160">
        <v>179.74929757384834</v>
      </c>
      <c r="N60" s="143">
        <f t="shared" si="0"/>
        <v>60</v>
      </c>
      <c r="AB60" s="172" t="str">
        <f>IFERROR(VALUE(RIGHT(AA60,LEN(AA60)-MIN(FIND({0;1;2;3;4;5;6;7;8;9},AA60&amp;"0123456789"))+1)),"")</f>
        <v/>
      </c>
    </row>
    <row r="61" spans="2:28" x14ac:dyDescent="0.2">
      <c r="B61" s="130">
        <v>228.91267058823553</v>
      </c>
      <c r="C61" s="160">
        <v>30.391983985539369</v>
      </c>
      <c r="D61">
        <v>228.91267058823553</v>
      </c>
      <c r="E61" s="160">
        <v>-1827.6111179459281</v>
      </c>
      <c r="F61">
        <v>228.91267058823553</v>
      </c>
      <c r="G61" s="160">
        <v>412.23577205407196</v>
      </c>
      <c r="I61" s="160"/>
      <c r="K61" s="160"/>
      <c r="L61">
        <v>226.90466470588257</v>
      </c>
      <c r="M61" s="160">
        <v>179.74685504622823</v>
      </c>
      <c r="N61" s="143">
        <f t="shared" si="0"/>
        <v>61</v>
      </c>
      <c r="AB61" s="172" t="str">
        <f>IFERROR(VALUE(RIGHT(AA61,LEN(AA61)-MIN(FIND({0;1;2;3;4;5;6;7;8;9},AA61&amp;"0123456789"))+1)),"")</f>
        <v/>
      </c>
    </row>
    <row r="62" spans="2:28" x14ac:dyDescent="0.2">
      <c r="B62" s="130">
        <v>232.92868235294142</v>
      </c>
      <c r="C62" s="160">
        <v>30.409923634896046</v>
      </c>
      <c r="D62">
        <v>232.92868235294142</v>
      </c>
      <c r="E62" s="160">
        <v>-1831.6319178502754</v>
      </c>
      <c r="F62">
        <v>232.92868235294142</v>
      </c>
      <c r="G62" s="160">
        <v>408.21497214972464</v>
      </c>
      <c r="I62" s="160"/>
      <c r="K62" s="160"/>
      <c r="L62">
        <v>230.92067647058849</v>
      </c>
      <c r="M62" s="160">
        <v>179.74436445531163</v>
      </c>
      <c r="N62" s="143">
        <f t="shared" si="0"/>
        <v>62</v>
      </c>
      <c r="AB62" s="172" t="str">
        <f>IFERROR(VALUE(RIGHT(AA62,LEN(AA62)-MIN(FIND({0;1;2;3;4;5;6;7;8;9},AA62&amp;"0123456789"))+1)),"")</f>
        <v/>
      </c>
    </row>
    <row r="63" spans="2:28" x14ac:dyDescent="0.2">
      <c r="B63" s="130">
        <v>236.94469411764732</v>
      </c>
      <c r="C63" s="160">
        <v>30.428041323845225</v>
      </c>
      <c r="D63">
        <v>236.94469411764732</v>
      </c>
      <c r="E63" s="160">
        <v>-1835.6526694553781</v>
      </c>
      <c r="F63">
        <v>236.94469411764732</v>
      </c>
      <c r="G63" s="160">
        <v>404.19422054462188</v>
      </c>
      <c r="I63" s="160"/>
      <c r="K63" s="160"/>
      <c r="L63">
        <v>234.93668823529435</v>
      </c>
      <c r="M63" s="160">
        <v>179.74182436828605</v>
      </c>
      <c r="N63" s="143">
        <f t="shared" si="0"/>
        <v>63</v>
      </c>
      <c r="AB63" s="172" t="str">
        <f>IFERROR(VALUE(RIGHT(AA63,LEN(AA63)-MIN(FIND({0;1;2;3;4;5;6;7;8;9},AA63&amp;"0123456789"))+1)),"")</f>
        <v/>
      </c>
    </row>
    <row r="64" spans="2:28" x14ac:dyDescent="0.2">
      <c r="B64" s="130">
        <v>240.96070588235321</v>
      </c>
      <c r="C64" s="160">
        <v>30.446340626088666</v>
      </c>
      <c r="D64">
        <v>240.96070588235321</v>
      </c>
      <c r="E64" s="160">
        <v>-1839.6733727370797</v>
      </c>
      <c r="F64">
        <v>240.96070588235321</v>
      </c>
      <c r="G64" s="160">
        <v>400.17351726292031</v>
      </c>
      <c r="I64" s="160"/>
      <c r="K64" s="160"/>
      <c r="L64">
        <v>238.95270000000028</v>
      </c>
      <c r="M64" s="160">
        <v>179.73923329481372</v>
      </c>
      <c r="N64" s="143">
        <f t="shared" si="0"/>
        <v>64</v>
      </c>
      <c r="AB64" s="172" t="str">
        <f>IFERROR(VALUE(RIGHT(AA64,LEN(AA64)-MIN(FIND({0;1;2;3;4;5;6;7;8;9},AA64&amp;"0123456789"))+1)),"")</f>
        <v/>
      </c>
    </row>
    <row r="65" spans="2:28" x14ac:dyDescent="0.2">
      <c r="B65" s="130">
        <v>244.9767176470591</v>
      </c>
      <c r="C65" s="160">
        <v>30.464825224022693</v>
      </c>
      <c r="D65">
        <v>244.9767176470591</v>
      </c>
      <c r="E65" s="160">
        <v>-1843.6940276702392</v>
      </c>
      <c r="F65">
        <v>244.9767176470591</v>
      </c>
      <c r="G65" s="160">
        <v>396.15286232976086</v>
      </c>
      <c r="I65" s="160"/>
      <c r="K65" s="160"/>
      <c r="L65">
        <v>242.96871176470614</v>
      </c>
      <c r="M65" s="160">
        <v>179.73658968411445</v>
      </c>
      <c r="N65" s="143">
        <f t="shared" si="0"/>
        <v>65</v>
      </c>
      <c r="AB65" s="172" t="str">
        <f>IFERROR(VALUE(RIGHT(AA65,LEN(AA65)-MIN(FIND({0;1;2;3;4;5;6;7;8;9},AA65&amp;"0123456789"))+1)),"")</f>
        <v/>
      </c>
    </row>
    <row r="66" spans="2:28" x14ac:dyDescent="0.2">
      <c r="B66" s="130">
        <v>248.992729411765</v>
      </c>
      <c r="C66" s="160">
        <v>30.483498913191504</v>
      </c>
      <c r="D66">
        <v>248.992729411765</v>
      </c>
      <c r="E66" s="160">
        <v>-1847.7146342286806</v>
      </c>
      <c r="F66">
        <v>248.992729411765</v>
      </c>
      <c r="G66" s="160">
        <v>392.13225577131948</v>
      </c>
      <c r="I66" s="160"/>
      <c r="K66" s="160"/>
      <c r="L66">
        <v>246.98472352941207</v>
      </c>
      <c r="M66" s="160">
        <v>179.73389192187</v>
      </c>
      <c r="N66" s="143">
        <f t="shared" si="0"/>
        <v>66</v>
      </c>
      <c r="AB66" s="172" t="str">
        <f>IFERROR(VALUE(RIGHT(AA66,LEN(AA66)-MIN(FIND({0;1;2;3;4;5;6;7;8;9},AA66&amp;"0123456789"))+1)),"")</f>
        <v/>
      </c>
    </row>
    <row r="67" spans="2:28" x14ac:dyDescent="0.2">
      <c r="B67" s="130">
        <v>253.00874117647089</v>
      </c>
      <c r="C67" s="160">
        <v>30.502365606970919</v>
      </c>
      <c r="D67">
        <v>253.00874117647089</v>
      </c>
      <c r="E67" s="160">
        <v>-1851.7351923851381</v>
      </c>
      <c r="F67">
        <v>253.00874117647089</v>
      </c>
      <c r="G67" s="160">
        <v>388.1116976148619</v>
      </c>
      <c r="I67" s="160"/>
      <c r="K67" s="160"/>
      <c r="L67">
        <v>251.00073529411793</v>
      </c>
      <c r="M67" s="160">
        <v>179.73113832693639</v>
      </c>
      <c r="N67" s="143">
        <f t="shared" si="0"/>
        <v>67</v>
      </c>
      <c r="AB67" s="172" t="str">
        <f>IFERROR(VALUE(RIGHT(AA67,LEN(AA67)-MIN(FIND({0;1;2;3;4;5;6;7;8;9},AA67&amp;"0123456789"))+1)),"")</f>
        <v/>
      </c>
    </row>
    <row r="68" spans="2:28" x14ac:dyDescent="0.2">
      <c r="B68" s="130">
        <v>257.02475294117676</v>
      </c>
      <c r="C68" s="160">
        <v>30.521429341497051</v>
      </c>
      <c r="D68">
        <v>257.02475294117676</v>
      </c>
      <c r="E68" s="160">
        <v>-1855.7557021112</v>
      </c>
      <c r="F68">
        <v>257.02475294117676</v>
      </c>
      <c r="G68" s="160">
        <v>384.09118788880005</v>
      </c>
      <c r="I68" s="160"/>
      <c r="K68" s="160"/>
      <c r="L68">
        <v>255.01674705882382</v>
      </c>
      <c r="M68" s="160">
        <v>179.72832714784934</v>
      </c>
      <c r="N68" s="143">
        <f t="shared" si="0"/>
        <v>68</v>
      </c>
      <c r="AB68" s="172" t="str">
        <f>IFERROR(VALUE(RIGHT(AA68,LEN(AA68)-MIN(FIND({0;1;2;3;4;5;6;7;8;9},AA68&amp;"0123456789"))+1)),"")</f>
        <v/>
      </c>
    </row>
    <row r="69" spans="2:28" x14ac:dyDescent="0.2">
      <c r="B69" s="130">
        <v>261.04076470588262</v>
      </c>
      <c r="C69" s="160">
        <v>30.540694280855394</v>
      </c>
      <c r="D69">
        <v>261.04076470588262</v>
      </c>
      <c r="E69" s="160">
        <v>-1859.7761633772477</v>
      </c>
      <c r="F69">
        <v>261.04076470588262</v>
      </c>
      <c r="G69" s="160">
        <v>380.07072662275232</v>
      </c>
      <c r="I69" s="160"/>
      <c r="K69" s="160"/>
      <c r="L69">
        <v>259.03275882352966</v>
      </c>
      <c r="M69" s="160">
        <v>179.72545655910861</v>
      </c>
      <c r="N69" s="143">
        <f t="shared" si="0"/>
        <v>69</v>
      </c>
      <c r="AB69" s="172" t="str">
        <f>IFERROR(VALUE(RIGHT(AA69,LEN(AA69)-MIN(FIND({0;1;2;3;4;5;6;7;8;9},AA69&amp;"0123456789"))+1)),"")</f>
        <v/>
      </c>
    </row>
    <row r="70" spans="2:28" x14ac:dyDescent="0.2">
      <c r="B70" s="130">
        <v>265.05677647058849</v>
      </c>
      <c r="C70" s="160">
        <v>30.560164722547047</v>
      </c>
      <c r="D70">
        <v>265.05677647058849</v>
      </c>
      <c r="E70" s="160">
        <v>-1863.7965761523903</v>
      </c>
      <c r="F70">
        <v>265.05677647058849</v>
      </c>
      <c r="G70" s="160">
        <v>376.05031384760969</v>
      </c>
      <c r="I70" s="160"/>
      <c r="K70" s="160"/>
      <c r="L70">
        <v>263.04877058823558</v>
      </c>
      <c r="M70" s="160">
        <v>179.72252465722394</v>
      </c>
      <c r="N70" s="143">
        <f t="shared" ref="N70:N133" si="1">N69+1</f>
        <v>70</v>
      </c>
      <c r="AB70" s="172" t="str">
        <f>IFERROR(VALUE(RIGHT(AA70,LEN(AA70)-MIN(FIND({0;1;2;3;4;5;6;7;8;9},AA70&amp;"0123456789"))+1)),"")</f>
        <v/>
      </c>
    </row>
    <row r="71" spans="2:28" x14ac:dyDescent="0.2">
      <c r="B71" s="130">
        <v>269.07278823529435</v>
      </c>
      <c r="C71" s="160">
        <v>30.57984510325004</v>
      </c>
      <c r="D71">
        <v>269.07278823529435</v>
      </c>
      <c r="E71" s="160">
        <v>-1867.8169404043961</v>
      </c>
      <c r="F71">
        <v>269.07278823529435</v>
      </c>
      <c r="G71" s="160">
        <v>372.02994959560397</v>
      </c>
      <c r="I71" s="160"/>
      <c r="K71" s="160"/>
      <c r="L71">
        <v>267.06478235294139</v>
      </c>
      <c r="M71" s="160">
        <v>179.71952945650432</v>
      </c>
      <c r="N71" s="143">
        <f t="shared" si="1"/>
        <v>71</v>
      </c>
      <c r="AB71" s="172" t="str">
        <f>IFERROR(VALUE(RIGHT(AA71,LEN(AA71)-MIN(FIND({0;1;2;3;4;5;6;7;8;9},AA71&amp;"0123456789"))+1)),"")</f>
        <v/>
      </c>
    </row>
    <row r="72" spans="2:28" x14ac:dyDescent="0.2">
      <c r="B72" s="130">
        <v>273.08880000000022</v>
      </c>
      <c r="C72" s="160">
        <v>30.599740004895015</v>
      </c>
      <c r="D72">
        <v>273.08880000000022</v>
      </c>
      <c r="E72" s="160">
        <v>-1871.8372560996181</v>
      </c>
      <c r="F72">
        <v>273.08880000000022</v>
      </c>
      <c r="G72" s="160">
        <v>368.00963390038191</v>
      </c>
      <c r="I72" s="160"/>
      <c r="K72" s="160"/>
      <c r="L72">
        <v>271.08079411764732</v>
      </c>
      <c r="M72" s="160">
        <v>179.71646888457317</v>
      </c>
      <c r="N72" s="143">
        <f t="shared" si="1"/>
        <v>72</v>
      </c>
      <c r="AB72" s="172" t="str">
        <f>IFERROR(VALUE(RIGHT(AA72,LEN(AA72)-MIN(FIND({0;1;2;3;4;5;6;7;8;9},AA72&amp;"0123456789"))+1)),"")</f>
        <v/>
      </c>
    </row>
    <row r="73" spans="2:28" x14ac:dyDescent="0.2">
      <c r="B73" s="130">
        <v>277.10481176470608</v>
      </c>
      <c r="C73" s="160">
        <v>30.619854161076194</v>
      </c>
      <c r="D73">
        <v>277.10481176470608</v>
      </c>
      <c r="E73" s="160">
        <v>-1875.8575232029168</v>
      </c>
      <c r="F73">
        <v>277.10481176470608</v>
      </c>
      <c r="G73" s="160">
        <v>363.98936679708322</v>
      </c>
      <c r="I73" s="160"/>
      <c r="K73" s="160"/>
      <c r="L73">
        <v>275.09680588235312</v>
      </c>
      <c r="M73" s="160">
        <v>179.71334077758397</v>
      </c>
      <c r="N73" s="143">
        <f t="shared" si="1"/>
        <v>73</v>
      </c>
      <c r="AB73" s="172" t="str">
        <f>IFERROR(VALUE(RIGHT(AA73,LEN(AA73)-MIN(FIND({0;1;2;3;4;5;6;7;8;9},AA73&amp;"0123456789"))+1)),"")</f>
        <v/>
      </c>
    </row>
    <row r="74" spans="2:28" x14ac:dyDescent="0.2">
      <c r="B74" s="130">
        <v>281.12082352941195</v>
      </c>
      <c r="C74" s="160">
        <v>30.640192463819972</v>
      </c>
      <c r="D74">
        <v>281.12082352941195</v>
      </c>
      <c r="E74" s="160">
        <v>-1879.8777416775756</v>
      </c>
      <c r="F74">
        <v>281.12082352941195</v>
      </c>
      <c r="G74" s="160">
        <v>359.96914832242442</v>
      </c>
      <c r="I74" s="160"/>
      <c r="K74" s="160"/>
      <c r="L74">
        <v>279.11281764705905</v>
      </c>
      <c r="M74" s="160">
        <v>179.71014287511812</v>
      </c>
      <c r="N74" s="143">
        <f t="shared" si="1"/>
        <v>74</v>
      </c>
      <c r="AB74" s="172" t="str">
        <f>IFERROR(VALUE(RIGHT(AA74,LEN(AA74)-MIN(FIND({0;1;2;3;4;5;6;7;8;9},AA74&amp;"0123456789"))+1)),"")</f>
        <v/>
      </c>
    </row>
    <row r="75" spans="2:28" x14ac:dyDescent="0.2">
      <c r="B75" s="130">
        <v>285.13683529411782</v>
      </c>
      <c r="C75" s="160">
        <v>30.660759970735413</v>
      </c>
      <c r="D75">
        <v>285.13683529411782</v>
      </c>
      <c r="E75" s="160">
        <v>-1883.897911485212</v>
      </c>
      <c r="F75">
        <v>285.13683529411782</v>
      </c>
      <c r="G75" s="160">
        <v>355.948978514788</v>
      </c>
      <c r="I75" s="160"/>
      <c r="K75" s="160"/>
      <c r="L75">
        <v>283.12882941176485</v>
      </c>
      <c r="M75" s="160">
        <v>179.70687281473562</v>
      </c>
      <c r="N75" s="143">
        <f t="shared" si="1"/>
        <v>75</v>
      </c>
      <c r="AB75" s="172" t="str">
        <f>IFERROR(VALUE(RIGHT(AA75,LEN(AA75)-MIN(FIND({0;1;2;3;4;5;6;7;8;9},AA75&amp;"0123456789"))+1)),"")</f>
        <v/>
      </c>
    </row>
    <row r="76" spans="2:28" x14ac:dyDescent="0.2">
      <c r="B76" s="130">
        <v>289.15284705882368</v>
      </c>
      <c r="C76" s="160">
        <v>30.681561912572786</v>
      </c>
      <c r="D76">
        <v>289.15284705882368</v>
      </c>
      <c r="E76" s="160">
        <v>-1887.9180325856812</v>
      </c>
      <c r="F76">
        <v>289.15284705882368</v>
      </c>
      <c r="G76" s="160">
        <v>351.92885741431883</v>
      </c>
      <c r="I76" s="160"/>
      <c r="K76" s="160"/>
      <c r="L76">
        <v>287.14484117647078</v>
      </c>
      <c r="M76" s="160">
        <v>179.70352812615315</v>
      </c>
      <c r="N76" s="143">
        <f t="shared" si="1"/>
        <v>76</v>
      </c>
      <c r="AB76" s="172" t="str">
        <f>IFERROR(VALUE(RIGHT(AA76,LEN(AA76)-MIN(FIND({0;1;2;3;4;5;6;7;8;9},AA76&amp;"0123456789"))+1)),"")</f>
        <v/>
      </c>
    </row>
    <row r="77" spans="2:28" x14ac:dyDescent="0.2">
      <c r="B77" s="130">
        <v>293.16885882352955</v>
      </c>
      <c r="C77" s="160">
        <v>30.70260370121844</v>
      </c>
      <c r="D77">
        <v>293.16885882352955</v>
      </c>
      <c r="E77" s="160">
        <v>-1891.9381049369745</v>
      </c>
      <c r="F77">
        <v>293.16885882352955</v>
      </c>
      <c r="G77" s="160">
        <v>347.90878506302556</v>
      </c>
      <c r="I77" s="160"/>
      <c r="K77" s="160"/>
      <c r="L77">
        <v>291.16085294117659</v>
      </c>
      <c r="M77" s="160">
        <v>179.70010622501846</v>
      </c>
      <c r="N77" s="143">
        <f t="shared" si="1"/>
        <v>77</v>
      </c>
      <c r="AB77" s="172" t="str">
        <f>IFERROR(VALUE(RIGHT(AA77,LEN(AA77)-MIN(FIND({0;1;2;3;4;5;6;7;8;9},AA77&amp;"0123456789"))+1)),"")</f>
        <v/>
      </c>
    </row>
    <row r="78" spans="2:28" x14ac:dyDescent="0.2">
      <c r="B78" s="130">
        <v>297.18487058823541</v>
      </c>
      <c r="C78" s="160">
        <v>30.723890938156487</v>
      </c>
      <c r="D78">
        <v>297.18487058823541</v>
      </c>
      <c r="E78" s="160">
        <v>-1895.9581284951089</v>
      </c>
      <c r="F78">
        <v>297.18487058823541</v>
      </c>
      <c r="G78" s="160">
        <v>343.88876150489114</v>
      </c>
      <c r="I78" s="160"/>
      <c r="K78" s="160"/>
      <c r="L78">
        <v>295.17686470588251</v>
      </c>
      <c r="M78" s="160">
        <v>179.69660440624978</v>
      </c>
      <c r="N78" s="143">
        <f t="shared" si="1"/>
        <v>78</v>
      </c>
      <c r="AB78" s="172" t="str">
        <f>IFERROR(VALUE(RIGHT(AA78,LEN(AA78)-MIN(FIND({0;1;2;3;4;5;6;7;8;9},AA78&amp;"0123456789"))+1)),"")</f>
        <v/>
      </c>
    </row>
    <row r="79" spans="2:28" x14ac:dyDescent="0.2">
      <c r="B79" s="130">
        <v>301.20088235294128</v>
      </c>
      <c r="C79" s="160">
        <v>30.745429423430583</v>
      </c>
      <c r="D79">
        <v>301.20088235294128</v>
      </c>
      <c r="E79" s="160">
        <v>-1899.9781032140113</v>
      </c>
      <c r="F79">
        <v>301.20088235294128</v>
      </c>
      <c r="G79" s="160">
        <v>339.86878678598873</v>
      </c>
      <c r="I79" s="160"/>
      <c r="K79" s="160"/>
      <c r="L79">
        <v>299.19287647058832</v>
      </c>
      <c r="M79" s="160">
        <v>179.69301983690039</v>
      </c>
      <c r="N79" s="143">
        <f t="shared" si="1"/>
        <v>79</v>
      </c>
      <c r="AB79" s="172" t="str">
        <f>IFERROR(VALUE(RIGHT(AA79,LEN(AA79)-MIN(FIND({0;1;2;3;4;5;6;7;8;9},AA79&amp;"0123456789"))+1)),"")</f>
        <v/>
      </c>
    </row>
    <row r="80" spans="2:28" x14ac:dyDescent="0.2">
      <c r="B80" s="130">
        <v>305.21689411764714</v>
      </c>
      <c r="C80" s="160">
        <v>30.767225165141518</v>
      </c>
      <c r="D80">
        <v>305.21689411764714</v>
      </c>
      <c r="E80" s="160">
        <v>-1903.9980290453916</v>
      </c>
      <c r="F80">
        <v>305.21689411764714</v>
      </c>
      <c r="G80" s="160">
        <v>335.84886095460843</v>
      </c>
      <c r="I80" s="160"/>
      <c r="K80" s="160"/>
      <c r="L80">
        <v>303.20888823529424</v>
      </c>
      <c r="M80" s="160">
        <v>179.68934954851352</v>
      </c>
      <c r="N80" s="143">
        <f t="shared" si="1"/>
        <v>80</v>
      </c>
      <c r="AB80" s="172" t="str">
        <f>IFERROR(VALUE(RIGHT(AA80,LEN(AA80)-MIN(FIND({0;1;2;3;4;5;6;7;8;9},AA80&amp;"0123456789"))+1)),"")</f>
        <v/>
      </c>
    </row>
    <row r="81" spans="2:28" x14ac:dyDescent="0.2">
      <c r="B81" s="130">
        <v>309.23290588235301</v>
      </c>
      <c r="C81" s="160">
        <v>30.789284389519629</v>
      </c>
      <c r="D81">
        <v>309.23290588235301</v>
      </c>
      <c r="E81" s="160">
        <v>-1908.0179059386082</v>
      </c>
      <c r="F81">
        <v>309.23290588235301</v>
      </c>
      <c r="G81" s="160">
        <v>331.82898406139179</v>
      </c>
      <c r="I81" s="160"/>
      <c r="K81" s="160"/>
      <c r="L81">
        <v>307.22490000000005</v>
      </c>
      <c r="M81" s="160">
        <v>179.68559042892065</v>
      </c>
      <c r="N81" s="143">
        <f t="shared" si="1"/>
        <v>81</v>
      </c>
      <c r="AB81" s="172" t="str">
        <f>IFERROR(VALUE(RIGHT(AA81,LEN(AA81)-MIN(FIND({0;1;2;3;4;5;6;7;8;9},AA81&amp;"0123456789"))+1)),"")</f>
        <v/>
      </c>
    </row>
    <row r="82" spans="2:28" x14ac:dyDescent="0.2">
      <c r="B82" s="130">
        <v>313.24891764705887</v>
      </c>
      <c r="C82" s="160">
        <v>30.811613551614268</v>
      </c>
      <c r="D82">
        <v>313.24891764705887</v>
      </c>
      <c r="E82" s="160">
        <v>-1912.0377338405219</v>
      </c>
      <c r="F82">
        <v>313.24891764705887</v>
      </c>
      <c r="G82" s="160">
        <v>327.80915615947811</v>
      </c>
      <c r="I82" s="160"/>
      <c r="K82" s="160"/>
      <c r="L82">
        <v>311.24091176470597</v>
      </c>
      <c r="M82" s="160">
        <v>179.6817392134372</v>
      </c>
      <c r="N82" s="143">
        <f t="shared" si="1"/>
        <v>82</v>
      </c>
      <c r="AB82" s="172" t="str">
        <f>IFERROR(VALUE(RIGHT(AA82,LEN(AA82)-MIN(FIND({0;1;2;3;4;5;6;7;8;9},AA82&amp;"0123456789"))+1)),"")</f>
        <v/>
      </c>
    </row>
    <row r="83" spans="2:28" x14ac:dyDescent="0.2">
      <c r="B83" s="130">
        <v>317.26492941176474</v>
      </c>
      <c r="C83" s="160">
        <v>30.834219346646286</v>
      </c>
      <c r="D83">
        <v>317.26492941176474</v>
      </c>
      <c r="E83" s="160">
        <v>-1916.0575126953424</v>
      </c>
      <c r="F83">
        <v>317.26492941176474</v>
      </c>
      <c r="G83" s="160">
        <v>323.78937730465759</v>
      </c>
      <c r="I83" s="160"/>
      <c r="K83" s="160"/>
      <c r="L83">
        <v>315.25692352941178</v>
      </c>
      <c r="M83" s="160">
        <v>179.6777924754025</v>
      </c>
      <c r="N83" s="143">
        <f t="shared" si="1"/>
        <v>83</v>
      </c>
      <c r="AB83" s="172" t="str">
        <f>IFERROR(VALUE(RIGHT(AA83,LEN(AA83)-MIN(FIND({0;1;2;3;4;5;6;7;8;9},AA83&amp;"0123456789"))+1)),"")</f>
        <v/>
      </c>
    </row>
    <row r="84" spans="2:28" x14ac:dyDescent="0.2">
      <c r="B84" s="130">
        <v>321.28094117647061</v>
      </c>
      <c r="C84" s="160">
        <v>30.857108722073392</v>
      </c>
      <c r="D84">
        <v>321.28094117647061</v>
      </c>
      <c r="E84" s="160">
        <v>-1920.0772424444597</v>
      </c>
      <c r="F84">
        <v>321.28094117647061</v>
      </c>
      <c r="G84" s="160">
        <v>319.76964755554036</v>
      </c>
      <c r="I84" s="160"/>
      <c r="K84" s="160"/>
      <c r="L84">
        <v>319.2729352941177</v>
      </c>
      <c r="M84" s="160">
        <v>179.67374661600809</v>
      </c>
      <c r="N84" s="143">
        <f t="shared" si="1"/>
        <v>84</v>
      </c>
      <c r="AB84" s="172" t="str">
        <f>IFERROR(VALUE(RIGHT(AA84,LEN(AA84)-MIN(FIND({0;1;2;3;4;5;6;7;8;9},AA84&amp;"0123456789"))+1)),"")</f>
        <v/>
      </c>
    </row>
    <row r="85" spans="2:28" x14ac:dyDescent="0.2">
      <c r="B85" s="130">
        <v>325.29695294117647</v>
      </c>
      <c r="C85" s="160">
        <v>30.880288890422129</v>
      </c>
      <c r="D85">
        <v>325.29695294117647</v>
      </c>
      <c r="E85" s="160">
        <v>-1924.0969230262613</v>
      </c>
      <c r="F85">
        <v>325.29695294117647</v>
      </c>
      <c r="G85" s="160">
        <v>315.74996697373876</v>
      </c>
      <c r="I85" s="160"/>
      <c r="K85" s="160"/>
      <c r="L85">
        <v>323.28894705882351</v>
      </c>
      <c r="M85" s="160">
        <v>179.66959785335928</v>
      </c>
      <c r="N85" s="143">
        <f t="shared" si="1"/>
        <v>85</v>
      </c>
      <c r="AB85" s="172" t="str">
        <f>IFERROR(VALUE(RIGHT(AA85,LEN(AA85)-MIN(FIND({0;1;2;3;4;5;6;7;8;9},AA85&amp;"0123456789"))+1)),"")</f>
        <v/>
      </c>
    </row>
    <row r="86" spans="2:28" x14ac:dyDescent="0.2">
      <c r="B86" s="130">
        <v>329.31296470588234</v>
      </c>
      <c r="C86" s="160">
        <v>30.903767342933865</v>
      </c>
      <c r="D86">
        <v>329.31296470588234</v>
      </c>
      <c r="E86" s="160">
        <v>-1928.1165543759425</v>
      </c>
      <c r="F86">
        <v>329.31296470588234</v>
      </c>
      <c r="G86" s="160">
        <v>311.73033562405749</v>
      </c>
      <c r="I86" s="160"/>
      <c r="K86" s="160"/>
      <c r="L86">
        <v>327.30495882352943</v>
      </c>
      <c r="M86" s="160">
        <v>179.66534221086064</v>
      </c>
      <c r="N86" s="143">
        <f t="shared" si="1"/>
        <v>86</v>
      </c>
      <c r="AB86" s="172" t="str">
        <f>IFERROR(VALUE(RIGHT(AA86,LEN(AA86)-MIN(FIND({0;1;2;3;4;5;6;7;8;9},AA86&amp;"0123456789"))+1)),"")</f>
        <v/>
      </c>
    </row>
    <row r="87" spans="2:28" x14ac:dyDescent="0.2">
      <c r="B87" s="130">
        <v>333.3289764705882</v>
      </c>
      <c r="C87" s="160">
        <v>30.927551863905911</v>
      </c>
      <c r="D87">
        <v>333.3289764705882</v>
      </c>
      <c r="E87" s="160">
        <v>-1932.1361364252941</v>
      </c>
      <c r="F87">
        <v>333.3289764705882</v>
      </c>
      <c r="G87" s="160">
        <v>307.7107535747059</v>
      </c>
      <c r="I87" s="160"/>
      <c r="K87" s="160"/>
      <c r="L87">
        <v>331.32097058823524</v>
      </c>
      <c r="M87" s="160">
        <v>179.66097550729421</v>
      </c>
      <c r="N87" s="143">
        <f t="shared" si="1"/>
        <v>87</v>
      </c>
      <c r="AB87" s="172" t="str">
        <f>IFERROR(VALUE(RIGHT(AA87,LEN(AA87)-MIN(FIND({0;1;2;3;4;5;6;7;8;9},AA87&amp;"0123456789"))+1)),"")</f>
        <v/>
      </c>
    </row>
    <row r="88" spans="2:28" x14ac:dyDescent="0.2">
      <c r="B88" s="130">
        <v>337.34498823529407</v>
      </c>
      <c r="C88" s="160">
        <v>30.951650542990972</v>
      </c>
      <c r="D88">
        <v>337.34498823529407</v>
      </c>
      <c r="E88" s="160">
        <v>-1936.1556691024953</v>
      </c>
      <c r="F88">
        <v>337.34498823529407</v>
      </c>
      <c r="G88" s="160">
        <v>303.69122089750476</v>
      </c>
      <c r="I88" s="160"/>
      <c r="K88" s="160"/>
      <c r="L88">
        <v>335.33698235294116</v>
      </c>
      <c r="M88" s="160">
        <v>179.6564933859091</v>
      </c>
      <c r="N88" s="143">
        <f t="shared" si="1"/>
        <v>88</v>
      </c>
      <c r="AB88" s="172" t="str">
        <f>IFERROR(VALUE(RIGHT(AA88,LEN(AA88)-MIN(FIND({0;1;2;3;4;5;6;7;8;9},AA88&amp;"0123456789"))+1)),"")</f>
        <v/>
      </c>
    </row>
    <row r="89" spans="2:28" x14ac:dyDescent="0.2">
      <c r="B89" s="130">
        <v>341.36099999999993</v>
      </c>
      <c r="C89" s="160">
        <v>30.976071743116009</v>
      </c>
      <c r="D89">
        <v>341.36099999999993</v>
      </c>
      <c r="E89" s="160">
        <v>-1940.1751523321684</v>
      </c>
      <c r="F89">
        <v>341.36099999999993</v>
      </c>
      <c r="G89" s="160">
        <v>299.67173766783162</v>
      </c>
      <c r="I89" s="160"/>
      <c r="K89" s="160"/>
      <c r="L89">
        <v>339.35299411764697</v>
      </c>
      <c r="M89" s="160">
        <v>179.65189194703342</v>
      </c>
      <c r="N89" s="143">
        <f t="shared" si="1"/>
        <v>89</v>
      </c>
      <c r="AB89" s="172" t="str">
        <f>IFERROR(VALUE(RIGHT(AA89,LEN(AA89)-MIN(FIND({0;1;2;3;4;5;6;7;8;9},AA89&amp;"0123456789"))+1)),"")</f>
        <v/>
      </c>
    </row>
    <row r="90" spans="2:28" x14ac:dyDescent="0.2">
      <c r="B90" s="130">
        <v>343.36099999999993</v>
      </c>
      <c r="C90" s="160">
        <v>30.988356919850474</v>
      </c>
      <c r="D90">
        <v>343.36099999999993</v>
      </c>
      <c r="E90" s="160">
        <v>-1942.1768626733747</v>
      </c>
      <c r="F90">
        <v>343.36099999999993</v>
      </c>
      <c r="G90" s="160">
        <v>297.67002732662536</v>
      </c>
      <c r="I90" s="160"/>
      <c r="K90" s="160"/>
      <c r="L90">
        <v>342.36099999999993</v>
      </c>
      <c r="M90" s="160">
        <v>179.64836074161772</v>
      </c>
      <c r="N90" s="143">
        <f t="shared" si="1"/>
        <v>90</v>
      </c>
      <c r="AB90" s="172" t="str">
        <f>IFERROR(VALUE(RIGHT(AA90,LEN(AA90)-MIN(FIND({0;1;2;3;4;5;6;7;8;9},AA90&amp;"0123456789"))+1)),"")</f>
        <v/>
      </c>
    </row>
    <row r="91" spans="2:28" x14ac:dyDescent="0.2">
      <c r="B91" s="130">
        <v>345.36099999999993</v>
      </c>
      <c r="C91" s="160">
        <v>31.000725341732743</v>
      </c>
      <c r="D91">
        <v>345.36099999999993</v>
      </c>
      <c r="E91" s="160">
        <v>-1944.1785607212146</v>
      </c>
      <c r="F91">
        <v>345.36099999999993</v>
      </c>
      <c r="G91" s="160">
        <v>295.66832927878545</v>
      </c>
      <c r="I91" s="160"/>
      <c r="K91" s="160"/>
      <c r="L91">
        <v>344.36099999999993</v>
      </c>
      <c r="M91" s="160">
        <v>179.64597589766521</v>
      </c>
      <c r="N91" s="143">
        <f t="shared" si="1"/>
        <v>91</v>
      </c>
      <c r="AB91" s="172" t="str">
        <f>IFERROR(VALUE(RIGHT(AA91,LEN(AA91)-MIN(FIND({0;1;2;3;4;5;6;7;8;9},AA91&amp;"0123456789"))+1)),"")</f>
        <v/>
      </c>
    </row>
    <row r="92" spans="2:28" x14ac:dyDescent="0.2">
      <c r="B92" s="130">
        <v>347.36099999999993</v>
      </c>
      <c r="C92" s="160">
        <v>31.01317818183383</v>
      </c>
      <c r="D92">
        <v>347.36099999999993</v>
      </c>
      <c r="E92" s="160">
        <v>-1946.1802464649252</v>
      </c>
      <c r="F92">
        <v>347.36099999999993</v>
      </c>
      <c r="G92" s="160">
        <v>293.66664353507485</v>
      </c>
      <c r="I92" s="160"/>
      <c r="K92" s="160"/>
      <c r="L92">
        <v>346.36099999999993</v>
      </c>
      <c r="M92" s="160">
        <v>179.64355744732194</v>
      </c>
      <c r="N92" s="143">
        <f t="shared" si="1"/>
        <v>92</v>
      </c>
      <c r="AB92" s="172" t="str">
        <f>IFERROR(VALUE(RIGHT(AA92,LEN(AA92)-MIN(FIND({0;1;2;3;4;5;6;7;8;9},AA92&amp;"0123456789"))+1)),"")</f>
        <v/>
      </c>
    </row>
    <row r="93" spans="2:28" x14ac:dyDescent="0.2">
      <c r="B93" s="130">
        <v>349.36099999999993</v>
      </c>
      <c r="C93" s="160">
        <v>31.02571660876324</v>
      </c>
      <c r="D93">
        <v>349.36099999999993</v>
      </c>
      <c r="E93" s="160">
        <v>-1948.1819198936234</v>
      </c>
      <c r="F93">
        <v>349.36099999999993</v>
      </c>
      <c r="G93" s="160">
        <v>291.66497010637659</v>
      </c>
      <c r="I93" s="160"/>
      <c r="K93" s="160"/>
      <c r="L93">
        <v>348.36099999999993</v>
      </c>
      <c r="M93" s="160">
        <v>179.6411055176701</v>
      </c>
      <c r="N93" s="143">
        <f t="shared" si="1"/>
        <v>93</v>
      </c>
      <c r="AB93" s="172" t="str">
        <f>IFERROR(VALUE(RIGHT(AA93,LEN(AA93)-MIN(FIND({0;1;2;3;4;5;6;7;8;9},AA93&amp;"0123456789"))+1)),"")</f>
        <v/>
      </c>
    </row>
    <row r="94" spans="2:28" x14ac:dyDescent="0.2">
      <c r="B94" s="130">
        <v>351.36099999999993</v>
      </c>
      <c r="C94" s="160">
        <v>31.03834180968607</v>
      </c>
      <c r="D94">
        <v>351.36099999999993</v>
      </c>
      <c r="E94" s="160">
        <v>-1950.1835809961592</v>
      </c>
      <c r="F94">
        <v>351.36099999999993</v>
      </c>
      <c r="G94" s="160">
        <v>289.66330900384082</v>
      </c>
      <c r="I94" s="160"/>
      <c r="K94" s="160"/>
      <c r="L94">
        <v>350.36099999999993</v>
      </c>
      <c r="M94" s="160">
        <v>179.63861957694982</v>
      </c>
      <c r="N94" s="143">
        <f t="shared" si="1"/>
        <v>94</v>
      </c>
      <c r="AB94" s="172" t="str">
        <f>IFERROR(VALUE(RIGHT(AA94,LEN(AA94)-MIN(FIND({0;1;2;3;4;5;6;7;8;9},AA94&amp;"0123456789"))+1)),"")</f>
        <v/>
      </c>
    </row>
    <row r="95" spans="2:28" x14ac:dyDescent="0.2">
      <c r="B95" s="130">
        <v>353.36099999999993</v>
      </c>
      <c r="C95" s="160">
        <v>31.051054995461893</v>
      </c>
      <c r="D95">
        <v>353.36099999999993</v>
      </c>
      <c r="E95" s="160">
        <v>-1952.1852297610767</v>
      </c>
      <c r="F95">
        <v>353.36099999999993</v>
      </c>
      <c r="G95" s="160">
        <v>287.66166023892333</v>
      </c>
      <c r="I95" s="160"/>
      <c r="K95" s="160"/>
      <c r="L95">
        <v>352.36099999999993</v>
      </c>
      <c r="M95" s="160">
        <v>179.63609894629042</v>
      </c>
      <c r="N95" s="143">
        <f t="shared" si="1"/>
        <v>95</v>
      </c>
      <c r="AB95" s="172" t="str">
        <f>IFERROR(VALUE(RIGHT(AA95,LEN(AA95)-MIN(FIND({0;1;2;3;4;5;6;7;8;9},AA95&amp;"0123456789"))+1)),"")</f>
        <v/>
      </c>
    </row>
    <row r="96" spans="2:28" x14ac:dyDescent="0.2">
      <c r="B96" s="130">
        <v>355.36099999999993</v>
      </c>
      <c r="C96" s="160">
        <v>31.063857402237588</v>
      </c>
      <c r="D96">
        <v>355.36099999999993</v>
      </c>
      <c r="E96" s="160">
        <v>-1954.1868661765991</v>
      </c>
      <c r="F96">
        <v>355.36099999999993</v>
      </c>
      <c r="G96" s="160">
        <v>285.66002382340093</v>
      </c>
      <c r="I96" s="160"/>
      <c r="K96" s="160"/>
      <c r="L96">
        <v>354.36099999999993</v>
      </c>
      <c r="M96" s="160">
        <v>179.63354290120998</v>
      </c>
      <c r="N96" s="143">
        <f t="shared" si="1"/>
        <v>96</v>
      </c>
      <c r="AB96" s="172" t="str">
        <f>IFERROR(VALUE(RIGHT(AA96,LEN(AA96)-MIN(FIND({0;1;2;3;4;5;6;7;8;9},AA96&amp;"0123456789"))+1)),"")</f>
        <v/>
      </c>
    </row>
    <row r="97" spans="2:28" x14ac:dyDescent="0.2">
      <c r="B97" s="130">
        <v>357.36099999999993</v>
      </c>
      <c r="C97" s="160">
        <v>31.076750292349843</v>
      </c>
      <c r="D97">
        <v>357.36099999999993</v>
      </c>
      <c r="E97" s="160">
        <v>-1956.1884902306158</v>
      </c>
      <c r="F97">
        <v>357.36099999999993</v>
      </c>
      <c r="G97" s="160">
        <v>283.65839976938423</v>
      </c>
      <c r="I97" s="160"/>
      <c r="K97" s="160"/>
      <c r="L97">
        <v>356.36099999999993</v>
      </c>
      <c r="M97" s="160">
        <v>179.63095069137404</v>
      </c>
      <c r="N97" s="143">
        <f t="shared" si="1"/>
        <v>97</v>
      </c>
      <c r="AB97" s="172" t="str">
        <f>IFERROR(VALUE(RIGHT(AA97,LEN(AA97)-MIN(FIND({0;1;2;3;4;5;6;7;8;9},AA97&amp;"0123456789"))+1)),"")</f>
        <v/>
      </c>
    </row>
    <row r="98" spans="2:28" x14ac:dyDescent="0.2">
      <c r="B98" s="130">
        <v>359.36099999999993</v>
      </c>
      <c r="C98" s="160">
        <v>31.08973495510951</v>
      </c>
      <c r="D98">
        <v>359.36099999999993</v>
      </c>
      <c r="E98" s="160">
        <v>-1958.1901019106692</v>
      </c>
      <c r="F98">
        <v>359.36099999999993</v>
      </c>
      <c r="G98" s="160">
        <v>281.6567880893308</v>
      </c>
      <c r="I98" s="160"/>
      <c r="K98" s="160"/>
      <c r="L98">
        <v>358.36099999999993</v>
      </c>
      <c r="M98" s="160">
        <v>179.62832154397648</v>
      </c>
      <c r="N98" s="143">
        <f t="shared" si="1"/>
        <v>98</v>
      </c>
      <c r="AB98" s="172" t="str">
        <f>IFERROR(VALUE(RIGHT(AA98,LEN(AA98)-MIN(FIND({0;1;2;3;4;5;6;7;8;9},AA98&amp;"0123456789"))+1)),"")</f>
        <v/>
      </c>
    </row>
    <row r="99" spans="2:28" x14ac:dyDescent="0.2">
      <c r="B99" s="130">
        <v>361.36099999999993</v>
      </c>
      <c r="C99" s="160">
        <v>31.10281270758372</v>
      </c>
      <c r="D99">
        <v>361.36099999999993</v>
      </c>
      <c r="E99" s="160">
        <v>-1960.191701203943</v>
      </c>
      <c r="F99">
        <v>361.36099999999993</v>
      </c>
      <c r="G99" s="160">
        <v>279.65518879605702</v>
      </c>
      <c r="I99" s="160"/>
      <c r="K99" s="160"/>
      <c r="L99">
        <v>360.36099999999993</v>
      </c>
      <c r="M99" s="160">
        <v>179.62565466380335</v>
      </c>
      <c r="N99" s="143">
        <f t="shared" si="1"/>
        <v>99</v>
      </c>
      <c r="AB99" s="172" t="str">
        <f>IFERROR(VALUE(RIGHT(AA99,LEN(AA99)-MIN(FIND({0;1;2;3;4;5;6;7;8;9},AA99&amp;"0123456789"))+1)),"")</f>
        <v/>
      </c>
    </row>
    <row r="100" spans="2:28" x14ac:dyDescent="0.2">
      <c r="B100" s="130">
        <v>363.36099999999993</v>
      </c>
      <c r="C100" s="160">
        <v>31.115984895400118</v>
      </c>
      <c r="D100">
        <v>363.36099999999993</v>
      </c>
      <c r="E100" s="160">
        <v>-1962.1932880972493</v>
      </c>
      <c r="F100">
        <v>363.36099999999993</v>
      </c>
      <c r="G100" s="160">
        <v>277.65360190275078</v>
      </c>
      <c r="I100" s="160"/>
      <c r="K100" s="160"/>
      <c r="L100">
        <v>362.36099999999993</v>
      </c>
      <c r="M100" s="160">
        <v>179.62294923259861</v>
      </c>
      <c r="N100" s="143">
        <f t="shared" si="1"/>
        <v>100</v>
      </c>
      <c r="AB100" s="172" t="str">
        <f>IFERROR(VALUE(RIGHT(AA100,LEN(AA100)-MIN(FIND({0;1;2;3;4;5;6;7;8;9},AA100&amp;"0123456789"))+1)),"")</f>
        <v/>
      </c>
    </row>
    <row r="101" spans="2:28" x14ac:dyDescent="0.2">
      <c r="B101" s="130">
        <v>365.36099999999993</v>
      </c>
      <c r="C101" s="160">
        <v>31.129252893579089</v>
      </c>
      <c r="D101">
        <v>365.36099999999993</v>
      </c>
      <c r="E101" s="160">
        <v>-1964.1948625770146</v>
      </c>
      <c r="F101">
        <v>365.36099999999993</v>
      </c>
      <c r="G101" s="160">
        <v>275.65202742298538</v>
      </c>
      <c r="I101" s="160"/>
      <c r="K101" s="160"/>
      <c r="L101">
        <v>364.36099999999993</v>
      </c>
      <c r="M101" s="160">
        <v>179.6202044082622</v>
      </c>
      <c r="N101" s="143">
        <f t="shared" si="1"/>
        <v>101</v>
      </c>
      <c r="AB101" s="172" t="str">
        <f>IFERROR(VALUE(RIGHT(AA101,LEN(AA101)-MIN(FIND({0;1;2;3;4;5;6;7;8;9},AA101&amp;"0123456789"))+1)),"")</f>
        <v/>
      </c>
    </row>
    <row r="102" spans="2:28" x14ac:dyDescent="0.2">
      <c r="B102" s="130">
        <v>367.36099999999993</v>
      </c>
      <c r="C102" s="160">
        <v>31.14261810739632</v>
      </c>
      <c r="D102">
        <v>367.36099999999993</v>
      </c>
      <c r="E102" s="160">
        <v>-1966.1964246292655</v>
      </c>
      <c r="F102">
        <v>367.36099999999993</v>
      </c>
      <c r="G102" s="160">
        <v>273.65046537073454</v>
      </c>
      <c r="I102" s="160"/>
      <c r="K102" s="160"/>
      <c r="L102">
        <v>366.36099999999993</v>
      </c>
      <c r="M102" s="160">
        <v>179.61741932398067</v>
      </c>
      <c r="N102" s="143">
        <f t="shared" si="1"/>
        <v>102</v>
      </c>
      <c r="AB102" s="172" t="str">
        <f>IFERROR(VALUE(RIGHT(AA102,LEN(AA102)-MIN(FIND({0;1;2;3;4;5;6;7;8;9},AA102&amp;"0123456789"))+1)),"")</f>
        <v/>
      </c>
    </row>
    <row r="103" spans="2:28" x14ac:dyDescent="0.2">
      <c r="B103" s="130">
        <v>369.36099999999993</v>
      </c>
      <c r="C103" s="160">
        <v>31.156081973277114</v>
      </c>
      <c r="D103">
        <v>369.36099999999993</v>
      </c>
      <c r="E103" s="160">
        <v>-1968.1979742396143</v>
      </c>
      <c r="F103">
        <v>369.36099999999993</v>
      </c>
      <c r="G103" s="160">
        <v>271.64891576038576</v>
      </c>
      <c r="I103" s="160"/>
      <c r="K103" s="160"/>
      <c r="L103">
        <v>368.36099999999993</v>
      </c>
      <c r="M103" s="160">
        <v>179.61459308731781</v>
      </c>
      <c r="N103" s="143">
        <f t="shared" si="1"/>
        <v>103</v>
      </c>
      <c r="AB103" s="172" t="str">
        <f>IFERROR(VALUE(RIGHT(AA103,LEN(AA103)-MIN(FIND({0;1;2;3;4;5;6;7;8;9},AA103&amp;"0123456789"))+1)),"")</f>
        <v/>
      </c>
    </row>
    <row r="104" spans="2:28" x14ac:dyDescent="0.2">
      <c r="B104" s="130">
        <v>371.36099999999993</v>
      </c>
      <c r="C104" s="160">
        <v>31.169645959724047</v>
      </c>
      <c r="D104">
        <v>371.36099999999993</v>
      </c>
      <c r="E104" s="160">
        <v>-1970.1995113932437</v>
      </c>
      <c r="F104">
        <v>371.36099999999993</v>
      </c>
      <c r="G104" s="160">
        <v>269.64737860675632</v>
      </c>
      <c r="I104" s="160"/>
      <c r="K104" s="160"/>
      <c r="L104">
        <v>370.36099999999993</v>
      </c>
      <c r="M104" s="160">
        <v>179.61172477925899</v>
      </c>
      <c r="N104" s="143">
        <f t="shared" si="1"/>
        <v>104</v>
      </c>
      <c r="AB104" s="172" t="str">
        <f>IFERROR(VALUE(RIGHT(AA104,LEN(AA104)-MIN(FIND({0;1;2;3;4;5;6;7;8;9},AA104&amp;"0123456789"))+1)),"")</f>
        <v/>
      </c>
    </row>
    <row r="105" spans="2:28" x14ac:dyDescent="0.2">
      <c r="B105" s="130">
        <v>373.36099999999993</v>
      </c>
      <c r="C105" s="160">
        <v>31.183311568279386</v>
      </c>
      <c r="D105">
        <v>373.36099999999993</v>
      </c>
      <c r="E105" s="160">
        <v>-1972.2010360748895</v>
      </c>
      <c r="F105">
        <v>373.36099999999993</v>
      </c>
      <c r="G105" s="160">
        <v>267.64585392511049</v>
      </c>
      <c r="I105" s="160"/>
      <c r="K105" s="160"/>
      <c r="L105">
        <v>372.36099999999993</v>
      </c>
      <c r="M105" s="160">
        <v>179.60881345321491</v>
      </c>
      <c r="N105" s="143">
        <f t="shared" si="1"/>
        <v>105</v>
      </c>
      <c r="AB105" s="172" t="str">
        <f>IFERROR(VALUE(RIGHT(AA105,LEN(AA105)-MIN(FIND({0;1;2;3;4;5;6;7;8;9},AA105&amp;"0123456789"))+1)),"")</f>
        <v/>
      </c>
    </row>
    <row r="106" spans="2:28" x14ac:dyDescent="0.2">
      <c r="B106" s="130">
        <v>375.36099999999993</v>
      </c>
      <c r="C106" s="160">
        <v>31.1970803345239</v>
      </c>
      <c r="D106">
        <v>375.36099999999993</v>
      </c>
      <c r="E106" s="160">
        <v>-1974.2025482688252</v>
      </c>
      <c r="F106">
        <v>375.36099999999993</v>
      </c>
      <c r="G106" s="160">
        <v>265.64434173117479</v>
      </c>
      <c r="I106" s="160"/>
      <c r="K106" s="160"/>
      <c r="L106">
        <v>374.36099999999993</v>
      </c>
      <c r="M106" s="160">
        <v>179.60585813397961</v>
      </c>
      <c r="N106" s="143">
        <f t="shared" si="1"/>
        <v>106</v>
      </c>
      <c r="AB106" s="172" t="str">
        <f>IFERROR(VALUE(RIGHT(AA106,LEN(AA106)-MIN(FIND({0;1;2;3;4;5;6;7;8;9},AA106&amp;"0123456789"))+1)),"")</f>
        <v/>
      </c>
    </row>
    <row r="107" spans="2:28" x14ac:dyDescent="0.2">
      <c r="B107" s="130">
        <v>377.36099999999993</v>
      </c>
      <c r="C107" s="160">
        <v>31.210953829113691</v>
      </c>
      <c r="D107">
        <v>377.36099999999993</v>
      </c>
      <c r="E107" s="160">
        <v>-1976.2040479588431</v>
      </c>
      <c r="F107">
        <v>377.36099999999993</v>
      </c>
      <c r="G107" s="160">
        <v>263.64284204115688</v>
      </c>
      <c r="I107" s="160"/>
      <c r="K107" s="160"/>
      <c r="L107">
        <v>376.36099999999993</v>
      </c>
      <c r="M107" s="160">
        <v>179.60285781664044</v>
      </c>
      <c r="N107" s="143">
        <f t="shared" si="1"/>
        <v>107</v>
      </c>
      <c r="AB107" s="172" t="str">
        <f>IFERROR(VALUE(RIGHT(AA107,LEN(AA107)-MIN(FIND({0;1;2;3;4;5;6;7;8;9},AA107&amp;"0123456789"))+1)),"")</f>
        <v/>
      </c>
    </row>
    <row r="108" spans="2:28" x14ac:dyDescent="0.2">
      <c r="B108" s="130">
        <v>379.36099999999993</v>
      </c>
      <c r="C108" s="160">
        <v>31.224933658856855</v>
      </c>
      <c r="D108">
        <v>379.36099999999993</v>
      </c>
      <c r="E108" s="160">
        <v>-1978.2055351282363</v>
      </c>
      <c r="F108">
        <v>379.36099999999993</v>
      </c>
      <c r="G108" s="160">
        <v>261.64135487176372</v>
      </c>
      <c r="I108" s="160"/>
      <c r="K108" s="160"/>
      <c r="L108">
        <v>378.36099999999993</v>
      </c>
      <c r="M108" s="160">
        <v>179.599811465437</v>
      </c>
      <c r="N108" s="143">
        <f t="shared" si="1"/>
        <v>108</v>
      </c>
      <c r="AB108" s="172" t="str">
        <f>IFERROR(VALUE(RIGHT(AA108,LEN(AA108)-MIN(FIND({0;1;2;3;4;5;6;7;8;9},AA108&amp;"0123456789"))+1)),"")</f>
        <v/>
      </c>
    </row>
    <row r="109" spans="2:28" x14ac:dyDescent="0.2">
      <c r="B109" s="130">
        <v>381.36099999999993</v>
      </c>
      <c r="C109" s="160">
        <v>31.239021467831734</v>
      </c>
      <c r="D109">
        <v>381.36099999999993</v>
      </c>
      <c r="E109" s="160">
        <v>-1980.2070097597793</v>
      </c>
      <c r="F109">
        <v>381.36099999999993</v>
      </c>
      <c r="G109" s="160">
        <v>259.63988024022069</v>
      </c>
      <c r="I109" s="160"/>
      <c r="K109" s="160"/>
      <c r="L109">
        <v>380.36099999999993</v>
      </c>
      <c r="M109" s="160">
        <v>179.59671801256971</v>
      </c>
      <c r="N109" s="143">
        <f t="shared" si="1"/>
        <v>109</v>
      </c>
      <c r="AB109" s="172" t="str">
        <f>IFERROR(VALUE(RIGHT(AA109,LEN(AA109)-MIN(FIND({0;1;2;3;4;5;6;7;8;9},AA109&amp;"0123456789"))+1)),"")</f>
        <v/>
      </c>
    </row>
    <row r="110" spans="2:28" x14ac:dyDescent="0.2">
      <c r="B110" s="130">
        <v>383.36099999999993</v>
      </c>
      <c r="C110" s="160">
        <v>31.253218938548766</v>
      </c>
      <c r="D110">
        <v>383.36099999999993</v>
      </c>
      <c r="E110" s="160">
        <v>-1982.2084718357073</v>
      </c>
      <c r="F110">
        <v>383.36099999999993</v>
      </c>
      <c r="G110" s="160">
        <v>257.63841816429272</v>
      </c>
      <c r="I110" s="160"/>
      <c r="K110" s="160"/>
      <c r="L110">
        <v>382.36099999999993</v>
      </c>
      <c r="M110" s="160">
        <v>179.59357635695002</v>
      </c>
      <c r="N110" s="143">
        <f t="shared" si="1"/>
        <v>110</v>
      </c>
      <c r="AB110" s="172" t="str">
        <f>IFERROR(VALUE(RIGHT(AA110,LEN(AA110)-MIN(FIND({0;1;2;3;4;5;6;7;8;9},AA110&amp;"0123456789"))+1)),"")</f>
        <v/>
      </c>
    </row>
    <row r="111" spans="2:28" x14ac:dyDescent="0.2">
      <c r="B111" s="130">
        <v>385.36099999999993</v>
      </c>
      <c r="C111" s="160">
        <v>31.26752779315802</v>
      </c>
      <c r="D111">
        <v>385.36099999999993</v>
      </c>
      <c r="E111" s="160">
        <v>-1984.2099213376964</v>
      </c>
      <c r="F111">
        <v>385.36099999999993</v>
      </c>
      <c r="G111" s="160">
        <v>255.63696866230362</v>
      </c>
      <c r="I111" s="160"/>
      <c r="K111" s="160"/>
      <c r="L111">
        <v>384.36099999999993</v>
      </c>
      <c r="M111" s="160">
        <v>179.59038536289239</v>
      </c>
      <c r="N111" s="143">
        <f t="shared" si="1"/>
        <v>111</v>
      </c>
      <c r="AB111" s="172" t="str">
        <f>IFERROR(VALUE(RIGHT(AA111,LEN(AA111)-MIN(FIND({0;1;2;3;4;5;6;7;8;9},AA111&amp;"0123456789"))+1)),"")</f>
        <v/>
      </c>
    </row>
    <row r="112" spans="2:28" x14ac:dyDescent="0.2">
      <c r="B112" s="130">
        <v>387.36099999999993</v>
      </c>
      <c r="C112" s="160">
        <v>31.281949794704463</v>
      </c>
      <c r="D112">
        <v>387.36099999999993</v>
      </c>
      <c r="E112" s="160">
        <v>-1986.2113582468392</v>
      </c>
      <c r="F112">
        <v>387.36099999999993</v>
      </c>
      <c r="G112" s="160">
        <v>253.63553175316088</v>
      </c>
      <c r="I112" s="160"/>
      <c r="K112" s="160"/>
      <c r="L112">
        <v>386.36099999999993</v>
      </c>
      <c r="M112" s="160">
        <v>179.58714385874541</v>
      </c>
      <c r="N112" s="143">
        <f t="shared" si="1"/>
        <v>112</v>
      </c>
      <c r="AB112" s="172" t="str">
        <f>IFERROR(VALUE(RIGHT(AA112,LEN(AA112)-MIN(FIND({0;1;2;3;4;5;6;7;8;9},AA112&amp;"0123456789"))+1)),"")</f>
        <v/>
      </c>
    </row>
    <row r="113" spans="2:28" x14ac:dyDescent="0.2">
      <c r="B113" s="130">
        <v>389.36099999999993</v>
      </c>
      <c r="C113" s="160">
        <v>31.296486748433409</v>
      </c>
      <c r="D113">
        <v>389.36099999999993</v>
      </c>
      <c r="E113" s="160">
        <v>-1988.2127825436226</v>
      </c>
      <c r="F113">
        <v>389.36099999999993</v>
      </c>
      <c r="G113" s="160">
        <v>251.63410745637748</v>
      </c>
      <c r="I113" s="160"/>
      <c r="K113" s="160"/>
      <c r="L113">
        <v>388.36099999999993</v>
      </c>
      <c r="M113" s="160">
        <v>179.58385063545478</v>
      </c>
      <c r="N113" s="143">
        <f t="shared" si="1"/>
        <v>113</v>
      </c>
      <c r="AB113" s="172" t="str">
        <f>IFERROR(VALUE(RIGHT(AA113,LEN(AA113)-MIN(FIND({0;1;2;3;4;5;6;7;8;9},AA113&amp;"0123456789"))+1)),"")</f>
        <v/>
      </c>
    </row>
    <row r="114" spans="2:28" x14ac:dyDescent="0.2">
      <c r="B114" s="130">
        <v>391.36099999999993</v>
      </c>
      <c r="C114" s="160">
        <v>31.311140503148422</v>
      </c>
      <c r="D114">
        <v>391.36099999999993</v>
      </c>
      <c r="E114" s="160">
        <v>-1990.2141942079036</v>
      </c>
      <c r="F114">
        <v>391.36099999999993</v>
      </c>
      <c r="G114" s="160">
        <v>249.63269579209646</v>
      </c>
      <c r="I114" s="160"/>
      <c r="K114" s="160"/>
      <c r="L114">
        <v>390.36099999999993</v>
      </c>
      <c r="M114" s="160">
        <v>179.5805044450602</v>
      </c>
      <c r="N114" s="143">
        <f t="shared" si="1"/>
        <v>114</v>
      </c>
      <c r="AB114" s="172" t="str">
        <f>IFERROR(VALUE(RIGHT(AA114,LEN(AA114)-MIN(FIND({0;1;2;3;4;5;6;7;8;9},AA114&amp;"0123456789"))+1)),"")</f>
        <v/>
      </c>
    </row>
    <row r="115" spans="2:28" x14ac:dyDescent="0.2">
      <c r="B115" s="130">
        <v>393.36099999999993</v>
      </c>
      <c r="C115" s="160">
        <v>31.325912952624325</v>
      </c>
      <c r="D115">
        <v>393.36099999999993</v>
      </c>
      <c r="E115" s="160">
        <v>-1992.2155932188834</v>
      </c>
      <c r="F115">
        <v>393.36099999999993</v>
      </c>
      <c r="G115" s="160">
        <v>247.63129678111659</v>
      </c>
      <c r="I115" s="160"/>
      <c r="K115" s="160"/>
      <c r="L115">
        <v>392.36099999999993</v>
      </c>
      <c r="M115" s="160">
        <v>179.57710399911636</v>
      </c>
      <c r="N115" s="143">
        <f t="shared" si="1"/>
        <v>115</v>
      </c>
      <c r="AB115" s="172" t="str">
        <f>IFERROR(VALUE(RIGHT(AA115,LEN(AA115)-MIN(FIND({0;1;2;3;4;5;6;7;8;9},AA115&amp;"0123456789"))+1)),"")</f>
        <v/>
      </c>
    </row>
    <row r="116" spans="2:28" x14ac:dyDescent="0.2">
      <c r="B116" s="130">
        <v>395.36099999999993</v>
      </c>
      <c r="C116" s="160">
        <v>31.340806037078025</v>
      </c>
      <c r="D116">
        <v>395.36099999999993</v>
      </c>
      <c r="E116" s="160">
        <v>-1994.2169795550806</v>
      </c>
      <c r="F116">
        <v>395.36099999999993</v>
      </c>
      <c r="G116" s="160">
        <v>245.62991044491946</v>
      </c>
      <c r="I116" s="160"/>
      <c r="K116" s="160"/>
      <c r="L116">
        <v>394.36099999999993</v>
      </c>
      <c r="M116" s="160">
        <v>179.57364796703612</v>
      </c>
      <c r="N116" s="143">
        <f t="shared" si="1"/>
        <v>116</v>
      </c>
      <c r="AB116" s="172" t="str">
        <f>IFERROR(VALUE(RIGHT(AA116,LEN(AA116)-MIN(FIND({0;1;2;3;4;5;6;7;8;9},AA116&amp;"0123456789"))+1)),"")</f>
        <v/>
      </c>
    </row>
    <row r="117" spans="2:28" x14ac:dyDescent="0.2">
      <c r="B117" s="130">
        <v>397.36099999999993</v>
      </c>
      <c r="C117" s="160">
        <v>31.355821744699888</v>
      </c>
      <c r="D117">
        <v>397.36099999999993</v>
      </c>
      <c r="E117" s="160">
        <v>-1996.2183531943015</v>
      </c>
      <c r="F117">
        <v>397.36099999999993</v>
      </c>
      <c r="G117" s="160">
        <v>243.62853680569856</v>
      </c>
      <c r="I117" s="160"/>
      <c r="K117" s="160"/>
      <c r="L117">
        <v>396.36099999999993</v>
      </c>
      <c r="M117" s="160">
        <v>179.57013497435565</v>
      </c>
      <c r="N117" s="143">
        <f t="shared" si="1"/>
        <v>117</v>
      </c>
      <c r="AB117" s="172" t="str">
        <f>IFERROR(VALUE(RIGHT(AA117,LEN(AA117)-MIN(FIND({0;1;2;3;4;5;6;7;8;9},AA117&amp;"0123456789"))+1)),"")</f>
        <v/>
      </c>
    </row>
    <row r="118" spans="2:28" x14ac:dyDescent="0.2">
      <c r="B118" s="130">
        <v>399.36099999999993</v>
      </c>
      <c r="C118" s="160">
        <v>31.370962113248869</v>
      </c>
      <c r="D118">
        <v>399.36099999999993</v>
      </c>
      <c r="E118" s="160">
        <v>-1998.219714113613</v>
      </c>
      <c r="F118">
        <v>399.36099999999993</v>
      </c>
      <c r="G118" s="160">
        <v>241.62717588638702</v>
      </c>
      <c r="I118" s="160"/>
      <c r="K118" s="160"/>
      <c r="L118">
        <v>398.36099999999993</v>
      </c>
      <c r="M118" s="160">
        <v>179.56656360090813</v>
      </c>
      <c r="N118" s="143">
        <f t="shared" si="1"/>
        <v>118</v>
      </c>
      <c r="AB118" s="172" t="str">
        <f>IFERROR(VALUE(RIGHT(AA118,LEN(AA118)-MIN(FIND({0;1;2;3;4;5;6;7;8;9},AA118&amp;"0123456789"))+1)),"")</f>
        <v/>
      </c>
    </row>
    <row r="119" spans="2:28" x14ac:dyDescent="0.2">
      <c r="B119" s="130">
        <v>401.36099999999993</v>
      </c>
      <c r="C119" s="160">
        <v>31.386229231714477</v>
      </c>
      <c r="D119">
        <v>401.36099999999993</v>
      </c>
      <c r="E119" s="160">
        <v>-2000.2210622893101</v>
      </c>
      <c r="F119">
        <v>401.36099999999993</v>
      </c>
      <c r="G119" s="160">
        <v>239.62582771068992</v>
      </c>
      <c r="I119" s="160"/>
      <c r="K119" s="160"/>
      <c r="L119">
        <v>400.36099999999993</v>
      </c>
      <c r="M119" s="160">
        <v>179.5629323789079</v>
      </c>
      <c r="N119" s="143">
        <f t="shared" si="1"/>
        <v>119</v>
      </c>
      <c r="AB119" s="172" t="str">
        <f>IFERROR(VALUE(RIGHT(AA119,LEN(AA119)-MIN(FIND({0;1;2;3;4;5;6;7;8;9},AA119&amp;"0123456789"))+1)),"")</f>
        <v/>
      </c>
    </row>
    <row r="120" spans="2:28" x14ac:dyDescent="0.2">
      <c r="B120" s="130">
        <v>403.36099999999993</v>
      </c>
      <c r="C120" s="160">
        <v>31.401625242049001</v>
      </c>
      <c r="D120">
        <v>403.36099999999993</v>
      </c>
      <c r="E120" s="160">
        <v>-2002.2223976968821</v>
      </c>
      <c r="F120">
        <v>403.36099999999993</v>
      </c>
      <c r="G120" s="160">
        <v>237.6244923031179</v>
      </c>
      <c r="I120" s="160"/>
      <c r="K120" s="160"/>
      <c r="L120">
        <v>402.36099999999993</v>
      </c>
      <c r="M120" s="160">
        <v>179.55923979093768</v>
      </c>
      <c r="N120" s="143">
        <f t="shared" si="1"/>
        <v>120</v>
      </c>
      <c r="AB120" s="172" t="str">
        <f>IFERROR(VALUE(RIGHT(AA120,LEN(AA120)-MIN(FIND({0;1;2;3;4;5;6;7;8;9},AA120&amp;"0123456789"))+1)),"")</f>
        <v/>
      </c>
    </row>
    <row r="121" spans="2:28" x14ac:dyDescent="0.2">
      <c r="B121" s="130">
        <v>405.36099999999993</v>
      </c>
      <c r="C121" s="160">
        <v>31.41715234097358</v>
      </c>
      <c r="D121">
        <v>405.36099999999993</v>
      </c>
      <c r="E121" s="160">
        <v>-2004.2237203109801</v>
      </c>
      <c r="F121">
        <v>405.36099999999993</v>
      </c>
      <c r="G121" s="160">
        <v>235.62316968901996</v>
      </c>
      <c r="I121" s="160"/>
      <c r="K121" s="160"/>
      <c r="L121">
        <v>404.36099999999993</v>
      </c>
      <c r="M121" s="160">
        <v>179.55548426783267</v>
      </c>
      <c r="N121" s="143">
        <f t="shared" si="1"/>
        <v>121</v>
      </c>
      <c r="AB121" s="172" t="str">
        <f>IFERROR(VALUE(RIGHT(AA121,LEN(AA121)-MIN(FIND({0;1;2;3;4;5;6;7;8;9},AA121&amp;"0123456789"))+1)),"")</f>
        <v/>
      </c>
    </row>
    <row r="122" spans="2:28" x14ac:dyDescent="0.2">
      <c r="B122" s="130">
        <v>407.36099999999993</v>
      </c>
      <c r="C122" s="160">
        <v>31.432812781862008</v>
      </c>
      <c r="D122">
        <v>407.36099999999993</v>
      </c>
      <c r="E122" s="160">
        <v>-2006.2250301053796</v>
      </c>
      <c r="F122">
        <v>407.36099999999993</v>
      </c>
      <c r="G122" s="160">
        <v>233.62185989462046</v>
      </c>
      <c r="I122" s="160"/>
      <c r="K122" s="160"/>
      <c r="L122">
        <v>406.36099999999993</v>
      </c>
      <c r="M122" s="160">
        <v>179.55166418645311</v>
      </c>
      <c r="N122" s="143">
        <f t="shared" si="1"/>
        <v>122</v>
      </c>
      <c r="AB122" s="172" t="str">
        <f>IFERROR(VALUE(RIGHT(AA122,LEN(AA122)-MIN(FIND({0;1;2;3;4;5;6;7;8;9},AA122&amp;"0123456789"))+1)),"")</f>
        <v/>
      </c>
    </row>
    <row r="123" spans="2:28" x14ac:dyDescent="0.2">
      <c r="B123" s="130">
        <v>409.36099999999993</v>
      </c>
      <c r="C123" s="160">
        <v>31.448608876706182</v>
      </c>
      <c r="D123">
        <v>409.36099999999993</v>
      </c>
      <c r="E123" s="160">
        <v>-2008.2263270529425</v>
      </c>
      <c r="F123">
        <v>409.36099999999993</v>
      </c>
      <c r="G123" s="160">
        <v>231.62056294705758</v>
      </c>
      <c r="I123" s="160"/>
      <c r="K123" s="160"/>
      <c r="L123">
        <v>408.36099999999993</v>
      </c>
      <c r="M123" s="160">
        <v>179.54777786734476</v>
      </c>
      <c r="N123" s="143">
        <f t="shared" si="1"/>
        <v>123</v>
      </c>
      <c r="AB123" s="172" t="str">
        <f>IFERROR(VALUE(RIGHT(AA123,LEN(AA123)-MIN(FIND({0;1;2;3;4;5;6;7;8;9},AA123&amp;"0123456789"))+1)),"")</f>
        <v/>
      </c>
    </row>
    <row r="124" spans="2:28" x14ac:dyDescent="0.2">
      <c r="B124" s="130">
        <v>411.36099999999993</v>
      </c>
      <c r="C124" s="160">
        <v>31.464542998167612</v>
      </c>
      <c r="D124">
        <v>411.36099999999993</v>
      </c>
      <c r="E124" s="160">
        <v>-2010.2276111255776</v>
      </c>
      <c r="F124">
        <v>411.36099999999993</v>
      </c>
      <c r="G124" s="160">
        <v>229.61927887442243</v>
      </c>
      <c r="I124" s="160"/>
      <c r="K124" s="160"/>
      <c r="L124">
        <v>410.36099999999993</v>
      </c>
      <c r="M124" s="160">
        <v>179.54382357227303</v>
      </c>
      <c r="N124" s="143">
        <f t="shared" si="1"/>
        <v>124</v>
      </c>
      <c r="AB124" s="172" t="str">
        <f>IFERROR(VALUE(RIGHT(AA124,LEN(AA124)-MIN(FIND({0;1;2;3;4;5;6;7;8;9},AA124&amp;"0123456789"))+1)),"")</f>
        <v/>
      </c>
    </row>
    <row r="125" spans="2:28" x14ac:dyDescent="0.2">
      <c r="B125" s="130">
        <v>413.36099999999993</v>
      </c>
      <c r="C125" s="160">
        <v>31.480617581719496</v>
      </c>
      <c r="D125">
        <v>413.36099999999993</v>
      </c>
      <c r="E125" s="160">
        <v>-2012.2288822941975</v>
      </c>
      <c r="F125">
        <v>413.36099999999993</v>
      </c>
      <c r="G125" s="160">
        <v>227.61800770580248</v>
      </c>
      <c r="I125" s="160"/>
      <c r="K125" s="160"/>
      <c r="L125">
        <v>412.36099999999993</v>
      </c>
      <c r="M125" s="160">
        <v>179.53979950162795</v>
      </c>
      <c r="N125" s="143">
        <f t="shared" si="1"/>
        <v>125</v>
      </c>
      <c r="AB125" s="172" t="str">
        <f>IFERROR(VALUE(RIGHT(AA125,LEN(AA125)-MIN(FIND({0;1;2;3;4;5;6;7;8;9},AA125&amp;"0123456789"))+1)),"")</f>
        <v/>
      </c>
    </row>
    <row r="126" spans="2:28" x14ac:dyDescent="0.2">
      <c r="B126" s="130">
        <v>415.36099999999993</v>
      </c>
      <c r="C126" s="160">
        <v>31.496835127884168</v>
      </c>
      <c r="D126">
        <v>415.36099999999993</v>
      </c>
      <c r="E126" s="160">
        <v>-2014.2301405286746</v>
      </c>
      <c r="F126">
        <v>415.36099999999993</v>
      </c>
      <c r="G126" s="160">
        <v>225.61674947132542</v>
      </c>
      <c r="I126" s="160"/>
      <c r="K126" s="160"/>
      <c r="L126">
        <v>414.36099999999993</v>
      </c>
      <c r="M126" s="160">
        <v>179.53570379169108</v>
      </c>
      <c r="N126" s="143">
        <f t="shared" si="1"/>
        <v>126</v>
      </c>
      <c r="AB126" s="172" t="str">
        <f>IFERROR(VALUE(RIGHT(AA126,LEN(AA126)-MIN(FIND({0;1;2;3;4;5;6;7;8;9},AA126&amp;"0123456789"))+1)),"")</f>
        <v/>
      </c>
    </row>
    <row r="127" spans="2:28" x14ac:dyDescent="0.2">
      <c r="B127" s="130">
        <v>417.36099999999993</v>
      </c>
      <c r="C127" s="160">
        <v>31.513198204571175</v>
      </c>
      <c r="D127">
        <v>417.36099999999993</v>
      </c>
      <c r="E127" s="160">
        <v>-2016.2313857977942</v>
      </c>
      <c r="F127">
        <v>417.36099999999993</v>
      </c>
      <c r="G127" s="160">
        <v>223.61550420220578</v>
      </c>
      <c r="I127" s="160"/>
      <c r="K127" s="160"/>
      <c r="L127">
        <v>416.36099999999993</v>
      </c>
      <c r="M127" s="160">
        <v>179.53153451175257</v>
      </c>
      <c r="N127" s="143">
        <f t="shared" si="1"/>
        <v>127</v>
      </c>
      <c r="AB127" s="172" t="str">
        <f>IFERROR(VALUE(RIGHT(AA127,LEN(AA127)-MIN(FIND({0;1;2;3;4;5;6;7;8;9},AA127&amp;"0123456789"))+1)),"")</f>
        <v/>
      </c>
    </row>
    <row r="128" spans="2:28" x14ac:dyDescent="0.2">
      <c r="B128" s="130">
        <v>419.36099999999993</v>
      </c>
      <c r="C128" s="160">
        <v>31.529709449521324</v>
      </c>
      <c r="D128">
        <v>419.36099999999993</v>
      </c>
      <c r="E128" s="160">
        <v>-2018.2326180692044</v>
      </c>
      <c r="F128">
        <v>419.36099999999993</v>
      </c>
      <c r="G128" s="160">
        <v>221.61427193079567</v>
      </c>
      <c r="I128" s="160"/>
      <c r="K128" s="160"/>
      <c r="L128">
        <v>418.36099999999993</v>
      </c>
      <c r="M128" s="160">
        <v>179.52728966107401</v>
      </c>
      <c r="N128" s="143">
        <f t="shared" si="1"/>
        <v>128</v>
      </c>
      <c r="AB128" s="172" t="str">
        <f>IFERROR(VALUE(RIGHT(AA128,LEN(AA128)-MIN(FIND({0;1;2;3;4;5;6;7;8;9},AA128&amp;"0123456789"))+1)),"")</f>
        <v/>
      </c>
    </row>
    <row r="129" spans="2:28" x14ac:dyDescent="0.2">
      <c r="B129" s="130">
        <v>421.36099999999993</v>
      </c>
      <c r="C129" s="160">
        <v>31.546371572862633</v>
      </c>
      <c r="D129">
        <v>421.36099999999993</v>
      </c>
      <c r="E129" s="160">
        <v>-2020.2338373093646</v>
      </c>
      <c r="F129">
        <v>421.36099999999993</v>
      </c>
      <c r="G129" s="160">
        <v>219.61305269063541</v>
      </c>
      <c r="I129" s="160"/>
      <c r="K129" s="160"/>
      <c r="L129">
        <v>420.36099999999993</v>
      </c>
      <c r="M129" s="160">
        <v>179.52296716568239</v>
      </c>
      <c r="N129" s="143">
        <f t="shared" si="1"/>
        <v>129</v>
      </c>
      <c r="AB129" s="172" t="str">
        <f>IFERROR(VALUE(RIGHT(AA129,LEN(AA129)-MIN(FIND({0;1;2;3;4;5;6;7;8;9},AA129&amp;"0123456789"))+1)),"")</f>
        <v/>
      </c>
    </row>
    <row r="130" spans="2:28" x14ac:dyDescent="0.2">
      <c r="B130" s="130">
        <v>423.36099999999993</v>
      </c>
      <c r="C130" s="160">
        <v>31.563187359784319</v>
      </c>
      <c r="D130">
        <v>423.36099999999993</v>
      </c>
      <c r="E130" s="160">
        <v>-2022.2350434834898</v>
      </c>
      <c r="F130">
        <v>423.36099999999993</v>
      </c>
      <c r="G130" s="160">
        <v>217.61184651651024</v>
      </c>
      <c r="I130" s="160"/>
      <c r="K130" s="160"/>
      <c r="L130">
        <v>422.36099999999993</v>
      </c>
      <c r="M130" s="160">
        <v>179.51856487498745</v>
      </c>
      <c r="N130" s="143">
        <f t="shared" si="1"/>
        <v>130</v>
      </c>
      <c r="AB130" s="172" t="str">
        <f>IFERROR(VALUE(RIGHT(AA130,LEN(AA130)-MIN(FIND({0;1;2;3;4;5;6;7;8;9},AA130&amp;"0123456789"))+1)),"")</f>
        <v/>
      </c>
    </row>
    <row r="131" spans="2:28" x14ac:dyDescent="0.2">
      <c r="B131" s="130">
        <v>425.36099999999993</v>
      </c>
      <c r="C131" s="160">
        <v>31.580159673335508</v>
      </c>
      <c r="D131">
        <v>425.36099999999993</v>
      </c>
      <c r="E131" s="160">
        <v>-2024.2362365554927</v>
      </c>
      <c r="F131">
        <v>425.36099999999993</v>
      </c>
      <c r="G131" s="160">
        <v>215.61065344450731</v>
      </c>
      <c r="I131" s="160"/>
      <c r="K131" s="160"/>
      <c r="L131">
        <v>424.36099999999993</v>
      </c>
      <c r="M131" s="160">
        <v>179.51408055820821</v>
      </c>
      <c r="N131" s="143">
        <f t="shared" si="1"/>
        <v>131</v>
      </c>
      <c r="AB131" s="172" t="str">
        <f>IFERROR(VALUE(RIGHT(AA131,LEN(AA131)-MIN(FIND({0;1;2;3;4;5;6;7;8;9},AA131&amp;"0123456789"))+1)),"")</f>
        <v/>
      </c>
    </row>
    <row r="132" spans="2:28" x14ac:dyDescent="0.2">
      <c r="B132" s="130">
        <v>427.36099999999993</v>
      </c>
      <c r="C132" s="160">
        <v>31.597291457355603</v>
      </c>
      <c r="D132">
        <v>427.36099999999993</v>
      </c>
      <c r="E132" s="160">
        <v>-2026.2374164879225</v>
      </c>
      <c r="F132">
        <v>427.36099999999993</v>
      </c>
      <c r="G132" s="160">
        <v>213.60947351207756</v>
      </c>
      <c r="I132" s="160"/>
      <c r="K132" s="160"/>
      <c r="L132">
        <v>426.36099999999993</v>
      </c>
      <c r="M132" s="160">
        <v>179.50951190059993</v>
      </c>
      <c r="N132" s="143">
        <f t="shared" si="1"/>
        <v>132</v>
      </c>
      <c r="AB132" s="172" t="str">
        <f>IFERROR(VALUE(RIGHT(AA132,LEN(AA132)-MIN(FIND({0;1;2;3;4;5;6;7;8;9},AA132&amp;"0123456789"))+1)),"")</f>
        <v/>
      </c>
    </row>
    <row r="133" spans="2:28" x14ac:dyDescent="0.2">
      <c r="B133" s="130">
        <v>429.36099999999993</v>
      </c>
      <c r="C133" s="160">
        <v>31.614585739543919</v>
      </c>
      <c r="D133">
        <v>429.36099999999993</v>
      </c>
      <c r="E133" s="160">
        <v>-2028.2385832418988</v>
      </c>
      <c r="F133">
        <v>429.36099999999993</v>
      </c>
      <c r="G133" s="160">
        <v>211.60830675810121</v>
      </c>
      <c r="I133" s="160"/>
      <c r="K133" s="160"/>
      <c r="L133">
        <v>428.36099999999993</v>
      </c>
      <c r="M133" s="160">
        <v>179.50485649946344</v>
      </c>
      <c r="N133" s="143">
        <f t="shared" si="1"/>
        <v>133</v>
      </c>
      <c r="AB133" s="172" t="str">
        <f>IFERROR(VALUE(RIGHT(AA133,LEN(AA133)-MIN(FIND({0;1;2;3;4;5;6;7;8;9},AA133&amp;"0123456789"))+1)),"")</f>
        <v/>
      </c>
    </row>
    <row r="134" spans="2:28" x14ac:dyDescent="0.2">
      <c r="B134" s="130">
        <v>431.36099999999993</v>
      </c>
      <c r="C134" s="160">
        <v>31.632045634676583</v>
      </c>
      <c r="D134">
        <v>431.36099999999993</v>
      </c>
      <c r="E134" s="160">
        <v>-2030.2397367770436</v>
      </c>
      <c r="F134">
        <v>431.36099999999993</v>
      </c>
      <c r="G134" s="160">
        <v>209.60715322295641</v>
      </c>
      <c r="I134" s="160"/>
      <c r="K134" s="160"/>
      <c r="L134">
        <v>430.36099999999993</v>
      </c>
      <c r="M134" s="160">
        <v>179.50011185992557</v>
      </c>
      <c r="N134" s="143">
        <f t="shared" ref="N134:N197" si="2">N133+1</f>
        <v>134</v>
      </c>
      <c r="AB134" s="172" t="str">
        <f>IFERROR(VALUE(RIGHT(AA134,LEN(AA134)-MIN(FIND({0;1;2;3;4;5;6;7;8;9},AA134&amp;"0123456789"))+1)),"")</f>
        <v/>
      </c>
    </row>
    <row r="135" spans="2:28" x14ac:dyDescent="0.2">
      <c r="B135" s="130">
        <v>433.36099999999993</v>
      </c>
      <c r="C135" s="160">
        <v>31.649674347979214</v>
      </c>
      <c r="D135">
        <v>433.36099999999993</v>
      </c>
      <c r="E135" s="160">
        <v>-2032.2408770514078</v>
      </c>
      <c r="F135">
        <v>433.36099999999993</v>
      </c>
      <c r="G135" s="160">
        <v>207.60601294859225</v>
      </c>
      <c r="I135" s="160"/>
      <c r="K135" s="160"/>
      <c r="L135">
        <v>432.36099999999993</v>
      </c>
      <c r="M135" s="160">
        <v>179.49527539047475</v>
      </c>
      <c r="N135" s="143">
        <f t="shared" si="2"/>
        <v>135</v>
      </c>
      <c r="AB135" s="172" t="str">
        <f>IFERROR(VALUE(RIGHT(AA135,LEN(AA135)-MIN(FIND({0;1;2;3;4;5;6;7;8;9},AA135&amp;"0123456789"))+1)),"")</f>
        <v/>
      </c>
    </row>
    <row r="136" spans="2:28" x14ac:dyDescent="0.2">
      <c r="B136" s="130">
        <v>435.36099999999993</v>
      </c>
      <c r="C136" s="160">
        <v>31.667475178664588</v>
      </c>
      <c r="D136">
        <v>435.36099999999993</v>
      </c>
      <c r="E136" s="160">
        <v>-2034.2420040213954</v>
      </c>
      <c r="F136">
        <v>435.36099999999993</v>
      </c>
      <c r="G136" s="160">
        <v>205.60488597860467</v>
      </c>
      <c r="I136" s="160"/>
      <c r="K136" s="160"/>
      <c r="L136">
        <v>434.36099999999993</v>
      </c>
      <c r="M136" s="160">
        <v>179.49034439823404</v>
      </c>
      <c r="N136" s="143">
        <f t="shared" si="2"/>
        <v>136</v>
      </c>
      <c r="AB136" s="172" t="str">
        <f>IFERROR(VALUE(RIGHT(AA136,LEN(AA136)-MIN(FIND({0;1;2;3;4;5;6;7;8;9},AA136&amp;"0123456789"))+1)),"")</f>
        <v/>
      </c>
    </row>
    <row r="137" spans="2:28" x14ac:dyDescent="0.2">
      <c r="B137" s="130">
        <v>437.36099999999993</v>
      </c>
      <c r="C137" s="160">
        <v>31.685451523645064</v>
      </c>
      <c r="D137">
        <v>437.36099999999993</v>
      </c>
      <c r="E137" s="160">
        <v>-2036.2431176416803</v>
      </c>
      <c r="F137">
        <v>437.36099999999993</v>
      </c>
      <c r="G137" s="160">
        <v>203.6037723583197</v>
      </c>
      <c r="I137" s="160"/>
      <c r="K137" s="160"/>
      <c r="L137">
        <v>436.36099999999993</v>
      </c>
      <c r="M137" s="160">
        <v>179.48531608395243</v>
      </c>
      <c r="N137" s="143">
        <f t="shared" si="2"/>
        <v>137</v>
      </c>
      <c r="AB137" s="172" t="str">
        <f>IFERROR(VALUE(RIGHT(AA137,LEN(AA137)-MIN(FIND({0;1;2;3;4;5;6;7;8;9},AA137&amp;"0123456789"))+1)),"")</f>
        <v/>
      </c>
    </row>
    <row r="138" spans="2:28" x14ac:dyDescent="0.2">
      <c r="B138" s="130">
        <v>439.36099999999993</v>
      </c>
      <c r="C138" s="160">
        <v>31.703606881430193</v>
      </c>
      <c r="D138">
        <v>439.36099999999993</v>
      </c>
      <c r="E138" s="160">
        <v>-2038.2442178651195</v>
      </c>
      <c r="F138">
        <v>439.36099999999993</v>
      </c>
      <c r="G138" s="160">
        <v>201.60267213488055</v>
      </c>
      <c r="I138" s="160"/>
      <c r="K138" s="160"/>
      <c r="L138">
        <v>438.36099999999993</v>
      </c>
      <c r="M138" s="160">
        <v>179.48018753669834</v>
      </c>
      <c r="N138" s="143">
        <f t="shared" si="2"/>
        <v>138</v>
      </c>
      <c r="AB138" s="172" t="str">
        <f>IFERROR(VALUE(RIGHT(AA138,LEN(AA138)-MIN(FIND({0;1;2;3;4;5;6;7;8;9},AA138&amp;"0123456789"))+1)),"")</f>
        <v/>
      </c>
    </row>
    <row r="139" spans="2:28" x14ac:dyDescent="0.2">
      <c r="B139" s="130">
        <v>441.36099999999993</v>
      </c>
      <c r="C139" s="160">
        <v>31.721944856220794</v>
      </c>
      <c r="D139">
        <v>441.36099999999993</v>
      </c>
      <c r="E139" s="160">
        <v>-2040.2453046426629</v>
      </c>
      <c r="F139">
        <v>441.36099999999993</v>
      </c>
      <c r="G139" s="160">
        <v>199.60158535733717</v>
      </c>
      <c r="I139" s="160"/>
      <c r="K139" s="160"/>
      <c r="L139">
        <v>440.36099999999993</v>
      </c>
      <c r="M139" s="160">
        <v>179.47495572823078</v>
      </c>
      <c r="N139" s="143">
        <f t="shared" si="2"/>
        <v>139</v>
      </c>
      <c r="AB139" s="172" t="str">
        <f>IFERROR(VALUE(RIGHT(AA139,LEN(AA139)-MIN(FIND({0;1;2;3;4;5;6;7;8;9},AA139&amp;"0123456789"))+1)),"")</f>
        <v/>
      </c>
    </row>
    <row r="140" spans="2:28" x14ac:dyDescent="0.2">
      <c r="B140" s="130">
        <v>443.36099999999993</v>
      </c>
      <c r="C140" s="160">
        <v>31.740469162211411</v>
      </c>
      <c r="D140">
        <v>443.36099999999993</v>
      </c>
      <c r="E140" s="160">
        <v>-2042.2463779232548</v>
      </c>
      <c r="F140">
        <v>443.36099999999993</v>
      </c>
      <c r="G140" s="160">
        <v>197.60051207674519</v>
      </c>
      <c r="I140" s="160"/>
      <c r="K140" s="160"/>
      <c r="L140">
        <v>442.36099999999993</v>
      </c>
      <c r="M140" s="160">
        <v>179.46961750702678</v>
      </c>
      <c r="N140" s="143">
        <f t="shared" si="2"/>
        <v>140</v>
      </c>
      <c r="AB140" s="172" t="str">
        <f>IFERROR(VALUE(RIGHT(AA140,LEN(AA140)-MIN(FIND({0;1;2;3;4;5;6;7;8;9},AA140&amp;"0123456789"))+1)),"")</f>
        <v/>
      </c>
    </row>
    <row r="141" spans="2:28" x14ac:dyDescent="0.2">
      <c r="B141" s="130">
        <v>445.36099999999993</v>
      </c>
      <c r="C141" s="160">
        <v>31.759183628114133</v>
      </c>
      <c r="D141">
        <v>445.36099999999993</v>
      </c>
      <c r="E141" s="160">
        <v>-2044.2474376537291</v>
      </c>
      <c r="F141">
        <v>445.36099999999993</v>
      </c>
      <c r="G141" s="160">
        <v>195.59945234627094</v>
      </c>
      <c r="I141" s="160"/>
      <c r="K141" s="160"/>
      <c r="L141">
        <v>444.36099999999993</v>
      </c>
      <c r="M141" s="160">
        <v>179.464169591938</v>
      </c>
      <c r="N141" s="143">
        <f t="shared" si="2"/>
        <v>141</v>
      </c>
      <c r="AB141" s="172" t="str">
        <f>IFERROR(VALUE(RIGHT(AA141,LEN(AA141)-MIN(FIND({0;1;2;3;4;5;6;7;8;9},AA141&amp;"0123456789"))+1)),"")</f>
        <v/>
      </c>
    </row>
    <row r="142" spans="2:28" x14ac:dyDescent="0.2">
      <c r="B142" s="130">
        <v>447.36099999999993</v>
      </c>
      <c r="C142" s="160">
        <v>31.778092201917485</v>
      </c>
      <c r="D142">
        <v>447.36099999999993</v>
      </c>
      <c r="E142" s="160">
        <v>-2046.2484837787015</v>
      </c>
      <c r="F142">
        <v>447.36099999999993</v>
      </c>
      <c r="G142" s="160">
        <v>193.59840622129855</v>
      </c>
      <c r="I142" s="160"/>
      <c r="K142" s="160"/>
      <c r="L142">
        <v>446.36099999999993</v>
      </c>
      <c r="M142" s="160">
        <v>179.45860856545571</v>
      </c>
      <c r="N142" s="143">
        <f t="shared" si="2"/>
        <v>142</v>
      </c>
      <c r="AB142" s="172" t="str">
        <f>IFERROR(VALUE(RIGHT(AA142,LEN(AA142)-MIN(FIND({0;1;2;3;4;5;6;7;8;9},AA142&amp;"0123456789"))+1)),"")</f>
        <v/>
      </c>
    </row>
    <row r="143" spans="2:28" x14ac:dyDescent="0.2">
      <c r="B143" s="130">
        <v>449.36099999999993</v>
      </c>
      <c r="C143" s="160">
        <v>31.797198955895279</v>
      </c>
      <c r="D143">
        <v>449.36099999999993</v>
      </c>
      <c r="E143" s="160">
        <v>-2048.2495162404507</v>
      </c>
      <c r="F143">
        <v>449.36099999999993</v>
      </c>
      <c r="G143" s="160">
        <v>191.5973737595491</v>
      </c>
      <c r="I143" s="160"/>
      <c r="K143" s="160"/>
      <c r="L143">
        <v>448.36099999999993</v>
      </c>
      <c r="M143" s="160">
        <v>179.45293086654604</v>
      </c>
      <c r="N143" s="143">
        <f t="shared" si="2"/>
        <v>143</v>
      </c>
      <c r="AB143" s="172" t="str">
        <f>IFERROR(VALUE(RIGHT(AA143,LEN(AA143)-MIN(FIND({0;1;2;3;4;5;6;7;8;9},AA143&amp;"0123456789"))+1)),"")</f>
        <v/>
      </c>
    </row>
    <row r="144" spans="2:28" x14ac:dyDescent="0.2">
      <c r="B144" s="130">
        <v>451.36099999999993</v>
      </c>
      <c r="C144" s="160">
        <v>31.816508091881342</v>
      </c>
      <c r="D144">
        <v>451.36099999999993</v>
      </c>
      <c r="E144" s="160">
        <v>-2050.2505349787943</v>
      </c>
      <c r="F144">
        <v>451.36099999999993</v>
      </c>
      <c r="G144" s="160">
        <v>189.59635502120545</v>
      </c>
      <c r="I144" s="160"/>
      <c r="K144" s="160"/>
      <c r="L144">
        <v>450.36099999999993</v>
      </c>
      <c r="M144" s="160">
        <v>179.44713278303232</v>
      </c>
      <c r="N144" s="143">
        <f t="shared" si="2"/>
        <v>144</v>
      </c>
      <c r="AB144" s="172" t="str">
        <f>IFERROR(VALUE(RIGHT(AA144,LEN(AA144)-MIN(FIND({0;1;2;3;4;5;6;7;8;9},AA144&amp;"0123456789"))+1)),"")</f>
        <v/>
      </c>
    </row>
    <row r="145" spans="2:28" x14ac:dyDescent="0.2">
      <c r="B145" s="130">
        <v>453.36099999999993</v>
      </c>
      <c r="C145" s="160">
        <v>31.83602394682725</v>
      </c>
      <c r="D145">
        <v>453.36099999999993</v>
      </c>
      <c r="E145" s="160">
        <v>-2052.2515399309568</v>
      </c>
      <c r="F145">
        <v>453.36099999999993</v>
      </c>
      <c r="G145" s="160">
        <v>187.59535006904298</v>
      </c>
      <c r="I145" s="160"/>
      <c r="K145" s="160"/>
      <c r="L145">
        <v>452.36099999999993</v>
      </c>
      <c r="M145" s="160">
        <v>179.44121044348418</v>
      </c>
      <c r="N145" s="143">
        <f t="shared" si="2"/>
        <v>145</v>
      </c>
      <c r="AB145" s="172" t="str">
        <f>IFERROR(VALUE(RIGHT(AA145,LEN(AA145)-MIN(FIND({0;1;2;3;4;5;6;7;8;9},AA145&amp;"0123456789"))+1)),"")</f>
        <v/>
      </c>
    </row>
    <row r="146" spans="2:28" x14ac:dyDescent="0.2">
      <c r="B146" s="130">
        <v>455.36099999999993</v>
      </c>
      <c r="C146" s="160">
        <v>31.855750998661495</v>
      </c>
      <c r="D146">
        <v>455.36099999999993</v>
      </c>
      <c r="E146" s="160">
        <v>-2054.2525310314272</v>
      </c>
      <c r="F146">
        <v>455.36099999999993</v>
      </c>
      <c r="G146" s="160">
        <v>185.59435896857258</v>
      </c>
      <c r="I146" s="160"/>
      <c r="K146" s="160"/>
      <c r="L146">
        <v>454.36099999999993</v>
      </c>
      <c r="M146" s="160">
        <v>179.43515980857953</v>
      </c>
      <c r="N146" s="143">
        <f t="shared" si="2"/>
        <v>146</v>
      </c>
      <c r="AB146" s="172" t="str">
        <f>IFERROR(VALUE(RIGHT(AA146,LEN(AA146)-MIN(FIND({0;1;2;3;4;5;6;7;8;9},AA146&amp;"0123456789"))+1)),"")</f>
        <v/>
      </c>
    </row>
    <row r="147" spans="2:28" x14ac:dyDescent="0.2">
      <c r="B147" s="130">
        <v>457.36099999999993</v>
      </c>
      <c r="C147" s="160">
        <v>31.875693872469931</v>
      </c>
      <c r="D147">
        <v>457.36099999999993</v>
      </c>
      <c r="E147" s="160">
        <v>-2056.2535082118097</v>
      </c>
      <c r="F147">
        <v>457.36099999999993</v>
      </c>
      <c r="G147" s="160">
        <v>183.59338178819007</v>
      </c>
      <c r="I147" s="160"/>
      <c r="K147" s="160"/>
      <c r="L147">
        <v>456.36099999999993</v>
      </c>
      <c r="M147" s="160">
        <v>179.42897666189788</v>
      </c>
      <c r="N147" s="143">
        <f t="shared" si="2"/>
        <v>147</v>
      </c>
      <c r="AB147" s="172" t="str">
        <f>IFERROR(VALUE(RIGHT(AA147,LEN(AA147)-MIN(FIND({0;1;2;3;4;5;6;7;8;9},AA147&amp;"0123456789"))+1)),"")</f>
        <v/>
      </c>
    </row>
    <row r="148" spans="2:28" x14ac:dyDescent="0.2">
      <c r="B148" s="130">
        <v>459.36099999999993</v>
      </c>
      <c r="C148" s="160">
        <v>31.895857347018925</v>
      </c>
      <c r="D148">
        <v>459.36099999999993</v>
      </c>
      <c r="E148" s="160">
        <v>-2058.2544714006617</v>
      </c>
      <c r="F148">
        <v>459.36099999999993</v>
      </c>
      <c r="G148" s="160">
        <v>181.59241859933809</v>
      </c>
      <c r="I148" s="160"/>
      <c r="K148" s="160"/>
      <c r="L148">
        <v>458.36099999999993</v>
      </c>
      <c r="M148" s="160">
        <v>179.42265660009863</v>
      </c>
      <c r="N148" s="143">
        <f t="shared" si="2"/>
        <v>148</v>
      </c>
      <c r="AB148" s="172" t="str">
        <f>IFERROR(VALUE(RIGHT(AA148,LEN(AA148)-MIN(FIND({0;1;2;3;4;5;6;7;8;9},AA148&amp;"0123456789"))+1)),"")</f>
        <v/>
      </c>
    </row>
    <row r="149" spans="2:28" x14ac:dyDescent="0.2">
      <c r="B149" s="130">
        <v>461.36099999999993</v>
      </c>
      <c r="C149" s="160">
        <v>31.916246361644255</v>
      </c>
      <c r="D149">
        <v>461.36099999999993</v>
      </c>
      <c r="E149" s="160">
        <v>-2060.2554205233228</v>
      </c>
      <c r="F149">
        <v>461.36099999999993</v>
      </c>
      <c r="G149" s="160">
        <v>179.59146947667705</v>
      </c>
      <c r="I149" s="160"/>
      <c r="K149" s="160"/>
      <c r="L149">
        <v>460.36099999999993</v>
      </c>
      <c r="M149" s="160">
        <v>179.41619502244026</v>
      </c>
      <c r="N149" s="143">
        <f t="shared" si="2"/>
        <v>149</v>
      </c>
      <c r="AB149" s="172" t="str">
        <f>IFERROR(VALUE(RIGHT(AA149,LEN(AA149)-MIN(FIND({0;1;2;3;4;5;6;7;8;9},AA149&amp;"0123456789"))+1)),"")</f>
        <v/>
      </c>
    </row>
    <row r="150" spans="2:28" x14ac:dyDescent="0.2">
      <c r="B150" s="130">
        <v>463.36099999999993</v>
      </c>
      <c r="C150" s="160">
        <v>31.936866023530651</v>
      </c>
      <c r="D150">
        <v>463.36099999999993</v>
      </c>
      <c r="E150" s="160">
        <v>-2062.2563555017318</v>
      </c>
      <c r="F150">
        <v>463.36099999999993</v>
      </c>
      <c r="G150" s="160">
        <v>177.59053449826797</v>
      </c>
      <c r="I150" s="160"/>
      <c r="K150" s="160"/>
      <c r="L150">
        <v>462.36099999999993</v>
      </c>
      <c r="M150" s="160">
        <v>179.40958711958515</v>
      </c>
      <c r="N150" s="143">
        <f t="shared" si="2"/>
        <v>150</v>
      </c>
      <c r="AB150" s="172" t="str">
        <f>IFERROR(VALUE(RIGHT(AA150,LEN(AA150)-MIN(FIND({0;1;2;3;4;5;6;7;8;9},AA150&amp;"0123456789"))+1)),"")</f>
        <v/>
      </c>
    </row>
    <row r="151" spans="2:28" x14ac:dyDescent="0.2">
      <c r="B151" s="130">
        <v>465.36099999999993</v>
      </c>
      <c r="C151" s="160">
        <v>31.957721615408961</v>
      </c>
      <c r="D151">
        <v>465.36099999999993</v>
      </c>
      <c r="E151" s="160">
        <v>-2064.2572762542309</v>
      </c>
      <c r="F151">
        <v>465.36099999999993</v>
      </c>
      <c r="G151" s="160">
        <v>175.58961374576893</v>
      </c>
      <c r="I151" s="160"/>
      <c r="K151" s="160"/>
      <c r="L151">
        <v>464.36099999999993</v>
      </c>
      <c r="M151" s="160">
        <v>179.4028278616311</v>
      </c>
      <c r="N151" s="143">
        <f t="shared" si="2"/>
        <v>151</v>
      </c>
      <c r="AB151" s="172" t="str">
        <f>IFERROR(VALUE(RIGHT(AA151,LEN(AA151)-MIN(FIND({0;1;2;3;4;5;6;7;8;9},AA151&amp;"0123456789"))+1)),"")</f>
        <v/>
      </c>
    </row>
    <row r="152" spans="2:28" x14ac:dyDescent="0.2">
      <c r="B152" s="130">
        <v>467.36099999999993</v>
      </c>
      <c r="C152" s="160">
        <v>31.978818603699967</v>
      </c>
      <c r="D152">
        <v>467.36099999999993</v>
      </c>
      <c r="E152" s="160">
        <v>-2066.2581826953547</v>
      </c>
      <c r="F152">
        <v>467.36099999999993</v>
      </c>
      <c r="G152" s="160">
        <v>173.58870730464514</v>
      </c>
      <c r="I152" s="160"/>
      <c r="K152" s="160"/>
      <c r="L152">
        <v>466.36099999999993</v>
      </c>
      <c r="M152" s="160">
        <v>179.39591198531082</v>
      </c>
      <c r="N152" s="143">
        <f t="shared" si="2"/>
        <v>152</v>
      </c>
      <c r="AB152" s="172" t="str">
        <f>IFERROR(VALUE(RIGHT(AA152,LEN(AA152)-MIN(FIND({0;1;2;3;4;5;6;7;8;9},AA152&amp;"0123456789"))+1)),"")</f>
        <v/>
      </c>
    </row>
    <row r="153" spans="2:28" x14ac:dyDescent="0.2">
      <c r="B153" s="130">
        <v>469.36099999999993</v>
      </c>
      <c r="C153" s="160">
        <v>32.000162647136413</v>
      </c>
      <c r="D153">
        <v>469.36099999999993</v>
      </c>
      <c r="E153" s="160">
        <v>-2068.2590747356076</v>
      </c>
      <c r="F153">
        <v>469.36099999999993</v>
      </c>
      <c r="G153" s="160">
        <v>171.58781526439225</v>
      </c>
      <c r="I153" s="160"/>
      <c r="K153" s="160"/>
      <c r="L153">
        <v>468.36099999999993</v>
      </c>
      <c r="M153" s="160">
        <v>179.38883398028793</v>
      </c>
      <c r="N153" s="143">
        <f t="shared" si="2"/>
        <v>153</v>
      </c>
      <c r="AB153" s="172" t="str">
        <f>IFERROR(VALUE(RIGHT(AA153,LEN(AA153)-MIN(FIND({0;1;2;3;4;5;6;7;8;9},AA153&amp;"0123456789"))+1)),"")</f>
        <v/>
      </c>
    </row>
    <row r="154" spans="2:28" x14ac:dyDescent="0.2">
      <c r="B154" s="130">
        <v>471.36099999999993</v>
      </c>
      <c r="C154" s="160">
        <v>32.021759605897351</v>
      </c>
      <c r="D154">
        <v>471.36099999999993</v>
      </c>
      <c r="E154" s="160">
        <v>-2070.2599522812216</v>
      </c>
      <c r="F154">
        <v>471.36099999999993</v>
      </c>
      <c r="G154" s="160">
        <v>169.58693771877824</v>
      </c>
      <c r="I154" s="160"/>
      <c r="K154" s="160"/>
      <c r="L154">
        <v>470.36099999999993</v>
      </c>
      <c r="M154" s="160">
        <v>179.3815880744734</v>
      </c>
      <c r="N154" s="143">
        <f t="shared" si="2"/>
        <v>154</v>
      </c>
      <c r="AB154" s="172" t="str">
        <f>IFERROR(VALUE(RIGHT(AA154,LEN(AA154)-MIN(FIND({0;1;2;3;4;5;6;7;8;9},AA154&amp;"0123456789"))+1)),"")</f>
        <v/>
      </c>
    </row>
    <row r="155" spans="2:28" x14ac:dyDescent="0.2">
      <c r="B155" s="130">
        <v>473.36099999999993</v>
      </c>
      <c r="C155" s="160">
        <v>32.043615551291786</v>
      </c>
      <c r="D155">
        <v>473.36099999999993</v>
      </c>
      <c r="E155" s="160">
        <v>-2072.2608152338971</v>
      </c>
      <c r="F155">
        <v>473.36099999999993</v>
      </c>
      <c r="G155" s="160">
        <v>167.58607476610268</v>
      </c>
      <c r="I155" s="160"/>
      <c r="K155" s="160"/>
      <c r="L155">
        <v>472.36099999999993</v>
      </c>
      <c r="M155" s="160">
        <v>179.37416821828339</v>
      </c>
      <c r="N155" s="143">
        <f t="shared" si="2"/>
        <v>155</v>
      </c>
      <c r="AB155" s="172" t="str">
        <f>IFERROR(VALUE(RIGHT(AA155,LEN(AA155)-MIN(FIND({0;1;2;3;4;5;6;7;8;9},AA155&amp;"0123456789"))+1)),"")</f>
        <v/>
      </c>
    </row>
    <row r="156" spans="2:28" x14ac:dyDescent="0.2">
      <c r="B156" s="130">
        <v>475.36099999999993</v>
      </c>
      <c r="C156" s="160">
        <v>32.065736776031855</v>
      </c>
      <c r="D156">
        <v>475.36099999999993</v>
      </c>
      <c r="E156" s="160">
        <v>-2074.2616634905312</v>
      </c>
      <c r="F156">
        <v>475.36099999999993</v>
      </c>
      <c r="G156" s="160">
        <v>165.58522650946861</v>
      </c>
      <c r="I156" s="160"/>
      <c r="K156" s="160"/>
      <c r="L156">
        <v>474.36099999999993</v>
      </c>
      <c r="M156" s="160">
        <v>179.36656806774536</v>
      </c>
      <c r="N156" s="143">
        <f t="shared" si="2"/>
        <v>156</v>
      </c>
      <c r="AB156" s="172" t="str">
        <f>IFERROR(VALUE(RIGHT(AA156,LEN(AA156)-MIN(FIND({0;1;2;3;4;5;6;7;8;9},AA156&amp;"0123456789"))+1)),"")</f>
        <v/>
      </c>
    </row>
    <row r="157" spans="2:28" x14ac:dyDescent="0.2">
      <c r="B157" s="130">
        <v>477.36099999999993</v>
      </c>
      <c r="C157" s="160">
        <v>32.088129805139125</v>
      </c>
      <c r="D157">
        <v>477.36099999999993</v>
      </c>
      <c r="E157" s="160">
        <v>-2076.2624969429139</v>
      </c>
      <c r="F157">
        <v>477.36099999999993</v>
      </c>
      <c r="G157" s="160">
        <v>163.58439305708589</v>
      </c>
      <c r="I157" s="160"/>
      <c r="K157" s="160"/>
      <c r="L157">
        <v>476.36099999999993</v>
      </c>
      <c r="M157" s="160">
        <v>179.35878096634988</v>
      </c>
      <c r="N157" s="143">
        <f t="shared" si="2"/>
        <v>157</v>
      </c>
      <c r="AB157" s="172" t="str">
        <f>IFERROR(VALUE(RIGHT(AA157,LEN(AA157)-MIN(FIND({0;1;2;3;4;5;6;7;8;9},AA157&amp;"0123456789"))+1)),"")</f>
        <v/>
      </c>
    </row>
    <row r="158" spans="2:28" x14ac:dyDescent="0.2">
      <c r="B158" s="130">
        <v>479.36099999999993</v>
      </c>
      <c r="C158" s="160">
        <v>32.110801407531319</v>
      </c>
      <c r="D158">
        <v>479.36099999999993</v>
      </c>
      <c r="E158" s="160">
        <v>-2078.2633154774107</v>
      </c>
      <c r="F158">
        <v>479.36099999999993</v>
      </c>
      <c r="G158" s="160">
        <v>161.58357452258906</v>
      </c>
      <c r="I158" s="160"/>
      <c r="K158" s="160"/>
      <c r="L158">
        <v>478.36099999999993</v>
      </c>
      <c r="M158" s="160">
        <v>179.35079992555208</v>
      </c>
      <c r="N158" s="143">
        <f t="shared" si="2"/>
        <v>158</v>
      </c>
      <c r="AB158" s="172" t="str">
        <f>IFERROR(VALUE(RIGHT(AA158,LEN(AA158)-MIN(FIND({0;1;2;3;4;5;6;7;8;9},AA158&amp;"0123456789"))+1)),"")</f>
        <v/>
      </c>
    </row>
    <row r="159" spans="2:28" x14ac:dyDescent="0.2">
      <c r="B159" s="130">
        <v>481.36099999999993</v>
      </c>
      <c r="C159" s="160">
        <v>32.133758608341154</v>
      </c>
      <c r="D159">
        <v>481.36099999999993</v>
      </c>
      <c r="E159" s="160">
        <v>-2080.2641189746191</v>
      </c>
      <c r="F159">
        <v>481.36099999999993</v>
      </c>
      <c r="G159" s="160">
        <v>159.58277102538068</v>
      </c>
      <c r="I159" s="160"/>
      <c r="K159" s="160"/>
      <c r="L159">
        <v>480.36099999999993</v>
      </c>
      <c r="M159" s="160">
        <v>179.34261760378863</v>
      </c>
      <c r="N159" s="143">
        <f t="shared" si="2"/>
        <v>159</v>
      </c>
      <c r="AB159" s="172" t="str">
        <f>IFERROR(VALUE(RIGHT(AA159,LEN(AA159)-MIN(FIND({0;1;2;3;4;5;6;7;8;9},AA159&amp;"0123456789"))+1)),"")</f>
        <v/>
      </c>
    </row>
    <row r="160" spans="2:28" x14ac:dyDescent="0.2">
      <c r="B160" s="130">
        <v>483.36099999999993</v>
      </c>
      <c r="C160" s="160">
        <v>32.157008702022708</v>
      </c>
      <c r="D160">
        <v>483.36099999999993</v>
      </c>
      <c r="E160" s="160">
        <v>-2082.264907308996</v>
      </c>
      <c r="F160">
        <v>483.36099999999993</v>
      </c>
      <c r="G160" s="160">
        <v>157.58198269100376</v>
      </c>
      <c r="I160" s="160"/>
      <c r="K160" s="160"/>
      <c r="L160">
        <v>482.36099999999993</v>
      </c>
      <c r="M160" s="160">
        <v>179.33422628390608</v>
      </c>
      <c r="N160" s="143">
        <f t="shared" si="2"/>
        <v>160</v>
      </c>
      <c r="AB160" s="172" t="str">
        <f>IFERROR(VALUE(RIGHT(AA160,LEN(AA160)-MIN(FIND({0;1;2;3;4;5;6;7;8;9},AA160&amp;"0123456789"))+1)),"")</f>
        <v/>
      </c>
    </row>
    <row r="161" spans="2:28" x14ac:dyDescent="0.2">
      <c r="B161" s="130">
        <v>485.36099999999993</v>
      </c>
      <c r="C161" s="160">
        <v>32.180559266304513</v>
      </c>
      <c r="D161">
        <v>485.36099999999993</v>
      </c>
      <c r="E161" s="160">
        <v>-2084.2656803484592</v>
      </c>
      <c r="F161">
        <v>485.36099999999993</v>
      </c>
      <c r="G161" s="160">
        <v>155.58120965154058</v>
      </c>
      <c r="I161" s="160"/>
      <c r="K161" s="160"/>
      <c r="L161">
        <v>484.36099999999993</v>
      </c>
      <c r="M161" s="160">
        <v>179.32561784889378</v>
      </c>
      <c r="N161" s="143">
        <f t="shared" si="2"/>
        <v>161</v>
      </c>
      <c r="AB161" s="172" t="str">
        <f>IFERROR(VALUE(RIGHT(AA161,LEN(AA161)-MIN(FIND({0;1;2;3;4;5;6;7;8;9},AA161&amp;"0123456789"))+1)),"")</f>
        <v/>
      </c>
    </row>
    <row r="162" spans="2:28" x14ac:dyDescent="0.2">
      <c r="B162" s="130">
        <v>487.36099999999993</v>
      </c>
      <c r="C162" s="160">
        <v>32.204418177048709</v>
      </c>
      <c r="D162">
        <v>487.36099999999993</v>
      </c>
      <c r="E162" s="160">
        <v>-2086.2664379539528</v>
      </c>
      <c r="F162">
        <v>487.36099999999993</v>
      </c>
      <c r="G162" s="160">
        <v>153.58045204604696</v>
      </c>
      <c r="I162" s="160"/>
      <c r="K162" s="160"/>
      <c r="L162">
        <v>486.36099999999993</v>
      </c>
      <c r="M162" s="160">
        <v>179.31678375591346</v>
      </c>
      <c r="N162" s="143">
        <f t="shared" si="2"/>
        <v>162</v>
      </c>
      <c r="AB162" s="172" t="str">
        <f>IFERROR(VALUE(RIGHT(AA162,LEN(AA162)-MIN(FIND({0;1;2;3;4;5;6;7;8;9},AA162&amp;"0123456789"))+1)),"")</f>
        <v/>
      </c>
    </row>
    <row r="163" spans="2:28" x14ac:dyDescent="0.2">
      <c r="B163" s="130">
        <v>489.36099999999993</v>
      </c>
      <c r="C163" s="160">
        <v>32.228593624064139</v>
      </c>
      <c r="D163">
        <v>489.36099999999993</v>
      </c>
      <c r="E163" s="160">
        <v>-2088.2671799789869</v>
      </c>
      <c r="F163">
        <v>489.36099999999993</v>
      </c>
      <c r="G163" s="160">
        <v>151.57971002101294</v>
      </c>
      <c r="I163" s="160"/>
      <c r="K163" s="160"/>
      <c r="L163">
        <v>488.36099999999993</v>
      </c>
      <c r="M163" s="160">
        <v>179.30771500895949</v>
      </c>
      <c r="N163" s="143">
        <f t="shared" si="2"/>
        <v>163</v>
      </c>
      <c r="AB163" s="172" t="str">
        <f>IFERROR(VALUE(RIGHT(AA163,LEN(AA163)-MIN(FIND({0;1;2;3;4;5;6;7;8;9},AA163&amp;"0123456789"))+1)),"")</f>
        <v/>
      </c>
    </row>
    <row r="164" spans="2:28" x14ac:dyDescent="0.2">
      <c r="B164" s="130">
        <v>491.36099999999993</v>
      </c>
      <c r="C164" s="160">
        <v>32.253094127870021</v>
      </c>
      <c r="D164">
        <v>491.36099999999993</v>
      </c>
      <c r="E164" s="160">
        <v>-2090.2679062691282</v>
      </c>
      <c r="F164">
        <v>491.36099999999993</v>
      </c>
      <c r="G164" s="160">
        <v>149.57898373087164</v>
      </c>
      <c r="I164" s="160"/>
      <c r="K164" s="160"/>
      <c r="L164">
        <v>490.36099999999993</v>
      </c>
      <c r="M164" s="160">
        <v>179.29840213160711</v>
      </c>
      <c r="N164" s="143">
        <f t="shared" si="2"/>
        <v>164</v>
      </c>
      <c r="AB164" s="172" t="str">
        <f>IFERROR(VALUE(RIGHT(AA164,LEN(AA164)-MIN(FIND({0;1;2;3;4;5;6;7;8;9},AA164&amp;"0123456789"))+1)),"")</f>
        <v/>
      </c>
    </row>
    <row r="165" spans="2:28" x14ac:dyDescent="0.2">
      <c r="B165" s="130">
        <v>493.36099999999993</v>
      </c>
      <c r="C165" s="160">
        <v>32.277928557227177</v>
      </c>
      <c r="D165">
        <v>493.36099999999993</v>
      </c>
      <c r="E165" s="160">
        <v>-2092.2686166614708</v>
      </c>
      <c r="F165">
        <v>493.36099999999993</v>
      </c>
      <c r="G165" s="160">
        <v>147.57827333852902</v>
      </c>
      <c r="I165" s="160"/>
      <c r="K165" s="160"/>
      <c r="L165">
        <v>492.36099999999993</v>
      </c>
      <c r="M165" s="160">
        <v>179.28883514500808</v>
      </c>
      <c r="N165" s="143">
        <f t="shared" si="2"/>
        <v>165</v>
      </c>
      <c r="AB165" s="172" t="str">
        <f>IFERROR(VALUE(RIGHT(AA165,LEN(AA165)-MIN(FIND({0;1;2;3;4;5;6;7;8;9},AA165&amp;"0123456789"))+1)),"")</f>
        <v/>
      </c>
    </row>
    <row r="166" spans="2:28" x14ac:dyDescent="0.2">
      <c r="B166" s="130">
        <v>495.36099999999993</v>
      </c>
      <c r="C166" s="160">
        <v>32.303106146659786</v>
      </c>
      <c r="D166">
        <v>495.36099999999993</v>
      </c>
      <c r="E166" s="160">
        <v>-2094.2693109840552</v>
      </c>
      <c r="F166">
        <v>495.36099999999993</v>
      </c>
      <c r="G166" s="160">
        <v>145.57757901594459</v>
      </c>
      <c r="I166" s="160"/>
      <c r="K166" s="160"/>
      <c r="L166">
        <v>494.36099999999993</v>
      </c>
      <c r="M166" s="160">
        <v>179.27900356812449</v>
      </c>
      <c r="N166" s="143">
        <f t="shared" si="2"/>
        <v>166</v>
      </c>
      <c r="AB166" s="172" t="str">
        <f>IFERROR(VALUE(RIGHT(AA166,LEN(AA166)-MIN(FIND({0;1;2;3;4;5;6;7;8;9},AA166&amp;"0123456789"))+1)),"")</f>
        <v/>
      </c>
    </row>
    <row r="167" spans="2:28" x14ac:dyDescent="0.2">
      <c r="B167" s="130">
        <v>497.36099999999993</v>
      </c>
      <c r="C167" s="160">
        <v>32.328636511281331</v>
      </c>
      <c r="D167">
        <v>497.36099999999993</v>
      </c>
      <c r="E167" s="160">
        <v>-2096.2699890553163</v>
      </c>
      <c r="F167">
        <v>497.36099999999993</v>
      </c>
      <c r="G167" s="160">
        <v>143.57690094468353</v>
      </c>
      <c r="I167" s="160"/>
      <c r="K167" s="160"/>
      <c r="L167">
        <v>496.36099999999993</v>
      </c>
      <c r="M167" s="160">
        <v>179.26889649490892</v>
      </c>
      <c r="N167" s="143">
        <f t="shared" si="2"/>
        <v>167</v>
      </c>
      <c r="AB167" s="172" t="str">
        <f>IFERROR(VALUE(RIGHT(AA167,LEN(AA167)-MIN(FIND({0;1;2;3;4;5;6;7;8;9},AA167&amp;"0123456789"))+1)),"")</f>
        <v/>
      </c>
    </row>
    <row r="168" spans="2:28" x14ac:dyDescent="0.2">
      <c r="B168" s="130">
        <v>499.36099999999993</v>
      </c>
      <c r="C168" s="160">
        <v>32.354529650185135</v>
      </c>
      <c r="D168">
        <v>499.36099999999993</v>
      </c>
      <c r="E168" s="160">
        <v>-2098.2706506836271</v>
      </c>
      <c r="F168">
        <v>499.36099999999993</v>
      </c>
      <c r="G168" s="160">
        <v>141.57623931637272</v>
      </c>
      <c r="I168" s="160"/>
      <c r="K168" s="160"/>
      <c r="L168">
        <v>498.36099999999993</v>
      </c>
      <c r="M168" s="160">
        <v>179.25850292175895</v>
      </c>
      <c r="N168" s="143">
        <f t="shared" si="2"/>
        <v>168</v>
      </c>
      <c r="AB168" s="172" t="str">
        <f>IFERROR(VALUE(RIGHT(AA168,LEN(AA168)-MIN(FIND({0;1;2;3;4;5;6;7;8;9},AA168&amp;"0123456789"))+1)),"")</f>
        <v/>
      </c>
    </row>
    <row r="169" spans="2:28" x14ac:dyDescent="0.2">
      <c r="B169" s="130">
        <v>501.36099999999993</v>
      </c>
      <c r="C169" s="160">
        <v>32.38079591065668</v>
      </c>
      <c r="D169">
        <v>501.36099999999993</v>
      </c>
      <c r="E169" s="160">
        <v>-2100.2712956673458</v>
      </c>
      <c r="F169">
        <v>501.36099999999993</v>
      </c>
      <c r="G169" s="160">
        <v>139.57559433265396</v>
      </c>
      <c r="I169" s="160"/>
      <c r="K169" s="160"/>
      <c r="L169">
        <v>500.36099999999993</v>
      </c>
      <c r="M169" s="160">
        <v>179.24781286951435</v>
      </c>
      <c r="N169" s="143">
        <f t="shared" si="2"/>
        <v>169</v>
      </c>
      <c r="AB169" s="172" t="str">
        <f>IFERROR(VALUE(RIGHT(AA169,LEN(AA169)-MIN(FIND({0;1;2;3;4;5;6;7;8;9},AA169&amp;"0123456789"))+1)),"")</f>
        <v/>
      </c>
    </row>
    <row r="170" spans="2:28" x14ac:dyDescent="0.2">
      <c r="B170" s="130">
        <v>502.36099999999993</v>
      </c>
      <c r="C170" s="160">
        <v>32.394072911850742</v>
      </c>
      <c r="D170">
        <v>502.36099999999993</v>
      </c>
      <c r="E170" s="160">
        <v>-2101.2716118422127</v>
      </c>
      <c r="F170">
        <v>502.36099999999993</v>
      </c>
      <c r="G170" s="160">
        <v>138.57527815778712</v>
      </c>
      <c r="I170" s="160"/>
      <c r="K170" s="160"/>
      <c r="L170">
        <v>501.86099999999993</v>
      </c>
      <c r="M170" s="160">
        <v>179.23956896256442</v>
      </c>
      <c r="N170" s="143">
        <f t="shared" si="2"/>
        <v>170</v>
      </c>
      <c r="AB170" s="172" t="str">
        <f>IFERROR(VALUE(RIGHT(AA170,LEN(AA170)-MIN(FIND({0;1;2;3;4;5;6;7;8;9},AA170&amp;"0123456789"))+1)),"")</f>
        <v/>
      </c>
    </row>
    <row r="171" spans="2:28" x14ac:dyDescent="0.2">
      <c r="B171" s="130">
        <v>503.36099999999993</v>
      </c>
      <c r="C171" s="160">
        <v>32.407447303240595</v>
      </c>
      <c r="D171">
        <v>503.36099999999993</v>
      </c>
      <c r="E171" s="160">
        <v>-2102.2719237745114</v>
      </c>
      <c r="F171">
        <v>503.36099999999993</v>
      </c>
      <c r="G171" s="160">
        <v>137.57496622548842</v>
      </c>
      <c r="I171" s="160"/>
      <c r="K171" s="160"/>
      <c r="L171">
        <v>502.86099999999993</v>
      </c>
      <c r="M171" s="160">
        <v>179.23398842041249</v>
      </c>
      <c r="N171" s="143">
        <f t="shared" si="2"/>
        <v>171</v>
      </c>
      <c r="AB171" s="172" t="str">
        <f>IFERROR(VALUE(RIGHT(AA171,LEN(AA171)-MIN(FIND({0;1;2;3;4;5;6;7;8;9},AA171&amp;"0123456789"))+1)),"")</f>
        <v/>
      </c>
    </row>
    <row r="172" spans="2:28" x14ac:dyDescent="0.2">
      <c r="B172" s="130">
        <v>504.36099999999993</v>
      </c>
      <c r="C172" s="160">
        <v>32.420920563421369</v>
      </c>
      <c r="D172">
        <v>504.36099999999993</v>
      </c>
      <c r="E172" s="160">
        <v>-2103.2722314348416</v>
      </c>
      <c r="F172">
        <v>504.36099999999993</v>
      </c>
      <c r="G172" s="160">
        <v>136.57465856515819</v>
      </c>
      <c r="I172" s="160"/>
      <c r="K172" s="160"/>
      <c r="L172">
        <v>503.86099999999993</v>
      </c>
      <c r="M172" s="160">
        <v>179.22832314693821</v>
      </c>
      <c r="N172" s="143">
        <f t="shared" si="2"/>
        <v>172</v>
      </c>
      <c r="AB172" s="172" t="str">
        <f>IFERROR(VALUE(RIGHT(AA172,LEN(AA172)-MIN(FIND({0;1;2;3;4;5;6;7;8;9},AA172&amp;"0123456789"))+1)),"")</f>
        <v/>
      </c>
    </row>
    <row r="173" spans="2:28" x14ac:dyDescent="0.2">
      <c r="B173" s="130">
        <v>505.36099999999993</v>
      </c>
      <c r="C173" s="160">
        <v>32.434494187411055</v>
      </c>
      <c r="D173">
        <v>505.36099999999993</v>
      </c>
      <c r="E173" s="160">
        <v>-2104.2725347931391</v>
      </c>
      <c r="F173">
        <v>505.36099999999993</v>
      </c>
      <c r="G173" s="160">
        <v>135.57435520686067</v>
      </c>
      <c r="I173" s="160"/>
      <c r="K173" s="160"/>
      <c r="L173">
        <v>504.86099999999993</v>
      </c>
      <c r="M173" s="160">
        <v>179.22257220032378</v>
      </c>
      <c r="N173" s="143">
        <f t="shared" si="2"/>
        <v>173</v>
      </c>
      <c r="AB173" s="172" t="str">
        <f>IFERROR(VALUE(RIGHT(AA173,LEN(AA173)-MIN(FIND({0;1;2;3;4;5;6;7;8;9},AA173&amp;"0123456789"))+1)),"")</f>
        <v/>
      </c>
    </row>
    <row r="174" spans="2:28" x14ac:dyDescent="0.2">
      <c r="B174" s="130">
        <v>506.36099999999993</v>
      </c>
      <c r="C174" s="160">
        <v>32.448169694847998</v>
      </c>
      <c r="D174">
        <v>506.36099999999993</v>
      </c>
      <c r="E174" s="160">
        <v>-2105.2728338185539</v>
      </c>
      <c r="F174">
        <v>506.36099999999993</v>
      </c>
      <c r="G174" s="160">
        <v>134.57405618144594</v>
      </c>
      <c r="I174" s="160"/>
      <c r="K174" s="160"/>
      <c r="L174">
        <v>505.86099999999993</v>
      </c>
      <c r="M174" s="160">
        <v>179.2167341691862</v>
      </c>
      <c r="N174" s="143">
        <f t="shared" si="2"/>
        <v>174</v>
      </c>
      <c r="AB174" s="172" t="str">
        <f>IFERROR(VALUE(RIGHT(AA174,LEN(AA174)-MIN(FIND({0;1;2;3;4;5;6;7;8;9},AA174&amp;"0123456789"))+1)),"")</f>
        <v/>
      </c>
    </row>
    <row r="175" spans="2:28" x14ac:dyDescent="0.2">
      <c r="B175" s="130">
        <v>507.36099999999993</v>
      </c>
      <c r="C175" s="160">
        <v>32.461948634938032</v>
      </c>
      <c r="D175">
        <v>507.36099999999993</v>
      </c>
      <c r="E175" s="160">
        <v>-2106.2731284793645</v>
      </c>
      <c r="F175">
        <v>507.36099999999993</v>
      </c>
      <c r="G175" s="160">
        <v>133.57376152063534</v>
      </c>
      <c r="I175" s="160"/>
      <c r="K175" s="160"/>
      <c r="L175">
        <v>506.86099999999993</v>
      </c>
      <c r="M175" s="160">
        <v>179.2108073587406</v>
      </c>
      <c r="N175" s="143">
        <f t="shared" si="2"/>
        <v>175</v>
      </c>
      <c r="AB175" s="172" t="str">
        <f>IFERROR(VALUE(RIGHT(AA175,LEN(AA175)-MIN(FIND({0;1;2;3;4;5;6;7;8;9},AA175&amp;"0123456789"))+1)),"")</f>
        <v/>
      </c>
    </row>
    <row r="176" spans="2:28" x14ac:dyDescent="0.2">
      <c r="B176" s="130">
        <v>508.36099999999993</v>
      </c>
      <c r="C176" s="160">
        <v>32.475832589653663</v>
      </c>
      <c r="D176">
        <v>508.36099999999993</v>
      </c>
      <c r="E176" s="160">
        <v>-2107.2734187429123</v>
      </c>
      <c r="F176">
        <v>508.36099999999993</v>
      </c>
      <c r="G176" s="160">
        <v>132.57347125708748</v>
      </c>
      <c r="I176" s="160"/>
      <c r="K176" s="160"/>
      <c r="L176">
        <v>507.86099999999993</v>
      </c>
      <c r="M176" s="160">
        <v>179.20478989091328</v>
      </c>
      <c r="N176" s="143">
        <f t="shared" si="2"/>
        <v>176</v>
      </c>
      <c r="AB176" s="172" t="str">
        <f>IFERROR(VALUE(RIGHT(AA176,LEN(AA176)-MIN(FIND({0;1;2;3;4;5;6;7;8;9},AA176&amp;"0123456789"))+1)),"")</f>
        <v/>
      </c>
    </row>
    <row r="177" spans="2:28" x14ac:dyDescent="0.2">
      <c r="B177" s="130">
        <v>509.36099999999993</v>
      </c>
      <c r="C177" s="160">
        <v>32.489823176000762</v>
      </c>
      <c r="D177">
        <v>509.36099999999993</v>
      </c>
      <c r="E177" s="160">
        <v>-2108.2737045755521</v>
      </c>
      <c r="F177">
        <v>509.36099999999993</v>
      </c>
      <c r="G177" s="160">
        <v>131.57318542444773</v>
      </c>
      <c r="I177" s="160"/>
      <c r="K177" s="160"/>
      <c r="L177">
        <v>508.86099999999993</v>
      </c>
      <c r="M177" s="160">
        <v>179.19867975775344</v>
      </c>
      <c r="N177" s="143">
        <f t="shared" si="2"/>
        <v>177</v>
      </c>
      <c r="AB177" s="172" t="str">
        <f>IFERROR(VALUE(RIGHT(AA177,LEN(AA177)-MIN(FIND({0;1;2;3;4;5;6;7;8;9},AA177&amp;"0123456789"))+1)),"")</f>
        <v/>
      </c>
    </row>
    <row r="178" spans="2:28" x14ac:dyDescent="0.2">
      <c r="B178" s="130">
        <v>510.36099999999993</v>
      </c>
      <c r="C178" s="160">
        <v>32.503922047796756</v>
      </c>
      <c r="D178">
        <v>510.36099999999993</v>
      </c>
      <c r="E178" s="160">
        <v>-2109.2739859426001</v>
      </c>
      <c r="F178">
        <v>510.36099999999993</v>
      </c>
      <c r="G178" s="160">
        <v>130.57290405739968</v>
      </c>
      <c r="I178" s="160"/>
      <c r="K178" s="160"/>
      <c r="L178">
        <v>509.86099999999993</v>
      </c>
      <c r="M178" s="160">
        <v>179.19247484940536</v>
      </c>
      <c r="N178" s="143">
        <f t="shared" si="2"/>
        <v>178</v>
      </c>
      <c r="AB178" s="172" t="str">
        <f>IFERROR(VALUE(RIGHT(AA178,LEN(AA178)-MIN(FIND({0;1;2;3;4;5;6;7;8;9},AA178&amp;"0123456789"))+1)),"")</f>
        <v/>
      </c>
    </row>
    <row r="179" spans="2:28" x14ac:dyDescent="0.2">
      <c r="B179" s="130">
        <v>511.36099999999993</v>
      </c>
      <c r="C179" s="160">
        <v>32.51813089720288</v>
      </c>
      <c r="D179">
        <v>511.36099999999993</v>
      </c>
      <c r="E179" s="160">
        <v>-2110.274262808292</v>
      </c>
      <c r="F179">
        <v>511.36099999999993</v>
      </c>
      <c r="G179" s="160">
        <v>129.57262719170785</v>
      </c>
      <c r="I179" s="160"/>
      <c r="K179" s="160"/>
      <c r="L179">
        <v>510.86099999999993</v>
      </c>
      <c r="M179" s="160">
        <v>179.18617296819789</v>
      </c>
      <c r="N179" s="143">
        <f t="shared" si="2"/>
        <v>179</v>
      </c>
      <c r="AB179" s="172" t="str">
        <f>IFERROR(VALUE(RIGHT(AA179,LEN(AA179)-MIN(FIND({0;1;2;3;4;5;6;7;8;9},AA179&amp;"0123456789"))+1)),"")</f>
        <v/>
      </c>
    </row>
    <row r="180" spans="2:28" x14ac:dyDescent="0.2">
      <c r="B180" s="130">
        <v>512.36099999999988</v>
      </c>
      <c r="C180" s="160">
        <v>32.532451456143889</v>
      </c>
      <c r="D180">
        <v>512.36099999999988</v>
      </c>
      <c r="E180" s="160">
        <v>-2111.2745351357353</v>
      </c>
      <c r="F180">
        <v>512.36099999999988</v>
      </c>
      <c r="G180" s="160">
        <v>128.57235486426453</v>
      </c>
      <c r="I180" s="160"/>
      <c r="K180" s="160"/>
      <c r="L180">
        <v>511.86099999999988</v>
      </c>
      <c r="M180" s="160">
        <v>179.1797718350843</v>
      </c>
      <c r="N180" s="143">
        <f t="shared" si="2"/>
        <v>180</v>
      </c>
      <c r="AB180" s="172" t="str">
        <f>IFERROR(VALUE(RIGHT(AA180,LEN(AA180)-MIN(FIND({0;1;2;3;4;5;6;7;8;9},AA180&amp;"0123456789"))+1)),"")</f>
        <v/>
      </c>
    </row>
    <row r="181" spans="2:28" x14ac:dyDescent="0.2">
      <c r="B181" s="130">
        <v>513.36099999999988</v>
      </c>
      <c r="C181" s="160">
        <v>32.54688549768931</v>
      </c>
      <c r="D181">
        <v>513.36099999999988</v>
      </c>
      <c r="E181" s="160">
        <v>-2112.2748028868623</v>
      </c>
      <c r="F181">
        <v>513.36099999999988</v>
      </c>
      <c r="G181" s="160">
        <v>127.57208711313751</v>
      </c>
      <c r="I181" s="160"/>
      <c r="K181" s="160"/>
      <c r="L181">
        <v>512.86099999999988</v>
      </c>
      <c r="M181" s="160">
        <v>179.17326909184223</v>
      </c>
      <c r="N181" s="143">
        <f t="shared" si="2"/>
        <v>181</v>
      </c>
      <c r="AB181" s="172" t="str">
        <f>IFERROR(VALUE(RIGHT(AA181,LEN(AA181)-MIN(FIND({0;1;2;3;4;5;6;7;8;9},AA181&amp;"0123456789"))+1)),"")</f>
        <v/>
      </c>
    </row>
    <row r="182" spans="2:28" x14ac:dyDescent="0.2">
      <c r="B182" s="130">
        <v>514.36099999999988</v>
      </c>
      <c r="C182" s="160">
        <v>32.561434837437758</v>
      </c>
      <c r="D182">
        <v>514.36099999999988</v>
      </c>
      <c r="E182" s="160">
        <v>-2113.2750660223846</v>
      </c>
      <c r="F182">
        <v>514.36099999999988</v>
      </c>
      <c r="G182" s="160">
        <v>126.57182397761517</v>
      </c>
      <c r="I182" s="160"/>
      <c r="K182" s="160"/>
      <c r="L182">
        <v>513.86099999999988</v>
      </c>
      <c r="M182" s="160">
        <v>179.16666230089893</v>
      </c>
      <c r="N182" s="143">
        <f t="shared" si="2"/>
        <v>182</v>
      </c>
      <c r="AB182" s="172" t="str">
        <f>IFERROR(VALUE(RIGHT(AA182,LEN(AA182)-MIN(FIND({0;1;2;3;4;5;6;7;8;9},AA182&amp;"0123456789"))+1)),"")</f>
        <v/>
      </c>
    </row>
    <row r="183" spans="2:28" x14ac:dyDescent="0.2">
      <c r="B183" s="130">
        <v>515.36099999999988</v>
      </c>
      <c r="C183" s="160">
        <v>32.576101334928488</v>
      </c>
      <c r="D183">
        <v>515.36099999999988</v>
      </c>
      <c r="E183" s="160">
        <v>-2114.2753245017389</v>
      </c>
      <c r="F183">
        <v>515.36099999999988</v>
      </c>
      <c r="G183" s="160">
        <v>125.57156549826095</v>
      </c>
      <c r="I183" s="160"/>
      <c r="K183" s="160"/>
      <c r="L183">
        <v>514.86099999999988</v>
      </c>
      <c r="M183" s="160">
        <v>179.15994894376189</v>
      </c>
      <c r="N183" s="143">
        <f t="shared" si="2"/>
        <v>183</v>
      </c>
      <c r="AB183" s="172" t="str">
        <f>IFERROR(VALUE(RIGHT(AA183,LEN(AA183)-MIN(FIND({0;1;2;3;4;5;6;7;8;9},AA183&amp;"0123456789"))+1)),"")</f>
        <v/>
      </c>
    </row>
    <row r="184" spans="2:28" x14ac:dyDescent="0.2">
      <c r="B184" s="130">
        <v>516.36099999999988</v>
      </c>
      <c r="C184" s="160">
        <v>32.590886895094641</v>
      </c>
      <c r="D184">
        <v>516.36099999999988</v>
      </c>
      <c r="E184" s="160">
        <v>-2115.2755782830391</v>
      </c>
      <c r="F184">
        <v>516.36099999999988</v>
      </c>
      <c r="G184" s="160">
        <v>124.57131171696074</v>
      </c>
      <c r="I184" s="160"/>
      <c r="K184" s="160"/>
      <c r="L184">
        <v>515.86099999999988</v>
      </c>
      <c r="M184" s="160">
        <v>179.1531264186346</v>
      </c>
      <c r="N184" s="143">
        <f t="shared" si="2"/>
        <v>184</v>
      </c>
      <c r="AB184" s="172" t="str">
        <f>IFERROR(VALUE(RIGHT(AA184,LEN(AA184)-MIN(FIND({0;1;2;3;4;5;6;7;8;9},AA184&amp;"0123456789"))+1)),"")</f>
        <v/>
      </c>
    </row>
    <row r="185" spans="2:28" x14ac:dyDescent="0.2">
      <c r="B185" s="130">
        <v>517.36099999999988</v>
      </c>
      <c r="C185" s="160">
        <v>32.605793469767498</v>
      </c>
      <c r="D185">
        <v>517.36099999999988</v>
      </c>
      <c r="E185" s="160">
        <v>-2116.2758273230188</v>
      </c>
      <c r="F185">
        <v>517.36099999999988</v>
      </c>
      <c r="G185" s="160">
        <v>123.571062676981</v>
      </c>
      <c r="I185" s="160"/>
      <c r="K185" s="160"/>
      <c r="L185">
        <v>516.86099999999988</v>
      </c>
      <c r="M185" s="160">
        <v>179.14619203748526</v>
      </c>
      <c r="N185" s="143">
        <f t="shared" si="2"/>
        <v>185</v>
      </c>
      <c r="AB185" s="172" t="str">
        <f>IFERROR(VALUE(RIGHT(AA185,LEN(AA185)-MIN(FIND({0;1;2;3;4;5;6;7;8;9},AA185&amp;"0123456789"))+1)),"")</f>
        <v/>
      </c>
    </row>
    <row r="186" spans="2:28" x14ac:dyDescent="0.2">
      <c r="B186" s="130">
        <v>518.36099999999988</v>
      </c>
      <c r="C186" s="160">
        <v>32.620823059238369</v>
      </c>
      <c r="D186">
        <v>518.36099999999988</v>
      </c>
      <c r="E186" s="160">
        <v>-2117.2760715769737</v>
      </c>
      <c r="F186">
        <v>518.36099999999988</v>
      </c>
      <c r="G186" s="160">
        <v>122.57081842302614</v>
      </c>
      <c r="I186" s="160"/>
      <c r="K186" s="160"/>
      <c r="L186">
        <v>517.86099999999988</v>
      </c>
      <c r="M186" s="160">
        <v>179.13914302274398</v>
      </c>
      <c r="N186" s="143">
        <f t="shared" si="2"/>
        <v>186</v>
      </c>
      <c r="AB186" s="172" t="str">
        <f>IFERROR(VALUE(RIGHT(AA186,LEN(AA186)-MIN(FIND({0;1;2;3;4;5;6;7;8;9},AA186&amp;"0123456789"))+1)),"")</f>
        <v/>
      </c>
    </row>
    <row r="187" spans="2:28" x14ac:dyDescent="0.2">
      <c r="B187" s="130">
        <v>519.36099999999988</v>
      </c>
      <c r="C187" s="160">
        <v>32.635977713883214</v>
      </c>
      <c r="D187">
        <v>519.36099999999988</v>
      </c>
      <c r="E187" s="160">
        <v>-2118.2763109987036</v>
      </c>
      <c r="F187">
        <v>519.36099999999988</v>
      </c>
      <c r="G187" s="160">
        <v>121.57057900129621</v>
      </c>
      <c r="I187" s="160"/>
      <c r="K187" s="160"/>
      <c r="L187">
        <v>518.86099999999988</v>
      </c>
      <c r="M187" s="160">
        <v>179.13197650370813</v>
      </c>
      <c r="N187" s="143">
        <f t="shared" si="2"/>
        <v>187</v>
      </c>
      <c r="AB187" s="172" t="str">
        <f>IFERROR(VALUE(RIGHT(AA187,LEN(AA187)-MIN(FIND({0;1;2;3;4;5;6;7;8;9},AA187&amp;"0123456789"))+1)),"")</f>
        <v/>
      </c>
    </row>
    <row r="188" spans="2:28" x14ac:dyDescent="0.2">
      <c r="B188" s="130">
        <v>520.36099999999988</v>
      </c>
      <c r="C188" s="160">
        <v>32.651259535854365</v>
      </c>
      <c r="D188">
        <v>520.36099999999988</v>
      </c>
      <c r="E188" s="160">
        <v>-2119.2765455404465</v>
      </c>
      <c r="F188">
        <v>520.36099999999988</v>
      </c>
      <c r="G188" s="160">
        <v>120.57034445955333</v>
      </c>
      <c r="I188" s="160"/>
      <c r="K188" s="160"/>
      <c r="L188">
        <v>519.86099999999988</v>
      </c>
      <c r="M188" s="160">
        <v>179.12468951268991</v>
      </c>
      <c r="N188" s="143">
        <f t="shared" si="2"/>
        <v>188</v>
      </c>
      <c r="AB188" s="172" t="str">
        <f>IFERROR(VALUE(RIGHT(AA188,LEN(AA188)-MIN(FIND({0;1;2;3;4;5;6;7;8;9},AA188&amp;"0123456789"))+1)),"")</f>
        <v/>
      </c>
    </row>
    <row r="189" spans="2:28" x14ac:dyDescent="0.2">
      <c r="B189" s="130">
        <v>521.36099999999988</v>
      </c>
      <c r="C189" s="160">
        <v>32.66667068084363</v>
      </c>
      <c r="D189">
        <v>521.36099999999988</v>
      </c>
      <c r="E189" s="160">
        <v>-2120.2767751528131</v>
      </c>
      <c r="F189">
        <v>521.36099999999988</v>
      </c>
      <c r="G189" s="160">
        <v>119.57011484718669</v>
      </c>
      <c r="I189" s="160"/>
      <c r="K189" s="160"/>
      <c r="L189">
        <v>520.86099999999988</v>
      </c>
      <c r="M189" s="160">
        <v>179.11727898092656</v>
      </c>
      <c r="N189" s="143">
        <f t="shared" si="2"/>
        <v>189</v>
      </c>
      <c r="AB189" s="172" t="str">
        <f>IFERROR(VALUE(RIGHT(AA189,LEN(AA189)-MIN(FIND({0;1;2;3;4;5;6;7;8;9},AA189&amp;"0123456789"))+1)),"")</f>
        <v/>
      </c>
    </row>
    <row r="190" spans="2:28" x14ac:dyDescent="0.2">
      <c r="B190" s="130">
        <v>522.36099999999988</v>
      </c>
      <c r="C190" s="160">
        <v>32.682213359920731</v>
      </c>
      <c r="D190">
        <v>522.36099999999988</v>
      </c>
      <c r="E190" s="160">
        <v>-2121.2769997847176</v>
      </c>
      <c r="F190">
        <v>522.36099999999988</v>
      </c>
      <c r="G190" s="160">
        <v>118.56989021528216</v>
      </c>
      <c r="I190" s="160"/>
      <c r="K190" s="160"/>
      <c r="L190">
        <v>521.86099999999988</v>
      </c>
      <c r="M190" s="160">
        <v>179.1097417342605</v>
      </c>
      <c r="N190" s="143">
        <f t="shared" si="2"/>
        <v>190</v>
      </c>
      <c r="AB190" s="172" t="str">
        <f>IFERROR(VALUE(RIGHT(AA190,LEN(AA190)-MIN(FIND({0;1;2;3;4;5;6;7;8;9},AA190&amp;"0123456789"))+1)),"")</f>
        <v/>
      </c>
    </row>
    <row r="191" spans="2:28" x14ac:dyDescent="0.2">
      <c r="B191" s="130">
        <v>523.36099999999988</v>
      </c>
      <c r="C191" s="160">
        <v>32.6978898414512</v>
      </c>
      <c r="D191">
        <v>523.36099999999988</v>
      </c>
      <c r="E191" s="160">
        <v>-2122.2772193833034</v>
      </c>
      <c r="F191">
        <v>523.36099999999988</v>
      </c>
      <c r="G191" s="160">
        <v>117.56967061669638</v>
      </c>
      <c r="I191" s="160"/>
      <c r="K191" s="160"/>
      <c r="L191">
        <v>522.86099999999988</v>
      </c>
      <c r="M191" s="160">
        <v>179.10207448858131</v>
      </c>
      <c r="N191" s="143">
        <f t="shared" si="2"/>
        <v>191</v>
      </c>
      <c r="AB191" s="172" t="str">
        <f>IFERROR(VALUE(RIGHT(AA191,LEN(AA191)-MIN(FIND({0;1;2;3;4;5;6;7;8;9},AA191&amp;"0123456789"))+1)),"")</f>
        <v/>
      </c>
    </row>
    <row r="192" spans="2:28" x14ac:dyDescent="0.2">
      <c r="B192" s="130">
        <v>524.36099999999988</v>
      </c>
      <c r="C192" s="160">
        <v>32.713702453098222</v>
      </c>
      <c r="D192">
        <v>524.36099999999988</v>
      </c>
      <c r="E192" s="160">
        <v>-2123.2774338938639</v>
      </c>
      <c r="F192">
        <v>524.36099999999988</v>
      </c>
      <c r="G192" s="160">
        <v>116.56945610613593</v>
      </c>
      <c r="I192" s="160"/>
      <c r="K192" s="160"/>
      <c r="L192">
        <v>523.86099999999988</v>
      </c>
      <c r="M192" s="160">
        <v>179.09427384501177</v>
      </c>
      <c r="N192" s="143">
        <f t="shared" si="2"/>
        <v>192</v>
      </c>
      <c r="AB192" s="172" t="str">
        <f>IFERROR(VALUE(RIGHT(AA192,LEN(AA192)-MIN(FIND({0;1;2;3;4;5;6;7;8;9},AA192&amp;"0123456789"))+1)),"")</f>
        <v/>
      </c>
    </row>
    <row r="193" spans="2:28" x14ac:dyDescent="0.2">
      <c r="B193" s="130">
        <v>525.36099999999988</v>
      </c>
      <c r="C193" s="160">
        <v>32.72965358391275</v>
      </c>
      <c r="D193">
        <v>525.36099999999988</v>
      </c>
      <c r="E193" s="160">
        <v>-2124.2776432597639</v>
      </c>
      <c r="F193">
        <v>525.36099999999988</v>
      </c>
      <c r="G193" s="160">
        <v>115.56924674023594</v>
      </c>
      <c r="I193" s="160"/>
      <c r="K193" s="160"/>
      <c r="L193">
        <v>524.86099999999988</v>
      </c>
      <c r="M193" s="160">
        <v>179.08633628484927</v>
      </c>
      <c r="N193" s="143">
        <f t="shared" si="2"/>
        <v>193</v>
      </c>
      <c r="AB193" s="172" t="str">
        <f>IFERROR(VALUE(RIGHT(AA193,LEN(AA193)-MIN(FIND({0;1;2;3;4;5;6;7;8;9},AA193&amp;"0123456789"))+1)),"")</f>
        <v/>
      </c>
    </row>
    <row r="194" spans="2:28" x14ac:dyDescent="0.2">
      <c r="B194" s="130">
        <v>526.36099999999988</v>
      </c>
      <c r="C194" s="160">
        <v>32.745745686516806</v>
      </c>
      <c r="D194">
        <v>526.36099999999988</v>
      </c>
      <c r="E194" s="160">
        <v>-2125.2778474223524</v>
      </c>
      <c r="F194">
        <v>526.36099999999988</v>
      </c>
      <c r="G194" s="160">
        <v>114.56904257764745</v>
      </c>
      <c r="I194" s="160"/>
      <c r="K194" s="160"/>
      <c r="L194">
        <v>525.86099999999988</v>
      </c>
      <c r="M194" s="160">
        <v>179.07825816421899</v>
      </c>
      <c r="N194" s="143">
        <f t="shared" si="2"/>
        <v>194</v>
      </c>
      <c r="AB194" s="172" t="str">
        <f>IFERROR(VALUE(RIGHT(AA194,LEN(AA194)-MIN(FIND({0;1;2;3;4;5;6;7;8;9},AA194&amp;"0123456789"))+1)),"")</f>
        <v/>
      </c>
    </row>
    <row r="195" spans="2:28" x14ac:dyDescent="0.2">
      <c r="B195" s="130">
        <v>527.36099999999988</v>
      </c>
      <c r="C195" s="160">
        <v>32.761981279385012</v>
      </c>
      <c r="D195">
        <v>527.36099999999988</v>
      </c>
      <c r="E195" s="160">
        <v>-2126.2780463208701</v>
      </c>
      <c r="F195">
        <v>527.36099999999988</v>
      </c>
      <c r="G195" s="160">
        <v>113.56884367912971</v>
      </c>
      <c r="I195" s="160"/>
      <c r="K195" s="160"/>
      <c r="L195">
        <v>526.86099999999988</v>
      </c>
      <c r="M195" s="160">
        <v>179.0700357084398</v>
      </c>
      <c r="N195" s="143">
        <f t="shared" si="2"/>
        <v>195</v>
      </c>
      <c r="AB195" s="172" t="str">
        <f>IFERROR(VALUE(RIGHT(AA195,LEN(AA195)-MIN(FIND({0;1;2;3;4;5;6;7;8;9},AA195&amp;"0123456789"))+1)),"")</f>
        <v/>
      </c>
    </row>
    <row r="196" spans="2:28" x14ac:dyDescent="0.2">
      <c r="B196" s="130">
        <v>528.36099999999988</v>
      </c>
      <c r="C196" s="160">
        <v>32.778362949229603</v>
      </c>
      <c r="D196">
        <v>528.36099999999988</v>
      </c>
      <c r="E196" s="160">
        <v>-2127.2782398923564</v>
      </c>
      <c r="F196">
        <v>528.36099999999988</v>
      </c>
      <c r="G196" s="160">
        <v>112.56865010764341</v>
      </c>
      <c r="I196" s="160"/>
      <c r="K196" s="160"/>
      <c r="L196">
        <v>527.86099999999988</v>
      </c>
      <c r="M196" s="160">
        <v>179.06166500609422</v>
      </c>
      <c r="N196" s="143">
        <f t="shared" si="2"/>
        <v>196</v>
      </c>
      <c r="AB196" s="172" t="str">
        <f>IFERROR(VALUE(RIGHT(AA196,LEN(AA196)-MIN(FIND({0;1;2;3;4;5;6;7;8;9},AA196&amp;"0123456789"))+1)),"")</f>
        <v/>
      </c>
    </row>
    <row r="197" spans="2:28" x14ac:dyDescent="0.2">
      <c r="B197" s="130">
        <v>529.36099999999988</v>
      </c>
      <c r="C197" s="160">
        <v>32.794893353494928</v>
      </c>
      <c r="D197">
        <v>529.36099999999988</v>
      </c>
      <c r="E197" s="160">
        <v>-2128.2784280715478</v>
      </c>
      <c r="F197">
        <v>529.36099999999988</v>
      </c>
      <c r="G197" s="160">
        <v>111.56846192845205</v>
      </c>
      <c r="I197" s="160"/>
      <c r="K197" s="160"/>
      <c r="L197">
        <v>528.86099999999988</v>
      </c>
      <c r="M197" s="160">
        <v>179.05314200274654</v>
      </c>
      <c r="N197" s="143">
        <f t="shared" si="2"/>
        <v>197</v>
      </c>
      <c r="AB197" s="172" t="str">
        <f>IFERROR(VALUE(RIGHT(AA197,LEN(AA197)-MIN(FIND({0;1;2;3;4;5;6;7;8;9},AA197&amp;"0123456789"))+1)),"")</f>
        <v/>
      </c>
    </row>
    <row r="198" spans="2:28" x14ac:dyDescent="0.2">
      <c r="B198" s="130">
        <v>530.36099999999988</v>
      </c>
      <c r="C198" s="160">
        <v>32.811575222967264</v>
      </c>
      <c r="D198">
        <v>530.36099999999988</v>
      </c>
      <c r="E198" s="160">
        <v>-2129.2786107907709</v>
      </c>
      <c r="F198">
        <v>530.36099999999988</v>
      </c>
      <c r="G198" s="160">
        <v>110.56827920922888</v>
      </c>
      <c r="I198" s="160"/>
      <c r="K198" s="160"/>
      <c r="L198">
        <v>529.86099999999988</v>
      </c>
      <c r="M198" s="160">
        <v>179.04446249432991</v>
      </c>
      <c r="N198" s="143">
        <f t="shared" ref="N198:N261" si="3">N197+1</f>
        <v>198</v>
      </c>
      <c r="AB198" s="172" t="str">
        <f>IFERROR(VALUE(RIGHT(AA198,LEN(AA198)-MIN(FIND({0;1;2;3;4;5;6;7;8;9},AA198&amp;"0123456789"))+1)),"")</f>
        <v/>
      </c>
    </row>
    <row r="199" spans="2:28" x14ac:dyDescent="0.2">
      <c r="B199" s="130">
        <v>531.36099999999988</v>
      </c>
      <c r="C199" s="160">
        <v>32.828411364506522</v>
      </c>
      <c r="D199">
        <v>531.36099999999988</v>
      </c>
      <c r="E199" s="160">
        <v>-2130.2787879798298</v>
      </c>
      <c r="F199">
        <v>531.36099999999988</v>
      </c>
      <c r="G199" s="160">
        <v>109.56810202017004</v>
      </c>
      <c r="I199" s="160"/>
      <c r="K199" s="160"/>
      <c r="L199">
        <v>530.86099999999988</v>
      </c>
      <c r="M199" s="160">
        <v>179.03562212015589</v>
      </c>
      <c r="N199" s="143">
        <f t="shared" si="3"/>
        <v>199</v>
      </c>
      <c r="AB199" s="172" t="str">
        <f>IFERROR(VALUE(RIGHT(AA199,LEN(AA199)-MIN(FIND({0;1;2;3;4;5;6;7;8;9},AA199&amp;"0123456789"))+1)),"")</f>
        <v/>
      </c>
    </row>
    <row r="200" spans="2:28" x14ac:dyDescent="0.2">
      <c r="B200" s="130">
        <v>532.36099999999988</v>
      </c>
      <c r="C200" s="160">
        <v>32.845404663906947</v>
      </c>
      <c r="D200">
        <v>532.36099999999988</v>
      </c>
      <c r="E200" s="160">
        <v>-2131.2789595658874</v>
      </c>
      <c r="F200">
        <v>532.36099999999988</v>
      </c>
      <c r="G200" s="160">
        <v>108.56793043411244</v>
      </c>
      <c r="I200" s="160"/>
      <c r="K200" s="160"/>
      <c r="L200">
        <v>531.86099999999988</v>
      </c>
      <c r="M200" s="160">
        <v>179.02661635551792</v>
      </c>
      <c r="N200" s="143">
        <f t="shared" si="3"/>
        <v>200</v>
      </c>
      <c r="AB200" s="172" t="str">
        <f>IFERROR(VALUE(RIGHT(AA200,LEN(AA200)-MIN(FIND({0;1;2;3;4;5;6;7;8;9},AA200&amp;"0123456789"))+1)),"")</f>
        <v/>
      </c>
    </row>
    <row r="201" spans="2:28" x14ac:dyDescent="0.2">
      <c r="B201" s="130">
        <v>533.36099999999988</v>
      </c>
      <c r="C201" s="160">
        <v>32.862558088893856</v>
      </c>
      <c r="D201">
        <v>533.36099999999988</v>
      </c>
      <c r="E201" s="160">
        <v>-2132.2791254733411</v>
      </c>
      <c r="F201">
        <v>533.36099999999988</v>
      </c>
      <c r="G201" s="160">
        <v>107.56776452665872</v>
      </c>
      <c r="I201" s="160"/>
      <c r="K201" s="160"/>
      <c r="L201">
        <v>532.86099999999988</v>
      </c>
      <c r="M201" s="160">
        <v>179.01744050388939</v>
      </c>
      <c r="N201" s="143">
        <f t="shared" si="3"/>
        <v>201</v>
      </c>
      <c r="AB201" s="172" t="str">
        <f>IFERROR(VALUE(RIGHT(AA201,LEN(AA201)-MIN(FIND({0;1;2;3;4;5;6;7;8;9},AA201&amp;"0123456789"))+1)),"")</f>
        <v/>
      </c>
    </row>
    <row r="202" spans="2:28" x14ac:dyDescent="0.2">
      <c r="B202" s="130">
        <v>534.36099999999988</v>
      </c>
      <c r="C202" s="160">
        <v>32.879874692264721</v>
      </c>
      <c r="D202">
        <v>534.36099999999988</v>
      </c>
      <c r="E202" s="160">
        <v>-2133.2792856236883</v>
      </c>
      <c r="F202">
        <v>534.36099999999988</v>
      </c>
      <c r="G202" s="160">
        <v>106.56760437631146</v>
      </c>
      <c r="I202" s="160"/>
      <c r="K202" s="160"/>
      <c r="L202">
        <v>533.86099999999988</v>
      </c>
      <c r="M202" s="160">
        <v>179.00808968864263</v>
      </c>
      <c r="N202" s="143">
        <f t="shared" si="3"/>
        <v>202</v>
      </c>
      <c r="AB202" s="172" t="str">
        <f>IFERROR(VALUE(RIGHT(AA202,LEN(AA202)-MIN(FIND({0;1;2;3;4;5;6;7;8;9},AA202&amp;"0123456789"))+1)),"")</f>
        <v/>
      </c>
    </row>
    <row r="203" spans="2:28" x14ac:dyDescent="0.2">
      <c r="B203" s="130">
        <v>535.36099999999988</v>
      </c>
      <c r="C203" s="160">
        <v>32.897357615182685</v>
      </c>
      <c r="D203">
        <v>535.36099999999988</v>
      </c>
      <c r="E203" s="160">
        <v>-2134.279439935387</v>
      </c>
      <c r="F203">
        <v>535.36099999999988</v>
      </c>
      <c r="G203" s="160">
        <v>105.56745006461279</v>
      </c>
      <c r="I203" s="160"/>
      <c r="K203" s="160"/>
      <c r="L203">
        <v>534.86099999999988</v>
      </c>
      <c r="M203" s="160">
        <v>178.99855884430966</v>
      </c>
      <c r="N203" s="143">
        <f t="shared" si="3"/>
        <v>203</v>
      </c>
      <c r="AB203" s="172" t="str">
        <f>IFERROR(VALUE(RIGHT(AA203,LEN(AA203)-MIN(FIND({0;1;2;3;4;5;6;7;8;9},AA203&amp;"0123456789"))+1)),"")</f>
        <v/>
      </c>
    </row>
    <row r="204" spans="2:28" x14ac:dyDescent="0.2">
      <c r="B204" s="130">
        <v>536.36099999999988</v>
      </c>
      <c r="C204" s="160">
        <v>32.915010090631803</v>
      </c>
      <c r="D204">
        <v>536.36099999999988</v>
      </c>
      <c r="E204" s="160">
        <v>-2135.279588323705</v>
      </c>
      <c r="F204">
        <v>536.36099999999988</v>
      </c>
      <c r="G204" s="160">
        <v>104.56730167629485</v>
      </c>
      <c r="I204" s="160"/>
      <c r="K204" s="160"/>
      <c r="L204">
        <v>535.86099999999988</v>
      </c>
      <c r="M204" s="160">
        <v>178.98884270730287</v>
      </c>
      <c r="N204" s="143">
        <f t="shared" si="3"/>
        <v>204</v>
      </c>
      <c r="AB204" s="172" t="str">
        <f>IFERROR(VALUE(RIGHT(AA204,LEN(AA204)-MIN(FIND({0;1;2;3;4;5;6;7;8;9},AA204&amp;"0123456789"))+1)),"")</f>
        <v/>
      </c>
    </row>
    <row r="205" spans="2:28" x14ac:dyDescent="0.2">
      <c r="B205" s="130">
        <v>537.36099999999988</v>
      </c>
      <c r="C205" s="160">
        <v>32.932835447043431</v>
      </c>
      <c r="D205">
        <v>537.36099999999988</v>
      </c>
      <c r="E205" s="160">
        <v>-2136.2797307005644</v>
      </c>
      <c r="F205">
        <v>537.36099999999988</v>
      </c>
      <c r="G205" s="160">
        <v>103.56715929943539</v>
      </c>
      <c r="I205" s="160"/>
      <c r="K205" s="160"/>
      <c r="L205">
        <v>536.86099999999988</v>
      </c>
      <c r="M205" s="160">
        <v>178.97893580610352</v>
      </c>
      <c r="N205" s="143">
        <f t="shared" si="3"/>
        <v>205</v>
      </c>
      <c r="AB205" s="172" t="str">
        <f>IFERROR(VALUE(RIGHT(AA205,LEN(AA205)-MIN(FIND({0;1;2;3;4;5;6;7;8;9},AA205&amp;"0123456789"))+1)),"")</f>
        <v/>
      </c>
    </row>
    <row r="206" spans="2:28" x14ac:dyDescent="0.2">
      <c r="B206" s="130">
        <v>538.36099999999988</v>
      </c>
      <c r="C206" s="160">
        <v>32.95083711210436</v>
      </c>
      <c r="D206">
        <v>538.36099999999988</v>
      </c>
      <c r="E206" s="160">
        <v>-2137.2798669743738</v>
      </c>
      <c r="F206">
        <v>538.36099999999988</v>
      </c>
      <c r="G206" s="160">
        <v>102.56702302562599</v>
      </c>
      <c r="I206" s="160"/>
      <c r="K206" s="160"/>
      <c r="L206">
        <v>537.86099999999988</v>
      </c>
      <c r="M206" s="160">
        <v>178.96883245083342</v>
      </c>
      <c r="N206" s="143">
        <f t="shared" si="3"/>
        <v>206</v>
      </c>
      <c r="AB206" s="172" t="str">
        <f>IFERROR(VALUE(RIGHT(AA206,LEN(AA206)-MIN(FIND({0;1;2;3;4;5;6;7;8;9},AA206&amp;"0123456789"))+1)),"")</f>
        <v/>
      </c>
    </row>
    <row r="207" spans="2:28" x14ac:dyDescent="0.2">
      <c r="B207" s="130">
        <v>539.36099999999988</v>
      </c>
      <c r="C207" s="160">
        <v>32.96901861675758</v>
      </c>
      <c r="D207">
        <v>539.36099999999988</v>
      </c>
      <c r="E207" s="160">
        <v>-2138.27999704985</v>
      </c>
      <c r="F207">
        <v>539.36099999999988</v>
      </c>
      <c r="G207" s="160">
        <v>101.56689295014985</v>
      </c>
      <c r="I207" s="160"/>
      <c r="K207" s="160"/>
      <c r="L207">
        <v>538.86099999999988</v>
      </c>
      <c r="M207" s="160">
        <v>178.95852672220732</v>
      </c>
      <c r="N207" s="143">
        <f t="shared" si="3"/>
        <v>207</v>
      </c>
      <c r="AB207" s="172" t="str">
        <f>IFERROR(VALUE(RIGHT(AA207,LEN(AA207)-MIN(FIND({0;1;2;3;4;5;6;7;8;9},AA207&amp;"0123456789"))+1)),"")</f>
        <v/>
      </c>
    </row>
    <row r="208" spans="2:28" x14ac:dyDescent="0.2">
      <c r="B208" s="130">
        <v>540.36099999999988</v>
      </c>
      <c r="C208" s="160">
        <v>32.987383599407607</v>
      </c>
      <c r="D208">
        <v>540.36099999999988</v>
      </c>
      <c r="E208" s="160">
        <v>-2139.2801208278306</v>
      </c>
      <c r="F208">
        <v>540.36099999999988</v>
      </c>
      <c r="G208" s="160">
        <v>100.56676917216919</v>
      </c>
      <c r="I208" s="160"/>
      <c r="K208" s="160"/>
      <c r="L208">
        <v>539.86099999999988</v>
      </c>
      <c r="M208" s="160">
        <v>178.94801245980071</v>
      </c>
      <c r="N208" s="143">
        <f t="shared" si="3"/>
        <v>208</v>
      </c>
      <c r="AB208" s="172" t="str">
        <f>IFERROR(VALUE(RIGHT(AA208,LEN(AA208)-MIN(FIND({0;1;2;3;4;5;6;7;8;9},AA208&amp;"0123456789"))+1)),"")</f>
        <v/>
      </c>
    </row>
    <row r="209" spans="2:28" x14ac:dyDescent="0.2">
      <c r="B209" s="130">
        <v>541.36099999999988</v>
      </c>
      <c r="C209" s="160">
        <v>33.00593581034326</v>
      </c>
      <c r="D209">
        <v>541.36099999999988</v>
      </c>
      <c r="E209" s="160">
        <v>-2140.2802382050722</v>
      </c>
      <c r="F209">
        <v>541.36099999999988</v>
      </c>
      <c r="G209" s="160">
        <v>99.566651794927566</v>
      </c>
      <c r="I209" s="160"/>
      <c r="K209" s="160"/>
      <c r="L209">
        <v>540.86099999999988</v>
      </c>
      <c r="M209" s="160">
        <v>178.93728324957289</v>
      </c>
      <c r="N209" s="143">
        <f t="shared" si="3"/>
        <v>209</v>
      </c>
      <c r="AB209" s="172" t="str">
        <f>IFERROR(VALUE(RIGHT(AA209,LEN(AA209)-MIN(FIND({0;1;2;3;4;5;6;7;8;9},AA209&amp;"0123456789"))+1)),"")</f>
        <v/>
      </c>
    </row>
    <row r="210" spans="2:28" x14ac:dyDescent="0.2">
      <c r="B210" s="130">
        <v>542.36099999999988</v>
      </c>
      <c r="C210" s="160">
        <v>33.024679116391376</v>
      </c>
      <c r="D210">
        <v>542.36099999999988</v>
      </c>
      <c r="E210" s="160">
        <v>-2141.2803490740421</v>
      </c>
      <c r="F210">
        <v>542.36099999999988</v>
      </c>
      <c r="G210" s="160">
        <v>98.566540925957725</v>
      </c>
      <c r="I210" s="160"/>
      <c r="K210" s="160"/>
      <c r="L210">
        <v>541.86099999999988</v>
      </c>
      <c r="M210" s="160">
        <v>178.92633241062788</v>
      </c>
      <c r="N210" s="143">
        <f t="shared" si="3"/>
        <v>210</v>
      </c>
      <c r="AB210" s="172" t="str">
        <f>IFERROR(VALUE(RIGHT(AA210,LEN(AA210)-MIN(FIND({0;1;2;3;4;5;6;7;8;9},AA210&amp;"0123456789"))+1)),"")</f>
        <v/>
      </c>
    </row>
    <row r="211" spans="2:28" x14ac:dyDescent="0.2">
      <c r="B211" s="130">
        <v>543.36099999999988</v>
      </c>
      <c r="C211" s="160">
        <v>33.043617505816343</v>
      </c>
      <c r="D211">
        <v>543.36099999999988</v>
      </c>
      <c r="E211" s="160">
        <v>-2142.2804533226877</v>
      </c>
      <c r="F211">
        <v>543.36099999999988</v>
      </c>
      <c r="G211" s="160">
        <v>97.56643667731214</v>
      </c>
      <c r="I211" s="160"/>
      <c r="K211" s="160"/>
      <c r="L211">
        <v>542.86099999999988</v>
      </c>
      <c r="M211" s="160">
        <v>178.91515298110389</v>
      </c>
      <c r="N211" s="143">
        <f t="shared" si="3"/>
        <v>211</v>
      </c>
      <c r="AB211" s="172" t="str">
        <f>IFERROR(VALUE(RIGHT(AA211,LEN(AA211)-MIN(FIND({0;1;2;3;4;5;6;7;8;9},AA211&amp;"0123456789"))+1)),"")</f>
        <v/>
      </c>
    </row>
    <row r="212" spans="2:28" x14ac:dyDescent="0.2">
      <c r="B212" s="130">
        <v>544.36099999999988</v>
      </c>
      <c r="C212" s="160">
        <v>33.06275509348135</v>
      </c>
      <c r="D212">
        <v>544.36099999999988</v>
      </c>
      <c r="E212" s="160">
        <v>-2143.280550834198</v>
      </c>
      <c r="F212">
        <v>544.36099999999988</v>
      </c>
      <c r="G212" s="160">
        <v>96.566339165801764</v>
      </c>
      <c r="I212" s="160"/>
      <c r="K212" s="160"/>
      <c r="L212">
        <v>543.86099999999988</v>
      </c>
      <c r="M212" s="160">
        <v>178.90373770316671</v>
      </c>
      <c r="N212" s="143">
        <f t="shared" si="3"/>
        <v>212</v>
      </c>
      <c r="AB212" s="172" t="str">
        <f>IFERROR(VALUE(RIGHT(AA212,LEN(AA212)-MIN(FIND({0;1;2;3;4;5;6;7;8;9},AA212&amp;"0123456789"))+1)),"")</f>
        <v/>
      </c>
    </row>
    <row r="213" spans="2:28" x14ac:dyDescent="0.2">
      <c r="B213" s="130">
        <v>545.36099999999988</v>
      </c>
      <c r="C213" s="160">
        <v>33.082096126288164</v>
      </c>
      <c r="D213">
        <v>545.36099999999988</v>
      </c>
      <c r="E213" s="160">
        <v>-2144.2806414867491</v>
      </c>
      <c r="F213">
        <v>545.36099999999988</v>
      </c>
      <c r="G213" s="160">
        <v>95.566248513250684</v>
      </c>
      <c r="I213" s="160"/>
      <c r="K213" s="160"/>
      <c r="L213">
        <v>544.86099999999988</v>
      </c>
      <c r="M213" s="160">
        <v>178.89207900703141</v>
      </c>
      <c r="N213" s="143">
        <f t="shared" si="3"/>
        <v>213</v>
      </c>
      <c r="AB213" s="172" t="str">
        <f>IFERROR(VALUE(RIGHT(AA213,LEN(AA213)-MIN(FIND({0;1;2;3;4;5;6;7;8;9},AA213&amp;"0123456789"))+1)),"")</f>
        <v/>
      </c>
    </row>
    <row r="214" spans="2:28" x14ac:dyDescent="0.2">
      <c r="B214" s="130">
        <v>546.36099999999988</v>
      </c>
      <c r="C214" s="160">
        <v>33.101644988914117</v>
      </c>
      <c r="D214">
        <v>546.36099999999988</v>
      </c>
      <c r="E214" s="160">
        <v>-2145.2807251532295</v>
      </c>
      <c r="F214">
        <v>546.36099999999988</v>
      </c>
      <c r="G214" s="160">
        <v>94.566164846770334</v>
      </c>
      <c r="I214" s="160"/>
      <c r="K214" s="160"/>
      <c r="L214">
        <v>545.86099999999988</v>
      </c>
      <c r="M214" s="160">
        <v>178.88016899390954</v>
      </c>
      <c r="N214" s="143">
        <f t="shared" si="3"/>
        <v>214</v>
      </c>
      <c r="AB214" s="172" t="str">
        <f>IFERROR(VALUE(RIGHT(AA214,LEN(AA214)-MIN(FIND({0;1;2;3;4;5;6;7;8;9},AA214&amp;"0123456789"))+1)),"")</f>
        <v/>
      </c>
    </row>
    <row r="215" spans="2:28" x14ac:dyDescent="0.2">
      <c r="B215" s="130">
        <v>547.36099999999988</v>
      </c>
      <c r="C215" s="160">
        <v>33.121406209865931</v>
      </c>
      <c r="D215">
        <v>547.36099999999988</v>
      </c>
      <c r="E215" s="160">
        <v>-2146.2808017009479</v>
      </c>
      <c r="F215">
        <v>547.36099999999988</v>
      </c>
      <c r="G215" s="160">
        <v>93.566088299051899</v>
      </c>
      <c r="I215" s="160"/>
      <c r="K215" s="160"/>
      <c r="L215">
        <v>546.86099999999988</v>
      </c>
      <c r="M215" s="160">
        <v>178.86799941783232</v>
      </c>
      <c r="N215" s="143">
        <f t="shared" si="3"/>
        <v>215</v>
      </c>
      <c r="AB215" s="172" t="str">
        <f>IFERROR(VALUE(RIGHT(AA215,LEN(AA215)-MIN(FIND({0;1;2;3;4;5;6;7;8;9},AA215&amp;"0123456789"))+1)),"")</f>
        <v/>
      </c>
    </row>
    <row r="216" spans="2:28" x14ac:dyDescent="0.2">
      <c r="B216" s="130">
        <v>548.36099999999988</v>
      </c>
      <c r="C216" s="160">
        <v>33.141384467871845</v>
      </c>
      <c r="D216">
        <v>548.36099999999988</v>
      </c>
      <c r="E216" s="160">
        <v>-2147.280870991327</v>
      </c>
      <c r="F216">
        <v>548.36099999999988</v>
      </c>
      <c r="G216" s="160">
        <v>92.566019008672811</v>
      </c>
      <c r="I216" s="160"/>
      <c r="K216" s="160"/>
      <c r="L216">
        <v>547.86099999999988</v>
      </c>
      <c r="M216" s="160">
        <v>178.85556166624843</v>
      </c>
      <c r="N216" s="143">
        <f t="shared" si="3"/>
        <v>216</v>
      </c>
      <c r="AB216" s="172" t="str">
        <f>IFERROR(VALUE(RIGHT(AA216,LEN(AA216)-MIN(FIND({0;1;2;3;4;5;6;7;8;9},AA216&amp;"0123456789"))+1)),"")</f>
        <v/>
      </c>
    </row>
    <row r="217" spans="2:28" x14ac:dyDescent="0.2">
      <c r="B217" s="130">
        <v>549.36099999999988</v>
      </c>
      <c r="C217" s="160">
        <v>33.161584598635194</v>
      </c>
      <c r="D217">
        <v>549.36099999999988</v>
      </c>
      <c r="E217" s="160">
        <v>-2148.2809328795706</v>
      </c>
      <c r="F217">
        <v>549.36099999999988</v>
      </c>
      <c r="G217" s="160">
        <v>91.565957120429175</v>
      </c>
      <c r="I217" s="160"/>
      <c r="K217" s="160"/>
      <c r="L217">
        <v>548.86099999999988</v>
      </c>
      <c r="M217" s="160">
        <v>178.84284673928133</v>
      </c>
      <c r="N217" s="143">
        <f t="shared" si="3"/>
        <v>217</v>
      </c>
      <c r="AB217" s="172" t="str">
        <f>IFERROR(VALUE(RIGHT(AA217,LEN(AA217)-MIN(FIND({0;1;2;3;4;5;6;7;8;9},AA217&amp;"0123456789"))+1)),"")</f>
        <v/>
      </c>
    </row>
    <row r="218" spans="2:28" x14ac:dyDescent="0.2">
      <c r="B218" s="130">
        <v>550.36099999999988</v>
      </c>
      <c r="C218" s="160">
        <v>33.182011601974423</v>
      </c>
      <c r="D218">
        <v>550.36099999999988</v>
      </c>
      <c r="E218" s="160">
        <v>-2149.2809872143066</v>
      </c>
      <c r="F218">
        <v>550.36099999999988</v>
      </c>
      <c r="G218" s="160">
        <v>90.565902785693197</v>
      </c>
      <c r="I218" s="160"/>
      <c r="K218" s="160"/>
      <c r="L218">
        <v>549.86099999999988</v>
      </c>
      <c r="M218" s="160">
        <v>178.82984522755615</v>
      </c>
      <c r="N218" s="143">
        <f t="shared" si="3"/>
        <v>218</v>
      </c>
      <c r="AB218" s="172" t="str">
        <f>IFERROR(VALUE(RIGHT(AA218,LEN(AA218)-MIN(FIND({0;1;2;3;4;5;6;7;8;9},AA218&amp;"0123456789"))+1)),"")</f>
        <v/>
      </c>
    </row>
    <row r="219" spans="2:28" x14ac:dyDescent="0.2">
      <c r="B219" s="130">
        <v>551.36099999999988</v>
      </c>
      <c r="C219" s="160">
        <v>33.202670649376536</v>
      </c>
      <c r="D219">
        <v>551.36099999999988</v>
      </c>
      <c r="E219" s="160">
        <v>-2150.2810338372124</v>
      </c>
      <c r="F219">
        <v>551.36099999999988</v>
      </c>
      <c r="G219" s="160">
        <v>89.565856162787441</v>
      </c>
      <c r="I219" s="160"/>
      <c r="K219" s="160"/>
      <c r="L219">
        <v>550.86099999999988</v>
      </c>
      <c r="M219" s="160">
        <v>178.81654728848721</v>
      </c>
      <c r="N219" s="143">
        <f t="shared" si="3"/>
        <v>219</v>
      </c>
      <c r="AB219" s="172" t="str">
        <f>IFERROR(VALUE(RIGHT(AA219,LEN(AA219)-MIN(FIND({0;1;2;3;4;5;6;7;8;9},AA219&amp;"0123456789"))+1)),"")</f>
        <v/>
      </c>
    </row>
    <row r="220" spans="2:28" x14ac:dyDescent="0.2">
      <c r="B220" s="130">
        <v>552.36099999999988</v>
      </c>
      <c r="C220" s="160">
        <v>33.223567091993537</v>
      </c>
      <c r="D220">
        <v>552.36099999999988</v>
      </c>
      <c r="E220" s="160">
        <v>-2151.2810725826071</v>
      </c>
      <c r="F220">
        <v>552.36099999999988</v>
      </c>
      <c r="G220" s="160">
        <v>88.565817417392736</v>
      </c>
      <c r="I220" s="160"/>
      <c r="K220" s="160"/>
      <c r="L220">
        <v>551.86099999999988</v>
      </c>
      <c r="M220" s="160">
        <v>178.80294262085303</v>
      </c>
      <c r="N220" s="143">
        <f t="shared" si="3"/>
        <v>220</v>
      </c>
      <c r="AB220" s="172" t="str">
        <f>IFERROR(VALUE(RIGHT(AA220,LEN(AA220)-MIN(FIND({0;1;2;3;4;5;6;7;8;9},AA220&amp;"0123456789"))+1)),"")</f>
        <v/>
      </c>
    </row>
    <row r="221" spans="2:28" x14ac:dyDescent="0.2">
      <c r="B221" s="130">
        <v>553.36099999999988</v>
      </c>
      <c r="C221" s="160">
        <v>33.244706469113382</v>
      </c>
      <c r="D221">
        <v>553.36099999999988</v>
      </c>
      <c r="E221" s="160">
        <v>-2152.2811032770192</v>
      </c>
      <c r="F221">
        <v>553.36099999999988</v>
      </c>
      <c r="G221" s="160">
        <v>87.565786722980647</v>
      </c>
      <c r="I221" s="160"/>
      <c r="K221" s="160"/>
      <c r="L221">
        <v>552.86099999999988</v>
      </c>
      <c r="M221" s="160">
        <v>178.78902043757481</v>
      </c>
      <c r="N221" s="143">
        <f t="shared" si="3"/>
        <v>221</v>
      </c>
      <c r="AB221" s="172" t="str">
        <f>IFERROR(VALUE(RIGHT(AA221,LEN(AA221)-MIN(FIND({0;1;2;3;4;5;6;7;8;9},AA221&amp;"0123456789"))+1)),"")</f>
        <v/>
      </c>
    </row>
    <row r="222" spans="2:28" x14ac:dyDescent="0.2">
      <c r="B222" s="130">
        <v>554.36099999999988</v>
      </c>
      <c r="C222" s="160">
        <v>33.266094517140239</v>
      </c>
      <c r="D222">
        <v>554.36099999999988</v>
      </c>
      <c r="E222" s="160">
        <v>-2153.2811257387216</v>
      </c>
      <c r="F222">
        <v>554.36099999999988</v>
      </c>
      <c r="G222" s="160">
        <v>86.565764261278218</v>
      </c>
      <c r="I222" s="160"/>
      <c r="K222" s="160"/>
      <c r="L222">
        <v>553.86099999999988</v>
      </c>
      <c r="M222" s="160">
        <v>178.77476943649063</v>
      </c>
      <c r="N222" s="143">
        <f t="shared" si="3"/>
        <v>222</v>
      </c>
      <c r="AB222" s="172" t="str">
        <f>IFERROR(VALUE(RIGHT(AA222,LEN(AA222)-MIN(FIND({0;1;2;3;4;5;6;7;8;9},AA222&amp;"0123456789"))+1)),"")</f>
        <v/>
      </c>
    </row>
    <row r="223" spans="2:28" x14ac:dyDescent="0.2">
      <c r="B223" s="130">
        <v>555.36099999999988</v>
      </c>
      <c r="C223" s="160">
        <v>33.287737179121486</v>
      </c>
      <c r="D223">
        <v>555.36099999999988</v>
      </c>
      <c r="E223" s="160">
        <v>-2154.2811397772298</v>
      </c>
      <c r="F223">
        <v>555.36099999999988</v>
      </c>
      <c r="G223" s="160">
        <v>85.565750222770021</v>
      </c>
      <c r="I223" s="160"/>
      <c r="K223" s="160"/>
      <c r="L223">
        <v>554.86099999999988</v>
      </c>
      <c r="M223" s="160">
        <v>178.76017776897936</v>
      </c>
      <c r="N223" s="143">
        <f t="shared" si="3"/>
        <v>223</v>
      </c>
      <c r="AB223" s="172" t="str">
        <f>IFERROR(VALUE(RIGHT(AA223,LEN(AA223)-MIN(FIND({0;1;2;3;4;5;6;7;8;9},AA223&amp;"0123456789"))+1)),"")</f>
        <v/>
      </c>
    </row>
    <row r="224" spans="2:28" x14ac:dyDescent="0.2">
      <c r="B224" s="130">
        <v>556.36099999999988</v>
      </c>
      <c r="C224" s="160">
        <v>33.309640614862403</v>
      </c>
      <c r="D224">
        <v>556.36099999999988</v>
      </c>
      <c r="E224" s="160">
        <v>-2155.2811451927687</v>
      </c>
      <c r="F224">
        <v>556.36099999999988</v>
      </c>
      <c r="G224" s="160">
        <v>84.565744807231113</v>
      </c>
      <c r="I224" s="160"/>
      <c r="K224" s="160"/>
      <c r="L224">
        <v>555.86099999999988</v>
      </c>
      <c r="M224" s="160">
        <v>178.74523300624273</v>
      </c>
      <c r="N224" s="143">
        <f t="shared" si="3"/>
        <v>224</v>
      </c>
      <c r="AB224" s="172" t="str">
        <f>IFERROR(VALUE(RIGHT(AA224,LEN(AA224)-MIN(FIND({0;1;2;3;4;5;6;7;8;9},AA224&amp;"0123456789"))+1)),"")</f>
        <v/>
      </c>
    </row>
    <row r="225" spans="2:28" x14ac:dyDescent="0.2">
      <c r="B225" s="130">
        <v>557.36099999999988</v>
      </c>
      <c r="C225" s="160">
        <v>33.331811211672978</v>
      </c>
      <c r="D225">
        <v>557.36099999999988</v>
      </c>
      <c r="E225" s="160">
        <v>-2156.2811417756966</v>
      </c>
      <c r="F225">
        <v>557.36099999999988</v>
      </c>
      <c r="G225" s="160">
        <v>83.565748224303206</v>
      </c>
      <c r="I225" s="160"/>
      <c r="K225" s="160"/>
      <c r="L225">
        <v>556.86099999999988</v>
      </c>
      <c r="M225" s="160">
        <v>178.72992210302817</v>
      </c>
      <c r="N225" s="143">
        <f t="shared" si="3"/>
        <v>225</v>
      </c>
      <c r="AB225" s="172" t="str">
        <f>IFERROR(VALUE(RIGHT(AA225,LEN(AA225)-MIN(FIND({0;1;2;3;4;5;6;7;8;9},AA225&amp;"0123456789"))+1)),"")</f>
        <v/>
      </c>
    </row>
    <row r="226" spans="2:28" x14ac:dyDescent="0.2">
      <c r="B226" s="130">
        <v>558.36099999999988</v>
      </c>
      <c r="C226" s="160">
        <v>33.3542555957956</v>
      </c>
      <c r="D226">
        <v>558.36099999999988</v>
      </c>
      <c r="E226" s="160">
        <v>-2157.2811293058835</v>
      </c>
      <c r="F226">
        <v>558.36099999999988</v>
      </c>
      <c r="G226" s="160">
        <v>82.565760694116307</v>
      </c>
      <c r="I226" s="160"/>
      <c r="K226" s="160"/>
      <c r="L226">
        <v>557.86099999999988</v>
      </c>
      <c r="M226" s="160">
        <v>178.71423135855133</v>
      </c>
      <c r="N226" s="143">
        <f t="shared" si="3"/>
        <v>226</v>
      </c>
      <c r="AB226" s="172" t="str">
        <f>IFERROR(VALUE(RIGHT(AA226,LEN(AA226)-MIN(FIND({0;1;2;3;4;5;6;7;8;9},AA226&amp;"0123456789"))+1)),"")</f>
        <v/>
      </c>
    </row>
    <row r="227" spans="2:28" x14ac:dyDescent="0.2">
      <c r="B227" s="130">
        <v>559.36099999999988</v>
      </c>
      <c r="C227" s="160">
        <v>33.376980644566451</v>
      </c>
      <c r="D227">
        <v>559.36099999999988</v>
      </c>
      <c r="E227" s="160">
        <v>-2158.2811075520449</v>
      </c>
      <c r="F227">
        <v>559.36099999999988</v>
      </c>
      <c r="G227" s="160">
        <v>81.565782447954916</v>
      </c>
      <c r="I227" s="160"/>
      <c r="K227" s="160"/>
      <c r="L227">
        <v>558.86099999999988</v>
      </c>
      <c r="M227" s="160">
        <v>178.69814637439282</v>
      </c>
      <c r="N227" s="143">
        <f t="shared" si="3"/>
        <v>227</v>
      </c>
      <c r="AB227" s="172" t="str">
        <f>IFERROR(VALUE(RIGHT(AA227,LEN(AA227)-MIN(FIND({0;1;2;3;4;5;6;7;8;9},AA227&amp;"0123456789"))+1)),"")</f>
        <v/>
      </c>
    </row>
    <row r="228" spans="2:28" x14ac:dyDescent="0.2">
      <c r="B228" s="130">
        <v>560.36099999999988</v>
      </c>
      <c r="C228" s="160">
        <v>33.399993499368904</v>
      </c>
      <c r="D228">
        <v>560.36099999999988</v>
      </c>
      <c r="E228" s="160">
        <v>-2159.2810762710255</v>
      </c>
      <c r="F228">
        <v>560.36099999999988</v>
      </c>
      <c r="G228" s="160">
        <v>80.565813728974263</v>
      </c>
      <c r="I228" s="160"/>
      <c r="K228" s="160"/>
      <c r="L228">
        <v>559.86099999999988</v>
      </c>
      <c r="M228" s="160">
        <v>178.68165200904633</v>
      </c>
      <c r="N228" s="143">
        <f t="shared" si="3"/>
        <v>228</v>
      </c>
      <c r="AB228" s="172" t="str">
        <f>IFERROR(VALUE(RIGHT(AA228,LEN(AA228)-MIN(FIND({0;1;2;3;4;5;6;7;8;9},AA228&amp;"0123456789"))+1)),"")</f>
        <v/>
      </c>
    </row>
    <row r="229" spans="2:28" x14ac:dyDescent="0.2">
      <c r="B229" s="130">
        <v>561.36099999999988</v>
      </c>
      <c r="C229" s="160">
        <v>33.423301579442203</v>
      </c>
      <c r="D229">
        <v>561.36099999999988</v>
      </c>
      <c r="E229" s="160">
        <v>-2160.2810352070182</v>
      </c>
      <c r="F229">
        <v>561.36099999999988</v>
      </c>
      <c r="G229" s="160">
        <v>79.565854792981554</v>
      </c>
      <c r="I229" s="160"/>
      <c r="K229" s="160"/>
      <c r="L229">
        <v>560.86099999999988</v>
      </c>
      <c r="M229" s="160">
        <v>178.66473232881867</v>
      </c>
      <c r="N229" s="143">
        <f t="shared" si="3"/>
        <v>229</v>
      </c>
      <c r="AB229" s="172" t="str">
        <f>IFERROR(VALUE(RIGHT(AA229,LEN(AA229)-MIN(FIND({0;1;2;3;4;5;6;7;8;9},AA229&amp;"0123456789"))+1)),"")</f>
        <v/>
      </c>
    </row>
    <row r="230" spans="2:28" x14ac:dyDescent="0.2">
      <c r="B230" s="130">
        <v>562.36099999999988</v>
      </c>
      <c r="C230" s="160">
        <v>33.446912596615327</v>
      </c>
      <c r="D230">
        <v>562.36099999999988</v>
      </c>
      <c r="E230" s="160">
        <v>-2161.2809840907303</v>
      </c>
      <c r="F230">
        <v>562.36099999999988</v>
      </c>
      <c r="G230" s="160">
        <v>78.565905909269532</v>
      </c>
      <c r="I230" s="160"/>
      <c r="K230" s="160"/>
      <c r="L230">
        <v>561.86099999999988</v>
      </c>
      <c r="M230" s="160">
        <v>178.6473705547408</v>
      </c>
      <c r="N230" s="143">
        <f t="shared" si="3"/>
        <v>230</v>
      </c>
      <c r="AB230" s="172" t="str">
        <f>IFERROR(VALUE(RIGHT(AA230,LEN(AA230)-MIN(FIND({0;1;2;3;4;5;6;7;8;9},AA230&amp;"0123456789"))+1)),"")</f>
        <v/>
      </c>
    </row>
    <row r="231" spans="2:28" x14ac:dyDescent="0.2">
      <c r="B231" s="130">
        <v>563.36099999999988</v>
      </c>
      <c r="C231" s="160">
        <v>33.470834571042438</v>
      </c>
      <c r="D231">
        <v>563.36099999999988</v>
      </c>
      <c r="E231" s="160">
        <v>-2162.280922638477</v>
      </c>
      <c r="F231">
        <v>563.36099999999988</v>
      </c>
      <c r="G231" s="160">
        <v>77.56596736152278</v>
      </c>
      <c r="I231" s="160"/>
      <c r="K231" s="160"/>
      <c r="L231">
        <v>562.86099999999988</v>
      </c>
      <c r="M231" s="160">
        <v>178.62954900507071</v>
      </c>
      <c r="N231" s="143">
        <f t="shared" si="3"/>
        <v>231</v>
      </c>
      <c r="AB231" s="172" t="str">
        <f>IFERROR(VALUE(RIGHT(AA231,LEN(AA231)-MIN(FIND({0;1;2;3;4;5;6;7;8;9},AA231&amp;"0123456789"))+1)),"")</f>
        <v/>
      </c>
    </row>
    <row r="232" spans="2:28" x14ac:dyDescent="0.2">
      <c r="B232" s="130">
        <v>564.36099999999988</v>
      </c>
      <c r="C232" s="160">
        <v>33.495075848024179</v>
      </c>
      <c r="D232">
        <v>564.36099999999988</v>
      </c>
      <c r="E232" s="160">
        <v>-2163.2808505511998</v>
      </c>
      <c r="F232">
        <v>564.36099999999988</v>
      </c>
      <c r="G232" s="160">
        <v>76.566039448799984</v>
      </c>
      <c r="I232" s="160"/>
      <c r="K232" s="160"/>
      <c r="L232">
        <v>563.86099999999988</v>
      </c>
      <c r="M232" s="160">
        <v>178.61124903296235</v>
      </c>
      <c r="N232" s="143">
        <f t="shared" si="3"/>
        <v>232</v>
      </c>
      <c r="AB232" s="172" t="str">
        <f>IFERROR(VALUE(RIGHT(AA232,LEN(AA232)-MIN(FIND({0;1;2;3;4;5;6;7;8;9},AA232&amp;"0123456789"))+1)),"")</f>
        <v/>
      </c>
    </row>
    <row r="233" spans="2:28" x14ac:dyDescent="0.2">
      <c r="B233" s="130">
        <v>565.36099999999988</v>
      </c>
      <c r="C233" s="160">
        <v>33.519645116007339</v>
      </c>
      <c r="D233">
        <v>565.36099999999988</v>
      </c>
      <c r="E233" s="160">
        <v>-2164.2807675134059</v>
      </c>
      <c r="F233">
        <v>565.36099999999988</v>
      </c>
      <c r="G233" s="160">
        <v>75.56612248659394</v>
      </c>
      <c r="I233" s="160"/>
      <c r="K233" s="160"/>
      <c r="L233">
        <v>564.86099999999988</v>
      </c>
      <c r="M233" s="160">
        <v>178.59245095882761</v>
      </c>
      <c r="N233" s="143">
        <f t="shared" si="3"/>
        <v>233</v>
      </c>
      <c r="AB233" s="172" t="str">
        <f>IFERROR(VALUE(RIGHT(AA233,LEN(AA233)-MIN(FIND({0;1;2;3;4;5;6;7;8;9},AA233&amp;"0123456789"))+1)),"")</f>
        <v/>
      </c>
    </row>
    <row r="234" spans="2:28" x14ac:dyDescent="0.2">
      <c r="B234" s="130">
        <v>566.36099999999988</v>
      </c>
      <c r="C234" s="160">
        <v>33.544551425865485</v>
      </c>
      <c r="D234">
        <v>566.36099999999988</v>
      </c>
      <c r="E234" s="160">
        <v>-2165.2806731920159</v>
      </c>
      <c r="F234">
        <v>566.36099999999988</v>
      </c>
      <c r="G234" s="160">
        <v>74.566216807983892</v>
      </c>
      <c r="I234" s="160"/>
      <c r="K234" s="160"/>
      <c r="L234">
        <v>565.86099999999988</v>
      </c>
      <c r="M234" s="160">
        <v>178.57313399679722</v>
      </c>
      <c r="N234" s="143">
        <f t="shared" si="3"/>
        <v>234</v>
      </c>
      <c r="AB234" s="172" t="str">
        <f>IFERROR(VALUE(RIGHT(AA234,LEN(AA234)-MIN(FIND({0;1;2;3;4;5;6;7;8;9},AA234&amp;"0123456789"))+1)),"")</f>
        <v/>
      </c>
    </row>
    <row r="235" spans="2:28" x14ac:dyDescent="0.2">
      <c r="B235" s="130">
        <v>567.36099999999988</v>
      </c>
      <c r="C235" s="160">
        <v>33.569804211573192</v>
      </c>
      <c r="D235">
        <v>567.36099999999988</v>
      </c>
      <c r="E235" s="160">
        <v>-2166.2805672351124</v>
      </c>
      <c r="F235">
        <v>567.36099999999988</v>
      </c>
      <c r="G235" s="160">
        <v>73.566322764887445</v>
      </c>
      <c r="I235" s="160"/>
      <c r="K235" s="160"/>
      <c r="L235">
        <v>566.86099999999988</v>
      </c>
      <c r="M235" s="160">
        <v>178.55327617471349</v>
      </c>
      <c r="N235" s="143">
        <f t="shared" si="3"/>
        <v>235</v>
      </c>
      <c r="AB235" s="172" t="str">
        <f>IFERROR(VALUE(RIGHT(AA235,LEN(AA235)-MIN(FIND({0;1;2;3;4;5;6;7;8;9},AA235&amp;"0123456789"))+1)),"")</f>
        <v/>
      </c>
    </row>
    <row r="236" spans="2:28" x14ac:dyDescent="0.2">
      <c r="B236" s="130">
        <v>568.36099999999988</v>
      </c>
      <c r="C236" s="160">
        <v>33.595413312399366</v>
      </c>
      <c r="D236">
        <v>568.36099999999988</v>
      </c>
      <c r="E236" s="160">
        <v>-2167.2804492705773</v>
      </c>
      <c r="F236">
        <v>568.36099999999988</v>
      </c>
      <c r="G236" s="160">
        <v>72.566440729422538</v>
      </c>
      <c r="I236" s="160"/>
      <c r="K236" s="160"/>
      <c r="L236">
        <v>567.86099999999988</v>
      </c>
      <c r="M236" s="160">
        <v>178.53285424691467</v>
      </c>
      <c r="N236" s="143">
        <f t="shared" si="3"/>
        <v>236</v>
      </c>
      <c r="AB236" s="172" t="str">
        <f>IFERROR(VALUE(RIGHT(AA236,LEN(AA236)-MIN(FIND({0;1;2;3;4;5;6;7;8;9},AA236&amp;"0123456789"))+1)),"")</f>
        <v/>
      </c>
    </row>
    <row r="237" spans="2:28" x14ac:dyDescent="0.2">
      <c r="B237" s="130">
        <v>569.36099999999988</v>
      </c>
      <c r="C237" s="160">
        <v>33.621388996758185</v>
      </c>
      <c r="D237">
        <v>569.36099999999988</v>
      </c>
      <c r="E237" s="160">
        <v>-2168.2803189046149</v>
      </c>
      <c r="F237">
        <v>569.36099999999988</v>
      </c>
      <c r="G237" s="160">
        <v>71.566571095384916</v>
      </c>
      <c r="I237" s="160"/>
      <c r="K237" s="160"/>
      <c r="L237">
        <v>568.86099999999988</v>
      </c>
      <c r="M237" s="160">
        <v>178.51184359906924</v>
      </c>
      <c r="N237" s="143">
        <f t="shared" si="3"/>
        <v>237</v>
      </c>
      <c r="AB237" s="172" t="str">
        <f>IFERROR(VALUE(RIGHT(AA237,LEN(AA237)-MIN(FIND({0;1;2;3;4;5;6;7;8;9},AA237&amp;"0123456789"))+1)),"")</f>
        <v/>
      </c>
    </row>
    <row r="238" spans="2:28" x14ac:dyDescent="0.2">
      <c r="B238" s="130">
        <v>570.36099999999988</v>
      </c>
      <c r="C238" s="160">
        <v>33.647741987871811</v>
      </c>
      <c r="D238">
        <v>570.36099999999988</v>
      </c>
      <c r="E238" s="160">
        <v>-2169.2801757201341</v>
      </c>
      <c r="F238">
        <v>570.36099999999988</v>
      </c>
      <c r="G238" s="160">
        <v>70.566714279865664</v>
      </c>
      <c r="I238" s="160"/>
      <c r="K238" s="160"/>
      <c r="L238">
        <v>569.86099999999988</v>
      </c>
      <c r="M238" s="160">
        <v>178.49021814413774</v>
      </c>
      <c r="N238" s="143">
        <f t="shared" si="3"/>
        <v>238</v>
      </c>
      <c r="AB238" s="172" t="str">
        <f>IFERROR(VALUE(RIGHT(AA238,LEN(AA238)-MIN(FIND({0;1;2;3;4;5;6;7;8;9},AA238&amp;"0123456789"))+1)),"")</f>
        <v/>
      </c>
    </row>
    <row r="239" spans="2:28" x14ac:dyDescent="0.2">
      <c r="B239" s="130">
        <v>571.36099999999988</v>
      </c>
      <c r="C239" s="160">
        <v>33.674483491416545</v>
      </c>
      <c r="D239">
        <v>571.36099999999988</v>
      </c>
      <c r="E239" s="160">
        <v>-2170.2800192749842</v>
      </c>
      <c r="F239">
        <v>571.36099999999988</v>
      </c>
      <c r="G239" s="160">
        <v>69.566870725015633</v>
      </c>
      <c r="I239" s="160"/>
      <c r="K239" s="160"/>
      <c r="L239">
        <v>570.86099999999988</v>
      </c>
      <c r="M239" s="160">
        <v>178.46795020848103</v>
      </c>
      <c r="N239" s="143">
        <f t="shared" si="3"/>
        <v>239</v>
      </c>
      <c r="AB239" s="172" t="str">
        <f>IFERROR(VALUE(RIGHT(AA239,LEN(AA239)-MIN(FIND({0;1;2;3;4;5;6;7;8;9},AA239&amp;"0123456789"))+1)),"")</f>
        <v/>
      </c>
    </row>
    <row r="240" spans="2:28" x14ac:dyDescent="0.2">
      <c r="B240" s="130">
        <v>572.36099999999988</v>
      </c>
      <c r="C240" s="160">
        <v>33.701625225343712</v>
      </c>
      <c r="D240">
        <v>572.36099999999988</v>
      </c>
      <c r="E240" s="160">
        <v>-2171.2798491000308</v>
      </c>
      <c r="F240">
        <v>572.36099999999988</v>
      </c>
      <c r="G240" s="160">
        <v>68.567040899969015</v>
      </c>
      <c r="I240" s="160"/>
      <c r="K240" s="160"/>
      <c r="L240">
        <v>571.86099999999988</v>
      </c>
      <c r="M240" s="160">
        <v>178.44501040698472</v>
      </c>
      <c r="N240" s="143">
        <f t="shared" si="3"/>
        <v>240</v>
      </c>
      <c r="AB240" s="172" t="str">
        <f>IFERROR(VALUE(RIGHT(AA240,LEN(AA240)-MIN(FIND({0;1;2;3;4;5;6;7;8;9},AA240&amp;"0123456789"))+1)),"")</f>
        <v/>
      </c>
    </row>
    <row r="241" spans="2:28" x14ac:dyDescent="0.2">
      <c r="B241" s="130">
        <v>573.36099999999988</v>
      </c>
      <c r="C241" s="160">
        <v>33.729179452088857</v>
      </c>
      <c r="D241">
        <v>573.36099999999988</v>
      </c>
      <c r="E241" s="160">
        <v>-2172.2796646970432</v>
      </c>
      <c r="F241">
        <v>573.36099999999988</v>
      </c>
      <c r="G241" s="160">
        <v>67.567225302956558</v>
      </c>
      <c r="I241" s="160"/>
      <c r="K241" s="160"/>
      <c r="L241">
        <v>572.86099999999988</v>
      </c>
      <c r="M241" s="160">
        <v>178.42136750589142</v>
      </c>
      <c r="N241" s="143">
        <f t="shared" si="3"/>
        <v>241</v>
      </c>
      <c r="AB241" s="172" t="str">
        <f>IFERROR(VALUE(RIGHT(AA241,LEN(AA241)-MIN(FIND({0;1;2;3;4;5;6;7;8;9},AA241&amp;"0123456789"))+1)),"")</f>
        <v/>
      </c>
    </row>
    <row r="242" spans="2:28" x14ac:dyDescent="0.2">
      <c r="B242" s="130">
        <v>574.36099999999988</v>
      </c>
      <c r="C242" s="160">
        <v>33.75715901340876</v>
      </c>
      <c r="D242">
        <v>574.36099999999988</v>
      </c>
      <c r="E242" s="160">
        <v>-2173.2794655363818</v>
      </c>
      <c r="F242">
        <v>574.36099999999988</v>
      </c>
      <c r="G242" s="160">
        <v>66.567424463617954</v>
      </c>
      <c r="I242" s="160"/>
      <c r="K242" s="160"/>
      <c r="L242">
        <v>573.86099999999988</v>
      </c>
      <c r="M242" s="160">
        <v>178.39698827188738</v>
      </c>
      <c r="N242" s="143">
        <f t="shared" si="3"/>
        <v>242</v>
      </c>
      <c r="AB242" s="172" t="str">
        <f>IFERROR(VALUE(RIGHT(AA242,LEN(AA242)-MIN(FIND({0;1;2;3;4;5;6;7;8;9},AA242&amp;"0123456789"))+1)),"")</f>
        <v/>
      </c>
    </row>
    <row r="243" spans="2:28" x14ac:dyDescent="0.2">
      <c r="B243" s="130">
        <v>575.36099999999988</v>
      </c>
      <c r="C243" s="160">
        <v>33.785577368114367</v>
      </c>
      <c r="D243">
        <v>575.36099999999988</v>
      </c>
      <c r="E243" s="160">
        <v>-2174.279251054455</v>
      </c>
      <c r="F243">
        <v>575.36099999999988</v>
      </c>
      <c r="G243" s="160">
        <v>65.567638945544786</v>
      </c>
      <c r="I243" s="160"/>
      <c r="K243" s="160"/>
      <c r="L243">
        <v>574.86099999999988</v>
      </c>
      <c r="M243" s="160">
        <v>178.37183730576785</v>
      </c>
      <c r="N243" s="143">
        <f t="shared" si="3"/>
        <v>243</v>
      </c>
      <c r="AB243" s="172" t="str">
        <f>IFERROR(VALUE(RIGHT(AA243,LEN(AA243)-MIN(FIND({0;1;2;3;4;5;6;7;8;9},AA243&amp;"0123456789"))+1)),"")</f>
        <v/>
      </c>
    </row>
    <row r="244" spans="2:28" x14ac:dyDescent="0.2">
      <c r="B244" s="130">
        <v>576.36099999999988</v>
      </c>
      <c r="C244" s="160">
        <v>33.814448633001327</v>
      </c>
      <c r="D244">
        <v>576.36099999999988</v>
      </c>
      <c r="E244" s="160">
        <v>-2175.2790206509258</v>
      </c>
      <c r="F244">
        <v>576.36099999999988</v>
      </c>
      <c r="G244" s="160">
        <v>64.567869349074044</v>
      </c>
      <c r="I244" s="160"/>
      <c r="K244" s="160"/>
      <c r="L244">
        <v>575.86099999999988</v>
      </c>
      <c r="M244" s="160">
        <v>178.34587685877497</v>
      </c>
      <c r="N244" s="143">
        <f t="shared" si="3"/>
        <v>244</v>
      </c>
      <c r="AB244" s="172" t="str">
        <f>IFERROR(VALUE(RIGHT(AA244,LEN(AA244)-MIN(FIND({0;1;2;3;4;5;6;7;8;9},AA244&amp;"0123456789"))+1)),"")</f>
        <v/>
      </c>
    </row>
    <row r="245" spans="2:28" x14ac:dyDescent="0.2">
      <c r="B245" s="130">
        <v>577.36099999999988</v>
      </c>
      <c r="C245" s="160">
        <v>33.843787627317205</v>
      </c>
      <c r="D245">
        <v>577.36099999999988</v>
      </c>
      <c r="E245" s="160">
        <v>-2176.2787736856303</v>
      </c>
      <c r="F245">
        <v>577.36099999999988</v>
      </c>
      <c r="G245" s="160">
        <v>63.56811631436949</v>
      </c>
      <c r="I245" s="160"/>
      <c r="K245" s="160"/>
      <c r="L245">
        <v>576.86099999999988</v>
      </c>
      <c r="M245" s="160">
        <v>178.31906662943354</v>
      </c>
      <c r="N245" s="143">
        <f t="shared" si="3"/>
        <v>245</v>
      </c>
      <c r="AB245" s="172" t="str">
        <f>IFERROR(VALUE(RIGHT(AA245,LEN(AA245)-MIN(FIND({0;1;2;3;4;5;6;7;8;9},AA245&amp;"0123456789"))+1)),"")</f>
        <v/>
      </c>
    </row>
    <row r="246" spans="2:28" x14ac:dyDescent="0.2">
      <c r="B246" s="130">
        <v>578.36099999999988</v>
      </c>
      <c r="C246" s="160">
        <v>33.873609921148137</v>
      </c>
      <c r="D246">
        <v>578.36099999999988</v>
      </c>
      <c r="E246" s="160">
        <v>-2177.2785094751775</v>
      </c>
      <c r="F246">
        <v>578.36099999999988</v>
      </c>
      <c r="G246" s="160">
        <v>62.56838052482226</v>
      </c>
      <c r="I246" s="160"/>
      <c r="K246" s="160"/>
      <c r="L246">
        <v>577.86099999999988</v>
      </c>
      <c r="M246" s="160">
        <v>178.29136353839061</v>
      </c>
      <c r="N246" s="143">
        <f t="shared" si="3"/>
        <v>246</v>
      </c>
      <c r="AB246" s="172" t="str">
        <f>IFERROR(VALUE(RIGHT(AA246,LEN(AA246)-MIN(FIND({0;1;2;3;4;5;6;7;8;9},AA246&amp;"0123456789"))+1)),"")</f>
        <v/>
      </c>
    </row>
    <row r="247" spans="2:28" x14ac:dyDescent="0.2">
      <c r="B247" s="130">
        <v>579.36099999999988</v>
      </c>
      <c r="C247" s="160">
        <v>33.903931888156585</v>
      </c>
      <c r="D247">
        <v>579.36099999999988</v>
      </c>
      <c r="E247" s="160">
        <v>-2178.27822728919</v>
      </c>
      <c r="F247">
        <v>579.36099999999988</v>
      </c>
      <c r="G247" s="160">
        <v>61.568662710809804</v>
      </c>
      <c r="I247" s="160"/>
      <c r="K247" s="160"/>
      <c r="L247">
        <v>578.86099999999988</v>
      </c>
      <c r="M247" s="160">
        <v>178.26272147843835</v>
      </c>
      <c r="N247" s="143">
        <f t="shared" si="3"/>
        <v>247</v>
      </c>
      <c r="AB247" s="172" t="str">
        <f>IFERROR(VALUE(RIGHT(AA247,LEN(AA247)-MIN(FIND({0;1;2;3;4;5;6;7;8;9},AA247&amp;"0123456789"))+1)),"")</f>
        <v/>
      </c>
    </row>
    <row r="248" spans="2:28" x14ac:dyDescent="0.2">
      <c r="B248" s="130">
        <v>580.36099999999988</v>
      </c>
      <c r="C248" s="160">
        <v>33.934770763158383</v>
      </c>
      <c r="D248">
        <v>580.36099999999988</v>
      </c>
      <c r="E248" s="160">
        <v>-2179.2779263461357</v>
      </c>
      <c r="F248">
        <v>580.36099999999988</v>
      </c>
      <c r="G248" s="160">
        <v>60.568963653864103</v>
      </c>
      <c r="I248" s="160"/>
      <c r="K248" s="160"/>
      <c r="L248">
        <v>579.86099999999988</v>
      </c>
      <c r="M248" s="160">
        <v>178.23309103646031</v>
      </c>
      <c r="N248" s="143">
        <f t="shared" si="3"/>
        <v>248</v>
      </c>
      <c r="AB248" s="172" t="str">
        <f>IFERROR(VALUE(RIGHT(AA248,LEN(AA248)-MIN(FIND({0;1;2;3;4;5;6;7;8;9},AA248&amp;"0123456789"))+1)),"")</f>
        <v/>
      </c>
    </row>
    <row r="249" spans="2:28" x14ac:dyDescent="0.2">
      <c r="B249" s="130">
        <v>581.36099999999988</v>
      </c>
      <c r="C249" s="160">
        <v>33.966144705091111</v>
      </c>
      <c r="D249">
        <v>581.36099999999988</v>
      </c>
      <c r="E249" s="160">
        <v>-2180.2776058087034</v>
      </c>
      <c r="F249">
        <v>581.36099999999988</v>
      </c>
      <c r="G249" s="160">
        <v>59.569284191296447</v>
      </c>
      <c r="I249" s="160"/>
      <c r="K249" s="160"/>
      <c r="L249">
        <v>580.86099999999988</v>
      </c>
      <c r="M249" s="160">
        <v>178.20241918364269</v>
      </c>
      <c r="N249" s="143">
        <f t="shared" si="3"/>
        <v>249</v>
      </c>
      <c r="AB249" s="172" t="str">
        <f>IFERROR(VALUE(RIGHT(AA249,LEN(AA249)-MIN(FIND({0;1;2;3;4;5;6;7;8;9},AA249&amp;"0123456789"))+1)),"")</f>
        <v/>
      </c>
    </row>
    <row r="250" spans="2:28" x14ac:dyDescent="0.2">
      <c r="B250" s="130">
        <v>582.36099999999988</v>
      </c>
      <c r="C250" s="160">
        <v>33.998072865998715</v>
      </c>
      <c r="D250">
        <v>582.36099999999988</v>
      </c>
      <c r="E250" s="160">
        <v>-2181.2772647786583</v>
      </c>
      <c r="F250">
        <v>582.36099999999988</v>
      </c>
      <c r="G250" s="160">
        <v>58.569625221341539</v>
      </c>
      <c r="I250" s="160"/>
      <c r="K250" s="160"/>
      <c r="L250">
        <v>581.86099999999988</v>
      </c>
      <c r="M250" s="160">
        <v>178.1706489297419</v>
      </c>
      <c r="N250" s="143">
        <f t="shared" si="3"/>
        <v>250</v>
      </c>
      <c r="AB250" s="172" t="str">
        <f>IFERROR(VALUE(RIGHT(AA250,LEN(AA250)-MIN(FIND({0;1;2;3;4;5;6;7;8;9},AA250&amp;"0123456789"))+1)),"")</f>
        <v/>
      </c>
    </row>
    <row r="251" spans="2:28" x14ac:dyDescent="0.2">
      <c r="B251" s="130">
        <v>583.36099999999988</v>
      </c>
      <c r="C251" s="160">
        <v>34.030575466739265</v>
      </c>
      <c r="D251">
        <v>583.36099999999988</v>
      </c>
      <c r="E251" s="160">
        <v>-2182.2769022911079</v>
      </c>
      <c r="F251">
        <v>583.36099999999988</v>
      </c>
      <c r="G251" s="160">
        <v>57.569987708891858</v>
      </c>
      <c r="I251" s="160"/>
      <c r="K251" s="160"/>
      <c r="L251">
        <v>582.86099999999988</v>
      </c>
      <c r="M251" s="160">
        <v>178.13771893669292</v>
      </c>
      <c r="N251" s="143">
        <f t="shared" si="3"/>
        <v>251</v>
      </c>
      <c r="AB251" s="172" t="str">
        <f>IFERROR(VALUE(RIGHT(AA251,LEN(AA251)-MIN(FIND({0;1;2;3;4;5;6;7;8;9},AA251&amp;"0123456789"))+1)),"")</f>
        <v/>
      </c>
    </row>
    <row r="252" spans="2:28" x14ac:dyDescent="0.2">
      <c r="B252" s="130">
        <v>584.36099999999988</v>
      </c>
      <c r="C252" s="160">
        <v>34.063673880215255</v>
      </c>
      <c r="D252">
        <v>584.36099999999988</v>
      </c>
      <c r="E252" s="160">
        <v>-2183.2765173080938</v>
      </c>
      <c r="F252">
        <v>584.36099999999988</v>
      </c>
      <c r="G252" s="160">
        <v>56.570372691905959</v>
      </c>
      <c r="I252" s="160"/>
      <c r="K252" s="160"/>
      <c r="L252">
        <v>583.86099999999988</v>
      </c>
      <c r="M252" s="160">
        <v>178.10356308622306</v>
      </c>
      <c r="N252" s="143">
        <f t="shared" si="3"/>
        <v>252</v>
      </c>
      <c r="AB252" s="172" t="str">
        <f>IFERROR(VALUE(RIGHT(AA252,LEN(AA252)-MIN(FIND({0;1;2;3;4;5;6;7;8;9},AA252&amp;"0123456789"))+1)),"")</f>
        <v/>
      </c>
    </row>
    <row r="253" spans="2:28" x14ac:dyDescent="0.2">
      <c r="B253" s="130">
        <v>585.36099999999988</v>
      </c>
      <c r="C253" s="160">
        <v>34.097390723028916</v>
      </c>
      <c r="D253">
        <v>585.36099999999988</v>
      </c>
      <c r="E253" s="160">
        <v>-2184.2761087114231</v>
      </c>
      <c r="F253">
        <v>585.36099999999988</v>
      </c>
      <c r="G253" s="160">
        <v>55.570781288576654</v>
      </c>
      <c r="I253" s="160"/>
      <c r="K253" s="160"/>
      <c r="L253">
        <v>584.86099999999988</v>
      </c>
      <c r="M253" s="160">
        <v>178.06810999555503</v>
      </c>
      <c r="N253" s="143">
        <f t="shared" si="3"/>
        <v>253</v>
      </c>
      <c r="AB253" s="172" t="str">
        <f>IFERROR(VALUE(RIGHT(AA253,LEN(AA253)-MIN(FIND({0;1;2;3;4;5;6;7;8;9},AA253&amp;"0123456789"))+1)),"")</f>
        <v/>
      </c>
    </row>
    <row r="254" spans="2:28" x14ac:dyDescent="0.2">
      <c r="B254" s="130">
        <v>586.36099999999988</v>
      </c>
      <c r="C254" s="160">
        <v>34.131749956578574</v>
      </c>
      <c r="D254">
        <v>586.36099999999988</v>
      </c>
      <c r="E254" s="160">
        <v>-2185.2756752946216</v>
      </c>
      <c r="F254">
        <v>586.36099999999988</v>
      </c>
      <c r="G254" s="160">
        <v>54.571214705378225</v>
      </c>
      <c r="I254" s="160"/>
      <c r="K254" s="160"/>
      <c r="L254">
        <v>585.86099999999988</v>
      </c>
      <c r="M254" s="160">
        <v>178.03128247461643</v>
      </c>
      <c r="N254" s="143">
        <f t="shared" si="3"/>
        <v>254</v>
      </c>
      <c r="AB254" s="172" t="str">
        <f>IFERROR(VALUE(RIGHT(AA254,LEN(AA254)-MIN(FIND({0;1;2;3;4;5;6;7;8;9},AA254&amp;"0123456789"))+1)),"")</f>
        <v/>
      </c>
    </row>
    <row r="255" spans="2:28" x14ac:dyDescent="0.2">
      <c r="B255" s="130">
        <v>587.36099999999988</v>
      </c>
      <c r="C255" s="160">
        <v>34.166776998735997</v>
      </c>
      <c r="D255">
        <v>587.36099999999988</v>
      </c>
      <c r="E255" s="160">
        <v>-2186.2752157538939</v>
      </c>
      <c r="F255">
        <v>587.36099999999988</v>
      </c>
      <c r="G255" s="160">
        <v>53.571674246105886</v>
      </c>
      <c r="I255" s="160"/>
      <c r="K255" s="160"/>
      <c r="L255">
        <v>586.86099999999988</v>
      </c>
      <c r="M255" s="160">
        <v>177.99299691765327</v>
      </c>
      <c r="N255" s="143">
        <f t="shared" si="3"/>
        <v>255</v>
      </c>
      <c r="AB255" s="172" t="str">
        <f>IFERROR(VALUE(RIGHT(AA255,LEN(AA255)-MIN(FIND({0;1;2;3;4;5;6;7;8;9},AA255&amp;"0123456789"))+1)),"")</f>
        <v/>
      </c>
    </row>
    <row r="256" spans="2:28" x14ac:dyDescent="0.2">
      <c r="B256" s="130">
        <v>588.36099999999988</v>
      </c>
      <c r="C256" s="160">
        <v>34.202498847376717</v>
      </c>
      <c r="D256">
        <v>588.36099999999988</v>
      </c>
      <c r="E256" s="160">
        <v>-2187.274728677929</v>
      </c>
      <c r="F256">
        <v>588.36099999999988</v>
      </c>
      <c r="G256" s="160">
        <v>52.57216132207077</v>
      </c>
      <c r="I256" s="160"/>
      <c r="K256" s="160"/>
      <c r="L256">
        <v>587.86099999999988</v>
      </c>
      <c r="M256" s="160">
        <v>177.95316262156584</v>
      </c>
      <c r="N256" s="143">
        <f t="shared" si="3"/>
        <v>256</v>
      </c>
      <c r="AB256" s="172" t="str">
        <f>IFERROR(VALUE(RIGHT(AA256,LEN(AA256)-MIN(FIND({0;1;2;3;4;5;6;7;8;9},AA256&amp;"0123456789"))+1)),"")</f>
        <v/>
      </c>
    </row>
    <row r="257" spans="2:28" x14ac:dyDescent="0.2">
      <c r="B257" s="130">
        <v>589.36099999999988</v>
      </c>
      <c r="C257" s="160">
        <v>34.238944217172467</v>
      </c>
      <c r="D257">
        <v>589.36099999999988</v>
      </c>
      <c r="E257" s="160">
        <v>-2188.2742125364011</v>
      </c>
      <c r="F257">
        <v>589.36099999999988</v>
      </c>
      <c r="G257" s="160">
        <v>51.572677463598666</v>
      </c>
      <c r="I257" s="160"/>
      <c r="K257" s="160"/>
      <c r="L257">
        <v>588.86099999999988</v>
      </c>
      <c r="M257" s="160">
        <v>177.91168102311357</v>
      </c>
      <c r="N257" s="143">
        <f t="shared" si="3"/>
        <v>257</v>
      </c>
      <c r="AB257" s="172" t="str">
        <f>IFERROR(VALUE(RIGHT(AA257,LEN(AA257)-MIN(FIND({0;1;2;3;4;5;6;7;8;9},AA257&amp;"0123456789"))+1)),"")</f>
        <v/>
      </c>
    </row>
    <row r="258" spans="2:28" x14ac:dyDescent="0.2">
      <c r="B258" s="130">
        <v>590.36099999999988</v>
      </c>
      <c r="C258" s="160">
        <v>34.276143691191947</v>
      </c>
      <c r="D258">
        <v>590.36099999999988</v>
      </c>
      <c r="E258" s="160">
        <v>-2189.273665666954</v>
      </c>
      <c r="F258">
        <v>590.36099999999988</v>
      </c>
      <c r="G258" s="160">
        <v>50.5732243330458</v>
      </c>
      <c r="I258" s="160"/>
      <c r="K258" s="160"/>
      <c r="L258">
        <v>589.86099999999988</v>
      </c>
      <c r="M258" s="160">
        <v>177.86844484697815</v>
      </c>
      <c r="N258" s="143">
        <f t="shared" si="3"/>
        <v>258</v>
      </c>
      <c r="AB258" s="172" t="str">
        <f>IFERROR(VALUE(RIGHT(AA258,LEN(AA258)-MIN(FIND({0;1;2;3;4;5;6;7;8;9},AA258&amp;"0123456789"))+1)),"")</f>
        <v/>
      </c>
    </row>
    <row r="259" spans="2:28" x14ac:dyDescent="0.2">
      <c r="B259" s="130">
        <v>591.36099999999988</v>
      </c>
      <c r="C259" s="160">
        <v>34.314129888984752</v>
      </c>
      <c r="D259">
        <v>591.36099999999988</v>
      </c>
      <c r="E259" s="160">
        <v>-2190.2730862604521</v>
      </c>
      <c r="F259">
        <v>591.36099999999988</v>
      </c>
      <c r="G259" s="160">
        <v>49.573803739547657</v>
      </c>
      <c r="I259" s="160"/>
      <c r="K259" s="160"/>
      <c r="L259">
        <v>590.86099999999988</v>
      </c>
      <c r="M259" s="160">
        <v>177.82333715726708</v>
      </c>
      <c r="N259" s="143">
        <f t="shared" si="3"/>
        <v>259</v>
      </c>
      <c r="AB259" s="172" t="str">
        <f>IFERROR(VALUE(RIGHT(AA259,LEN(AA259)-MIN(FIND({0;1;2;3;4;5;6;7;8;9},AA259&amp;"0123456789"))+1)),"")</f>
        <v/>
      </c>
    </row>
    <row r="260" spans="2:28" x14ac:dyDescent="0.2">
      <c r="B260" s="130">
        <v>592.36099999999988</v>
      </c>
      <c r="C260" s="160">
        <v>34.352937652930557</v>
      </c>
      <c r="D260">
        <v>592.36099999999988</v>
      </c>
      <c r="E260" s="160">
        <v>-2191.272472344242</v>
      </c>
      <c r="F260">
        <v>592.36099999999988</v>
      </c>
      <c r="G260" s="160">
        <v>48.57441765575777</v>
      </c>
      <c r="I260" s="160"/>
      <c r="K260" s="160"/>
      <c r="L260">
        <v>591.86099999999988</v>
      </c>
      <c r="M260" s="160">
        <v>177.77623030618221</v>
      </c>
      <c r="N260" s="143">
        <f t="shared" si="3"/>
        <v>260</v>
      </c>
      <c r="AB260" s="172" t="str">
        <f>IFERROR(VALUE(RIGHT(AA260,LEN(AA260)-MIN(FIND({0;1;2;3;4;5;6;7;8;9},AA260&amp;"0123456789"))+1)),"")</f>
        <v/>
      </c>
    </row>
    <row r="261" spans="2:28" x14ac:dyDescent="0.2">
      <c r="B261" s="130">
        <v>593.36099999999988</v>
      </c>
      <c r="C261" s="160">
        <v>34.392604254704644</v>
      </c>
      <c r="D261">
        <v>593.36099999999988</v>
      </c>
      <c r="E261" s="160">
        <v>-2192.2718217631168</v>
      </c>
      <c r="F261">
        <v>593.36099999999988</v>
      </c>
      <c r="G261" s="160">
        <v>47.575068236882998</v>
      </c>
      <c r="I261" s="160"/>
      <c r="K261" s="160"/>
      <c r="L261">
        <v>592.86099999999988</v>
      </c>
      <c r="M261" s="160">
        <v>177.72698477573215</v>
      </c>
      <c r="N261" s="143">
        <f t="shared" si="3"/>
        <v>261</v>
      </c>
      <c r="AB261" s="172" t="str">
        <f>IFERROR(VALUE(RIGHT(AA261,LEN(AA261)-MIN(FIND({0;1;2;3;4;5;6;7;8;9},AA261&amp;"0123456789"))+1)),"")</f>
        <v/>
      </c>
    </row>
    <row r="262" spans="2:28" x14ac:dyDescent="0.2">
      <c r="B262" s="130">
        <v>594.36099999999988</v>
      </c>
      <c r="C262" s="160">
        <v>34.433169623715933</v>
      </c>
      <c r="D262">
        <v>594.36099999999988</v>
      </c>
      <c r="E262" s="160">
        <v>-2193.2711321576576</v>
      </c>
      <c r="F262">
        <v>594.36099999999988</v>
      </c>
      <c r="G262" s="160">
        <v>46.575757842342227</v>
      </c>
      <c r="I262" s="160"/>
      <c r="K262" s="160"/>
      <c r="L262">
        <v>593.86099999999988</v>
      </c>
      <c r="M262" s="160">
        <v>177.67544791207152</v>
      </c>
      <c r="N262" s="143">
        <f t="shared" ref="N262:N325" si="4">N261+1</f>
        <v>262</v>
      </c>
      <c r="AB262" s="172" t="str">
        <f>IFERROR(VALUE(RIGHT(AA262,LEN(AA262)-MIN(FIND({0;1;2;3;4;5;6;7;8;9},AA262&amp;"0123456789"))+1)),"")</f>
        <v/>
      </c>
    </row>
    <row r="263" spans="2:28" x14ac:dyDescent="0.2">
      <c r="B263" s="130">
        <v>595.36099999999988</v>
      </c>
      <c r="C263" s="160">
        <v>34.474676599280606</v>
      </c>
      <c r="D263">
        <v>595.36099999999988</v>
      </c>
      <c r="E263" s="160">
        <v>-2194.2704009395707</v>
      </c>
      <c r="F263">
        <v>595.36099999999988</v>
      </c>
      <c r="G263" s="160">
        <v>45.576489060429139</v>
      </c>
      <c r="I263" s="160"/>
      <c r="K263" s="160"/>
      <c r="L263">
        <v>594.86099999999988</v>
      </c>
      <c r="M263" s="160">
        <v>177.62145255758068</v>
      </c>
      <c r="N263" s="143">
        <f t="shared" si="4"/>
        <v>263</v>
      </c>
      <c r="AB263" s="172" t="str">
        <f>IFERROR(VALUE(RIGHT(AA263,LEN(AA263)-MIN(FIND({0;1;2;3;4;5;6;7;8;9},AA263&amp;"0123456789"))+1)),"")</f>
        <v/>
      </c>
    </row>
    <row r="264" spans="2:28" x14ac:dyDescent="0.2">
      <c r="B264" s="130">
        <v>596.36099999999988</v>
      </c>
      <c r="C264" s="160">
        <v>34.517171208057292</v>
      </c>
      <c r="D264">
        <v>596.36099999999988</v>
      </c>
      <c r="E264" s="160">
        <v>-2195.2696252635942</v>
      </c>
      <c r="F264">
        <v>596.36099999999988</v>
      </c>
      <c r="G264" s="160">
        <v>44.577264736405596</v>
      </c>
      <c r="I264" s="160"/>
      <c r="K264" s="160"/>
      <c r="L264">
        <v>595.86099999999988</v>
      </c>
      <c r="M264" s="160">
        <v>177.56481559403323</v>
      </c>
      <c r="N264" s="143">
        <f t="shared" si="4"/>
        <v>264</v>
      </c>
      <c r="AB264" s="172" t="str">
        <f>IFERROR(VALUE(RIGHT(AA264,LEN(AA264)-MIN(FIND({0;1;2;3;4;5;6;7;8;9},AA264&amp;"0123456789"))+1)),"")</f>
        <v/>
      </c>
    </row>
    <row r="265" spans="2:28" x14ac:dyDescent="0.2">
      <c r="B265" s="130">
        <v>597.36099999999988</v>
      </c>
      <c r="C265" s="160">
        <v>34.56070296782832</v>
      </c>
      <c r="D265">
        <v>597.36099999999988</v>
      </c>
      <c r="E265" s="160">
        <v>-2196.2688019955158</v>
      </c>
      <c r="F265">
        <v>597.36099999999988</v>
      </c>
      <c r="G265" s="160">
        <v>43.578088004484016</v>
      </c>
      <c r="I265" s="160"/>
      <c r="K265" s="160"/>
      <c r="L265">
        <v>596.86099999999988</v>
      </c>
      <c r="M265" s="160">
        <v>177.50533642190121</v>
      </c>
      <c r="N265" s="143">
        <f t="shared" si="4"/>
        <v>265</v>
      </c>
      <c r="AB265" s="172" t="str">
        <f>IFERROR(VALUE(RIGHT(AA265,LEN(AA265)-MIN(FIND({0;1;2;3;4;5;6;7;8;9},AA265&amp;"0123456789"))+1)),"")</f>
        <v/>
      </c>
    </row>
    <row r="266" spans="2:28" x14ac:dyDescent="0.2">
      <c r="B266" s="130">
        <v>598.36099999999988</v>
      </c>
      <c r="C266" s="160">
        <v>34.605325217985005</v>
      </c>
      <c r="D266">
        <v>598.36099999999988</v>
      </c>
      <c r="E266" s="160">
        <v>-2197.2679276758045</v>
      </c>
      <c r="F266">
        <v>598.36099999999988</v>
      </c>
      <c r="G266" s="160">
        <v>42.578962324195345</v>
      </c>
      <c r="I266" s="160"/>
      <c r="K266" s="160"/>
      <c r="L266">
        <v>597.86099999999988</v>
      </c>
      <c r="M266" s="160">
        <v>177.44279541711225</v>
      </c>
      <c r="N266" s="143">
        <f t="shared" si="4"/>
        <v>266</v>
      </c>
      <c r="AB266" s="172" t="str">
        <f>IFERROR(VALUE(RIGHT(AA266,LEN(AA266)-MIN(FIND({0;1;2;3;4;5;6;7;8;9},AA266&amp;"0123456789"))+1)),"")</f>
        <v/>
      </c>
    </row>
    <row r="267" spans="2:28" x14ac:dyDescent="0.2">
      <c r="B267" s="130">
        <v>599.36099999999988</v>
      </c>
      <c r="C267" s="160">
        <v>34.651095475964397</v>
      </c>
      <c r="D267">
        <v>599.36099999999988</v>
      </c>
      <c r="E267" s="160">
        <v>-2198.2669984783511</v>
      </c>
      <c r="F267">
        <v>599.36099999999988</v>
      </c>
      <c r="G267" s="160">
        <v>41.579891521648733</v>
      </c>
      <c r="I267" s="160"/>
      <c r="K267" s="160"/>
      <c r="L267">
        <v>598.86099999999988</v>
      </c>
      <c r="M267" s="160">
        <v>177.37695242858138</v>
      </c>
      <c r="N267" s="143">
        <f t="shared" si="4"/>
        <v>267</v>
      </c>
      <c r="AB267" s="172" t="str">
        <f>IFERROR(VALUE(RIGHT(AA267,LEN(AA267)-MIN(FIND({0;1;2;3;4;5;6;7;8;9},AA267&amp;"0123456789"))+1)),"")</f>
        <v/>
      </c>
    </row>
    <row r="268" spans="2:28" x14ac:dyDescent="0.2">
      <c r="B268" s="130">
        <v>600.36099999999988</v>
      </c>
      <c r="C268" s="160">
        <v>34.698075817260744</v>
      </c>
      <c r="D268">
        <v>600.36099999999988</v>
      </c>
      <c r="E268" s="160">
        <v>-2199.2660101637971</v>
      </c>
      <c r="F268">
        <v>600.36099999999988</v>
      </c>
      <c r="G268" s="160">
        <v>40.580879836202712</v>
      </c>
      <c r="I268" s="160"/>
      <c r="K268" s="160"/>
      <c r="L268">
        <v>599.86099999999988</v>
      </c>
      <c r="M268" s="160">
        <v>177.30754540917533</v>
      </c>
      <c r="N268" s="143">
        <f t="shared" si="4"/>
        <v>268</v>
      </c>
      <c r="AB268" s="172" t="str">
        <f>IFERROR(VALUE(RIGHT(AA268,LEN(AA268)-MIN(FIND({0;1;2;3;4;5;6;7;8;9},AA268&amp;"0123456789"))+1)),"")</f>
        <v/>
      </c>
    </row>
    <row r="269" spans="2:28" x14ac:dyDescent="0.2">
      <c r="B269" s="130">
        <v>601.36099999999988</v>
      </c>
      <c r="C269" s="160">
        <v>34.746333274341524</v>
      </c>
      <c r="D269">
        <v>601.36099999999988</v>
      </c>
      <c r="E269" s="160">
        <v>-2200.2649580270058</v>
      </c>
      <c r="F269">
        <v>601.36099999999988</v>
      </c>
      <c r="G269" s="160">
        <v>39.581931972993971</v>
      </c>
      <c r="I269" s="160"/>
      <c r="K269" s="160"/>
      <c r="L269">
        <v>600.86099999999988</v>
      </c>
      <c r="M269" s="160">
        <v>177.23428931123115</v>
      </c>
      <c r="N269" s="143">
        <f t="shared" si="4"/>
        <v>269</v>
      </c>
      <c r="AB269" s="172" t="str">
        <f>IFERROR(VALUE(RIGHT(AA269,LEN(AA269)-MIN(FIND({0;1;2;3;4;5;6;7;8;9},AA269&amp;"0123456789"))+1)),"")</f>
        <v/>
      </c>
    </row>
    <row r="270" spans="2:28" x14ac:dyDescent="0.2">
      <c r="B270" s="130">
        <v>601.86099999999988</v>
      </c>
      <c r="C270" s="160">
        <v>34.77096807565794</v>
      </c>
      <c r="D270">
        <v>601.86099999999988</v>
      </c>
      <c r="E270" s="160">
        <v>-2200.7644061495998</v>
      </c>
      <c r="F270">
        <v>601.86099999999988</v>
      </c>
      <c r="G270" s="160">
        <v>39.082483850399967</v>
      </c>
      <c r="I270" s="160"/>
      <c r="K270" s="160"/>
      <c r="L270">
        <v>601.61099999999988</v>
      </c>
      <c r="M270" s="160">
        <v>177.17622889811699</v>
      </c>
      <c r="N270" s="143">
        <f t="shared" si="4"/>
        <v>270</v>
      </c>
      <c r="AB270" s="172" t="str">
        <f>IFERROR(VALUE(RIGHT(AA270,LEN(AA270)-MIN(FIND({0;1;2;3;4;5;6;7;8;9},AA270&amp;"0123456789"))+1)),"")</f>
        <v/>
      </c>
    </row>
    <row r="271" spans="2:28" x14ac:dyDescent="0.2">
      <c r="B271" s="130">
        <v>602.36099999999988</v>
      </c>
      <c r="C271" s="160">
        <v>34.79594993263823</v>
      </c>
      <c r="D271">
        <v>602.36099999999988</v>
      </c>
      <c r="E271" s="160">
        <v>-2201.2638362967882</v>
      </c>
      <c r="F271">
        <v>602.36099999999988</v>
      </c>
      <c r="G271" s="160">
        <v>38.58305370321159</v>
      </c>
      <c r="I271" s="160"/>
      <c r="K271" s="160"/>
      <c r="L271">
        <v>602.11099999999988</v>
      </c>
      <c r="M271" s="160">
        <v>177.13641040364089</v>
      </c>
      <c r="N271" s="143">
        <f t="shared" si="4"/>
        <v>271</v>
      </c>
      <c r="AB271" s="172" t="str">
        <f>IFERROR(VALUE(RIGHT(AA271,LEN(AA271)-MIN(FIND({0;1;2;3;4;5;6;7;8;9},AA271&amp;"0123456789"))+1)),"")</f>
        <v/>
      </c>
    </row>
    <row r="272" spans="2:28" x14ac:dyDescent="0.2">
      <c r="B272" s="130">
        <v>602.86099999999988</v>
      </c>
      <c r="C272" s="160">
        <v>34.82128889786614</v>
      </c>
      <c r="D272">
        <v>602.86099999999988</v>
      </c>
      <c r="E272" s="160">
        <v>-2201.7632477168272</v>
      </c>
      <c r="F272">
        <v>602.86099999999988</v>
      </c>
      <c r="G272" s="160">
        <v>38.083642283172594</v>
      </c>
      <c r="I272" s="160"/>
      <c r="K272" s="160"/>
      <c r="L272">
        <v>602.61099999999988</v>
      </c>
      <c r="M272" s="160">
        <v>177.09543710966352</v>
      </c>
      <c r="N272" s="143">
        <f t="shared" si="4"/>
        <v>272</v>
      </c>
      <c r="AB272" s="172" t="str">
        <f>IFERROR(VALUE(RIGHT(AA272,LEN(AA272)-MIN(FIND({0;1;2;3;4;5;6;7;8;9},AA272&amp;"0123456789"))+1)),"")</f>
        <v/>
      </c>
    </row>
    <row r="273" spans="2:28" x14ac:dyDescent="0.2">
      <c r="B273" s="130">
        <v>603.36099999999988</v>
      </c>
      <c r="C273" s="160">
        <v>34.846995413923132</v>
      </c>
      <c r="D273">
        <v>603.36099999999988</v>
      </c>
      <c r="E273" s="160">
        <v>-2202.2626396162482</v>
      </c>
      <c r="F273">
        <v>603.36099999999988</v>
      </c>
      <c r="G273" s="160">
        <v>37.584250383751623</v>
      </c>
      <c r="I273" s="160"/>
      <c r="K273" s="160"/>
      <c r="L273">
        <v>603.11099999999988</v>
      </c>
      <c r="M273" s="160">
        <v>177.0532641204407</v>
      </c>
      <c r="N273" s="143">
        <f t="shared" si="4"/>
        <v>273</v>
      </c>
      <c r="AB273" s="172" t="str">
        <f>IFERROR(VALUE(RIGHT(AA273,LEN(AA273)-MIN(FIND({0;1;2;3;4;5;6;7;8;9},AA273&amp;"0123456789"))+1)),"")</f>
        <v/>
      </c>
    </row>
    <row r="274" spans="2:28" x14ac:dyDescent="0.2">
      <c r="B274" s="130">
        <v>603.86099999999988</v>
      </c>
      <c r="C274" s="160">
        <v>34.873080326983285</v>
      </c>
      <c r="D274">
        <v>603.86099999999988</v>
      </c>
      <c r="E274" s="160">
        <v>-2202.7620111573515</v>
      </c>
      <c r="F274">
        <v>603.86099999999988</v>
      </c>
      <c r="G274" s="160">
        <v>37.084878842648322</v>
      </c>
      <c r="I274" s="160"/>
      <c r="K274" s="160"/>
      <c r="L274">
        <v>603.61099999999988</v>
      </c>
      <c r="M274" s="160">
        <v>177.00984496591965</v>
      </c>
      <c r="N274" s="143">
        <f t="shared" si="4"/>
        <v>274</v>
      </c>
      <c r="AB274" s="172" t="str">
        <f>IFERROR(VALUE(RIGHT(AA274,LEN(AA274)-MIN(FIND({0;1;2;3;4;5;6;7;8;9},AA274&amp;"0123456789"))+1)),"")</f>
        <v/>
      </c>
    </row>
    <row r="275" spans="2:28" x14ac:dyDescent="0.2">
      <c r="B275" s="130">
        <v>604.36099999999988</v>
      </c>
      <c r="C275" s="160">
        <v>34.899554899551305</v>
      </c>
      <c r="D275">
        <v>604.36099999999988</v>
      </c>
      <c r="E275" s="160">
        <v>-2203.2613614556062</v>
      </c>
      <c r="F275">
        <v>604.36099999999988</v>
      </c>
      <c r="G275" s="160">
        <v>36.585528544393583</v>
      </c>
      <c r="I275" s="160"/>
      <c r="K275" s="160"/>
      <c r="L275">
        <v>604.11099999999988</v>
      </c>
      <c r="M275" s="160">
        <v>176.96513169869016</v>
      </c>
      <c r="N275" s="143">
        <f t="shared" si="4"/>
        <v>275</v>
      </c>
      <c r="AB275" s="172" t="str">
        <f>IFERROR(VALUE(RIGHT(AA275,LEN(AA275)-MIN(FIND({0;1;2;3;4;5;6;7;8;9},AA275&amp;"0123456789"))+1)),"")</f>
        <v/>
      </c>
    </row>
    <row r="276" spans="2:28" x14ac:dyDescent="0.2">
      <c r="B276" s="130">
        <v>604.86099999999988</v>
      </c>
      <c r="C276" s="160">
        <v>34.926430822102475</v>
      </c>
      <c r="D276">
        <v>604.86099999999988</v>
      </c>
      <c r="E276" s="160">
        <v>-2203.7606895769673</v>
      </c>
      <c r="F276">
        <v>604.86099999999988</v>
      </c>
      <c r="G276" s="160">
        <v>36.086200423032551</v>
      </c>
      <c r="I276" s="160"/>
      <c r="K276" s="160"/>
      <c r="L276">
        <v>604.61099999999988</v>
      </c>
      <c r="M276" s="160">
        <v>176.91907501853328</v>
      </c>
      <c r="N276" s="143">
        <f t="shared" si="4"/>
        <v>276</v>
      </c>
      <c r="AB276" s="172" t="str">
        <f>IFERROR(VALUE(RIGHT(AA276,LEN(AA276)-MIN(FIND({0;1;2;3;4;5;6;7;8;9},AA276&amp;"0123456789"))+1)),"")</f>
        <v/>
      </c>
    </row>
    <row r="277" spans="2:28" x14ac:dyDescent="0.2">
      <c r="B277" s="130">
        <v>605.36099999999988</v>
      </c>
      <c r="C277" s="160">
        <v>34.953720223336241</v>
      </c>
      <c r="D277">
        <v>605.36099999999988</v>
      </c>
      <c r="E277" s="160">
        <v>-2204.2599945351249</v>
      </c>
      <c r="F277">
        <v>605.36099999999988</v>
      </c>
      <c r="G277" s="160">
        <v>35.586895464874942</v>
      </c>
      <c r="I277" s="160"/>
      <c r="K277" s="160"/>
      <c r="L277">
        <v>605.11099999999988</v>
      </c>
      <c r="M277" s="160">
        <v>176.87162442997968</v>
      </c>
      <c r="N277" s="143">
        <f t="shared" si="4"/>
        <v>277</v>
      </c>
      <c r="AB277" s="172" t="str">
        <f>IFERROR(VALUE(RIGHT(AA277,LEN(AA277)-MIN(FIND({0;1;2;3;4;5;6;7;8;9},AA277&amp;"0123456789"))+1)),"")</f>
        <v/>
      </c>
    </row>
    <row r="278" spans="2:28" x14ac:dyDescent="0.2">
      <c r="B278" s="130">
        <v>605.86099999999988</v>
      </c>
      <c r="C278" s="160">
        <v>34.981435678704216</v>
      </c>
      <c r="D278">
        <v>605.86099999999988</v>
      </c>
      <c r="E278" s="160">
        <v>-2204.7592752887022</v>
      </c>
      <c r="F278">
        <v>605.86099999999988</v>
      </c>
      <c r="G278" s="160">
        <v>35.087614711297647</v>
      </c>
      <c r="I278" s="160"/>
      <c r="K278" s="160"/>
      <c r="L278">
        <v>605.61099999999988</v>
      </c>
      <c r="M278" s="160">
        <v>176.82272843869643</v>
      </c>
      <c r="N278" s="143">
        <f t="shared" si="4"/>
        <v>278</v>
      </c>
      <c r="AB278" s="172" t="str">
        <f>IFERROR(VALUE(RIGHT(AA278,LEN(AA278)-MIN(FIND({0;1;2;3;4;5;6;7;8;9},AA278&amp;"0123456789"))+1)),"")</f>
        <v/>
      </c>
    </row>
    <row r="279" spans="2:28" x14ac:dyDescent="0.2">
      <c r="B279" s="130">
        <v>606.36099999999988</v>
      </c>
      <c r="C279" s="160">
        <v>35.009590216816882</v>
      </c>
      <c r="D279">
        <v>606.36099999999988</v>
      </c>
      <c r="E279" s="160">
        <v>-2205.2585307384202</v>
      </c>
      <c r="F279">
        <v>606.36099999999988</v>
      </c>
      <c r="G279" s="160">
        <v>34.588359261579626</v>
      </c>
      <c r="I279" s="160"/>
      <c r="K279" s="160"/>
      <c r="L279">
        <v>606.11099999999988</v>
      </c>
      <c r="M279" s="160">
        <v>176.77233479319079</v>
      </c>
      <c r="N279" s="143">
        <f t="shared" si="4"/>
        <v>279</v>
      </c>
      <c r="AB279" s="172" t="str">
        <f>IFERROR(VALUE(RIGHT(AA279,LEN(AA279)-MIN(FIND({0;1;2;3;4;5;6;7;8;9},AA279&amp;"0123456789"))+1)),"")</f>
        <v/>
      </c>
    </row>
    <row r="280" spans="2:28" x14ac:dyDescent="0.2">
      <c r="B280" s="130">
        <v>606.86099999999988</v>
      </c>
      <c r="C280" s="160">
        <v>35.038197323272243</v>
      </c>
      <c r="D280">
        <v>606.86099999999988</v>
      </c>
      <c r="E280" s="160">
        <v>-2205.757759724273</v>
      </c>
      <c r="F280">
        <v>606.86099999999988</v>
      </c>
      <c r="G280" s="160">
        <v>34.089130275726802</v>
      </c>
      <c r="I280" s="160"/>
      <c r="K280" s="160"/>
      <c r="L280">
        <v>606.61099999999988</v>
      </c>
      <c r="M280" s="160">
        <v>176.72039077895008</v>
      </c>
      <c r="N280" s="143">
        <f t="shared" si="4"/>
        <v>280</v>
      </c>
      <c r="AB280" s="172" t="str">
        <f>IFERROR(VALUE(RIGHT(AA280,LEN(AA280)-MIN(FIND({0;1;2;3;4;5;6;7;8;9},AA280&amp;"0123456789"))+1)),"")</f>
        <v/>
      </c>
    </row>
    <row r="281" spans="2:28" x14ac:dyDescent="0.2">
      <c r="B281" s="130">
        <v>607.36099999999988</v>
      </c>
      <c r="C281" s="160">
        <v>35.067270941382155</v>
      </c>
      <c r="D281">
        <v>607.36099999999988</v>
      </c>
      <c r="E281" s="160">
        <v>-2206.2569610227365</v>
      </c>
      <c r="F281">
        <v>607.36099999999988</v>
      </c>
      <c r="G281" s="160">
        <v>33.589928977263298</v>
      </c>
      <c r="I281" s="160"/>
      <c r="K281" s="160"/>
      <c r="L281">
        <v>607.11099999999988</v>
      </c>
      <c r="M281" s="160">
        <v>176.6668435726223</v>
      </c>
      <c r="N281" s="143">
        <f t="shared" si="4"/>
        <v>281</v>
      </c>
      <c r="AB281" s="172" t="str">
        <f>IFERROR(VALUE(RIGHT(AA281,LEN(AA281)-MIN(FIND({0;1;2;3;4;5;6;7;8;9},AA281&amp;"0123456789"))+1)),"")</f>
        <v/>
      </c>
    </row>
    <row r="282" spans="2:28" x14ac:dyDescent="0.2">
      <c r="B282" s="130">
        <v>607.86099999999988</v>
      </c>
      <c r="C282" s="160">
        <v>35.096825469199217</v>
      </c>
      <c r="D282">
        <v>607.86099999999988</v>
      </c>
      <c r="E282" s="160">
        <v>-2206.7561333440676</v>
      </c>
      <c r="F282">
        <v>607.86099999999988</v>
      </c>
      <c r="G282" s="160">
        <v>33.090756655932182</v>
      </c>
      <c r="I282" s="160"/>
      <c r="K282" s="160"/>
      <c r="L282">
        <v>607.61099999999988</v>
      </c>
      <c r="M282" s="160">
        <v>176.61164066478105</v>
      </c>
      <c r="N282" s="143">
        <f t="shared" si="4"/>
        <v>282</v>
      </c>
      <c r="AB282" s="172" t="str">
        <f>IFERROR(VALUE(RIGHT(AA282,LEN(AA282)-MIN(FIND({0;1;2;3;4;5;6;7;8;9},AA282&amp;"0123456789"))+1)),"")</f>
        <v/>
      </c>
    </row>
    <row r="283" spans="2:28" x14ac:dyDescent="0.2">
      <c r="B283" s="130">
        <v>608.36099999999988</v>
      </c>
      <c r="C283" s="160">
        <v>35.126875752167365</v>
      </c>
      <c r="D283">
        <v>608.36099999999988</v>
      </c>
      <c r="E283" s="160">
        <v>-2207.2552753297496</v>
      </c>
      <c r="F283">
        <v>608.36099999999988</v>
      </c>
      <c r="G283" s="160">
        <v>32.591614670250237</v>
      </c>
      <c r="I283" s="160"/>
      <c r="K283" s="160"/>
      <c r="L283">
        <v>608.11099999999988</v>
      </c>
      <c r="M283" s="160">
        <v>176.55473036039078</v>
      </c>
      <c r="N283" s="143">
        <f t="shared" si="4"/>
        <v>283</v>
      </c>
      <c r="AB283" s="172" t="str">
        <f>IFERROR(VALUE(RIGHT(AA283,LEN(AA283)-MIN(FIND({0;1;2;3;4;5;6;7;8;9},AA283&amp;"0123456789"))+1)),"")</f>
        <v/>
      </c>
    </row>
    <row r="284" spans="2:28" x14ac:dyDescent="0.2">
      <c r="B284" s="130">
        <v>608.86099999999988</v>
      </c>
      <c r="C284" s="160">
        <v>35.157437070633179</v>
      </c>
      <c r="D284">
        <v>608.86099999999988</v>
      </c>
      <c r="E284" s="160">
        <v>-2207.7543855501544</v>
      </c>
      <c r="F284">
        <v>608.86099999999988</v>
      </c>
      <c r="G284" s="160">
        <v>32.092504449845364</v>
      </c>
      <c r="I284" s="160"/>
      <c r="K284" s="160"/>
      <c r="L284">
        <v>608.61099999999988</v>
      </c>
      <c r="M284" s="160">
        <v>176.49606236693413</v>
      </c>
      <c r="N284" s="143">
        <f t="shared" si="4"/>
        <v>284</v>
      </c>
      <c r="AB284" s="172" t="str">
        <f>IFERROR(VALUE(RIGHT(AA284,LEN(AA284)-MIN(FIND({0;1;2;3;4;5;6;7;8;9},AA284&amp;"0123456789"))+1)),"")</f>
        <v/>
      </c>
    </row>
    <row r="285" spans="2:28" x14ac:dyDescent="0.2">
      <c r="B285" s="130">
        <v>609.36099999999988</v>
      </c>
      <c r="C285" s="160">
        <v>35.188525121361792</v>
      </c>
      <c r="D285">
        <v>609.36099999999988</v>
      </c>
      <c r="E285" s="160">
        <v>-2208.2534625025041</v>
      </c>
      <c r="F285">
        <v>609.36099999999988</v>
      </c>
      <c r="G285" s="160">
        <v>31.593427497495668</v>
      </c>
      <c r="I285" s="160"/>
      <c r="K285" s="160"/>
      <c r="L285">
        <v>609.11099999999988</v>
      </c>
      <c r="M285" s="160">
        <v>176.43558848092471</v>
      </c>
      <c r="N285" s="143">
        <f t="shared" si="4"/>
        <v>285</v>
      </c>
      <c r="AB285" s="172" t="str">
        <f>IFERROR(VALUE(RIGHT(AA285,LEN(AA285)-MIN(FIND({0;1;2;3;4;5;6;7;8;9},AA285&amp;"0123456789"))+1)),"")</f>
        <v/>
      </c>
    </row>
    <row r="286" spans="2:28" x14ac:dyDescent="0.2">
      <c r="B286" s="130">
        <v>609.86099999999988</v>
      </c>
      <c r="C286" s="160">
        <v>35.220155992101652</v>
      </c>
      <c r="D286">
        <v>609.86099999999988</v>
      </c>
      <c r="E286" s="160">
        <v>-2208.7525046092364</v>
      </c>
      <c r="F286">
        <v>609.86099999999988</v>
      </c>
      <c r="G286" s="160">
        <v>31.094385390763364</v>
      </c>
      <c r="I286" s="160"/>
      <c r="K286" s="160"/>
      <c r="L286">
        <v>609.61099999999988</v>
      </c>
      <c r="M286" s="160">
        <v>176.37326338439021</v>
      </c>
      <c r="N286" s="143">
        <f t="shared" si="4"/>
        <v>286</v>
      </c>
      <c r="AB286" s="172" t="str">
        <f>IFERROR(VALUE(RIGHT(AA286,LEN(AA286)-MIN(FIND({0;1;2;3;4;5;6;7;8;9},AA286&amp;"0123456789"))+1)),"")</f>
        <v/>
      </c>
    </row>
    <row r="287" spans="2:28" x14ac:dyDescent="0.2">
      <c r="B287" s="130">
        <v>610.36099999999988</v>
      </c>
      <c r="C287" s="160">
        <v>35.252346128135571</v>
      </c>
      <c r="D287">
        <v>610.36099999999988</v>
      </c>
      <c r="E287" s="160">
        <v>-2209.2515102168991</v>
      </c>
      <c r="F287">
        <v>610.36099999999988</v>
      </c>
      <c r="G287" s="160">
        <v>30.595379783100725</v>
      </c>
      <c r="I287" s="160"/>
      <c r="K287" s="160"/>
      <c r="L287">
        <v>610.11099999999988</v>
      </c>
      <c r="M287" s="160">
        <v>176.30904556367901</v>
      </c>
      <c r="N287" s="143">
        <f t="shared" si="4"/>
        <v>287</v>
      </c>
      <c r="AB287" s="172" t="str">
        <f>IFERROR(VALUE(RIGHT(AA287,LEN(AA287)-MIN(FIND({0;1;2;3;4;5;6;7;8;9},AA287&amp;"0123456789"))+1)),"")</f>
        <v/>
      </c>
    </row>
    <row r="288" spans="2:28" x14ac:dyDescent="0.2">
      <c r="B288" s="130">
        <v>610.86099999999988</v>
      </c>
      <c r="C288" s="160">
        <v>35.285112289642029</v>
      </c>
      <c r="D288">
        <v>610.86099999999988</v>
      </c>
      <c r="E288" s="160">
        <v>-2209.7504775957</v>
      </c>
      <c r="F288">
        <v>610.86099999999988</v>
      </c>
      <c r="G288" s="160">
        <v>30.096412404299826</v>
      </c>
      <c r="I288" s="160"/>
      <c r="K288" s="160"/>
      <c r="L288">
        <v>610.61099999999988</v>
      </c>
      <c r="M288" s="160">
        <v>176.24289836362328</v>
      </c>
      <c r="N288" s="143">
        <f t="shared" si="4"/>
        <v>288</v>
      </c>
      <c r="AB288" s="172" t="str">
        <f>IFERROR(VALUE(RIGHT(AA288,LEN(AA288)-MIN(FIND({0;1;2;3;4;5;6;7;8;9},AA288&amp;"0123456789"))+1)),"")</f>
        <v/>
      </c>
    </row>
    <row r="289" spans="2:28" x14ac:dyDescent="0.2">
      <c r="B289" s="130">
        <v>611.36099999999988</v>
      </c>
      <c r="C289" s="160">
        <v>35.318471498571299</v>
      </c>
      <c r="D289">
        <v>611.36099999999988</v>
      </c>
      <c r="E289" s="160">
        <v>-2210.2494049399011</v>
      </c>
      <c r="F289">
        <v>611.36099999999988</v>
      </c>
      <c r="G289" s="160">
        <v>29.597485060098734</v>
      </c>
      <c r="I289" s="160"/>
      <c r="K289" s="160"/>
      <c r="L289">
        <v>611.11099999999988</v>
      </c>
      <c r="M289" s="160">
        <v>176.17479119118437</v>
      </c>
      <c r="N289" s="143">
        <f t="shared" si="4"/>
        <v>289</v>
      </c>
      <c r="AB289" s="172" t="str">
        <f>IFERROR(VALUE(RIGHT(AA289,LEN(AA289)-MIN(FIND({0;1;2;3;4;5;6;7;8;9},AA289&amp;"0123456789"))+1)),"")</f>
        <v/>
      </c>
    </row>
    <row r="290" spans="2:28" x14ac:dyDescent="0.2">
      <c r="B290" s="130">
        <v>611.86099999999988</v>
      </c>
      <c r="C290" s="160">
        <v>35.352440973615259</v>
      </c>
      <c r="D290">
        <v>611.86099999999988</v>
      </c>
      <c r="E290" s="160">
        <v>-2210.748290369233</v>
      </c>
      <c r="F290">
        <v>611.86099999999988</v>
      </c>
      <c r="G290" s="160">
        <v>29.098599630766785</v>
      </c>
      <c r="I290" s="160"/>
      <c r="K290" s="160"/>
      <c r="L290">
        <v>611.61099999999988</v>
      </c>
      <c r="M290" s="160">
        <v>176.10470088292428</v>
      </c>
      <c r="N290" s="143">
        <f t="shared" si="4"/>
        <v>290</v>
      </c>
      <c r="AB290" s="172" t="str">
        <f>IFERROR(VALUE(RIGHT(AA290,LEN(AA290)-MIN(FIND({0;1;2;3;4;5;6;7;8;9},AA290&amp;"0123456789"))+1)),"")</f>
        <v/>
      </c>
    </row>
    <row r="291" spans="2:28" x14ac:dyDescent="0.2">
      <c r="B291" s="130">
        <v>612.36099999999988</v>
      </c>
      <c r="C291" s="160">
        <v>35.387038051719429</v>
      </c>
      <c r="D291">
        <v>612.36099999999988</v>
      </c>
      <c r="E291" s="160">
        <v>-2211.2471319315582</v>
      </c>
      <c r="F291">
        <v>612.36099999999988</v>
      </c>
      <c r="G291" s="160">
        <v>28.599758068441588</v>
      </c>
      <c r="I291" s="160"/>
      <c r="K291" s="160"/>
      <c r="L291">
        <v>612.11099999999988</v>
      </c>
      <c r="M291" s="160">
        <v>176.03261325164331</v>
      </c>
      <c r="N291" s="143">
        <f t="shared" si="4"/>
        <v>291</v>
      </c>
      <c r="AB291" s="172" t="str">
        <f>IFERROR(VALUE(RIGHT(AA291,LEN(AA291)-MIN(FIND({0;1;2;3;4;5;6;7;8;9},AA291&amp;"0123456789"))+1)),"")</f>
        <v/>
      </c>
    </row>
    <row r="292" spans="2:28" x14ac:dyDescent="0.2">
      <c r="B292" s="130">
        <v>612.86099999999988</v>
      </c>
      <c r="C292" s="160">
        <v>35.422280094451118</v>
      </c>
      <c r="D292">
        <v>612.86099999999988</v>
      </c>
      <c r="E292" s="160">
        <v>-2211.7459276070467</v>
      </c>
      <c r="F292">
        <v>612.86099999999988</v>
      </c>
      <c r="G292" s="160">
        <v>28.100962392953079</v>
      </c>
      <c r="I292" s="160"/>
      <c r="K292" s="160"/>
      <c r="L292">
        <v>612.61099999999988</v>
      </c>
      <c r="M292" s="160">
        <v>175.95852482793822</v>
      </c>
      <c r="N292" s="143">
        <f t="shared" si="4"/>
        <v>292</v>
      </c>
      <c r="AB292" s="172" t="str">
        <f>IFERROR(VALUE(RIGHT(AA292,LEN(AA292)-MIN(FIND({0;1;2;3;4;5;6;7;8;9},AA292&amp;"0123456789"))+1)),"")</f>
        <v/>
      </c>
    </row>
    <row r="293" spans="2:28" x14ac:dyDescent="0.2">
      <c r="B293" s="130">
        <v>613.36099999999988</v>
      </c>
      <c r="C293" s="160">
        <v>35.458184377399817</v>
      </c>
      <c r="D293">
        <v>613.36099999999988</v>
      </c>
      <c r="E293" s="160">
        <v>-2212.2446753141503</v>
      </c>
      <c r="F293">
        <v>613.36099999999988</v>
      </c>
      <c r="G293" s="160">
        <v>27.602214685849503</v>
      </c>
      <c r="I293" s="160"/>
      <c r="K293" s="160"/>
      <c r="L293">
        <v>613.11099999999988</v>
      </c>
      <c r="M293" s="160">
        <v>175.88244481269197</v>
      </c>
      <c r="N293" s="143">
        <f t="shared" si="4"/>
        <v>293</v>
      </c>
      <c r="AB293" s="172" t="str">
        <f>IFERROR(VALUE(RIGHT(AA293,LEN(AA293)-MIN(FIND({0;1;2;3;4;5;6;7;8;9},AA293&amp;"0123456789"))+1)),"")</f>
        <v/>
      </c>
    </row>
    <row r="294" spans="2:28" x14ac:dyDescent="0.2">
      <c r="B294" s="130">
        <v>613.86099999999988</v>
      </c>
      <c r="C294" s="160">
        <v>35.494767960647899</v>
      </c>
      <c r="D294">
        <v>613.86099999999988</v>
      </c>
      <c r="E294" s="160">
        <v>-2212.7433729177087</v>
      </c>
      <c r="F294">
        <v>613.86099999999988</v>
      </c>
      <c r="G294" s="160">
        <v>27.103517082291091</v>
      </c>
      <c r="I294" s="160"/>
      <c r="K294" s="160"/>
      <c r="L294">
        <v>613.61099999999988</v>
      </c>
      <c r="M294" s="160">
        <v>175.8043972567792</v>
      </c>
      <c r="N294" s="143">
        <f t="shared" si="4"/>
        <v>294</v>
      </c>
      <c r="AB294" s="172" t="str">
        <f>IFERROR(VALUE(RIGHT(AA294,LEN(AA294)-MIN(FIND({0;1;2;3;4;5;6;7;8;9},AA294&amp;"0123456789"))+1)),"")</f>
        <v/>
      </c>
    </row>
    <row r="295" spans="2:28" x14ac:dyDescent="0.2">
      <c r="B295" s="130">
        <v>614.36099999999988</v>
      </c>
      <c r="C295" s="160">
        <v>35.532047538210755</v>
      </c>
      <c r="D295">
        <v>614.36099999999988</v>
      </c>
      <c r="E295" s="160">
        <v>-2213.2420182395713</v>
      </c>
      <c r="F295">
        <v>614.36099999999988</v>
      </c>
      <c r="G295" s="160">
        <v>26.604871760428523</v>
      </c>
      <c r="I295" s="160"/>
      <c r="K295" s="160"/>
      <c r="L295">
        <v>614.11099999999988</v>
      </c>
      <c r="M295" s="160">
        <v>175.72442348440663</v>
      </c>
      <c r="N295" s="143">
        <f t="shared" si="4"/>
        <v>295</v>
      </c>
      <c r="AB295" s="172" t="str">
        <f>IFERROR(VALUE(RIGHT(AA295,LEN(AA295)-MIN(FIND({0;1;2;3;4;5;6;7;8;9},AA295&amp;"0123456789"))+1)),"")</f>
        <v/>
      </c>
    </row>
    <row r="296" spans="2:28" x14ac:dyDescent="0.2">
      <c r="B296" s="130">
        <v>614.86099999999988</v>
      </c>
      <c r="C296" s="160">
        <v>35.57003926421072</v>
      </c>
      <c r="D296">
        <v>614.86099999999988</v>
      </c>
      <c r="E296" s="160">
        <v>-2213.7406090721324</v>
      </c>
      <c r="F296">
        <v>614.86099999999988</v>
      </c>
      <c r="G296" s="160">
        <v>26.106280927867374</v>
      </c>
      <c r="I296" s="160"/>
      <c r="K296" s="160"/>
      <c r="L296">
        <v>614.61099999999988</v>
      </c>
      <c r="M296" s="160">
        <v>175.64258477579398</v>
      </c>
      <c r="N296" s="143">
        <f t="shared" si="4"/>
        <v>296</v>
      </c>
      <c r="AB296" s="172" t="str">
        <f>IFERROR(VALUE(RIGHT(AA296,LEN(AA296)-MIN(FIND({0;1;2;3;4;5;6;7;8;9},AA296&amp;"0123456789"))+1)),"")</f>
        <v/>
      </c>
    </row>
    <row r="297" spans="2:28" x14ac:dyDescent="0.2">
      <c r="B297" s="130">
        <v>615.36099999999988</v>
      </c>
      <c r="C297" s="160">
        <v>35.608758553418973</v>
      </c>
      <c r="D297">
        <v>615.36099999999988</v>
      </c>
      <c r="E297" s="160">
        <v>-2214.2391431952638</v>
      </c>
      <c r="F297">
        <v>615.36099999999988</v>
      </c>
      <c r="G297" s="160">
        <v>25.607746804736053</v>
      </c>
      <c r="I297" s="160"/>
      <c r="K297" s="160"/>
      <c r="L297">
        <v>615.11099999999988</v>
      </c>
      <c r="M297" s="160">
        <v>175.55896532496115</v>
      </c>
      <c r="N297" s="143">
        <f t="shared" si="4"/>
        <v>297</v>
      </c>
      <c r="AB297" s="172" t="str">
        <f>IFERROR(VALUE(RIGHT(AA297,LEN(AA297)-MIN(FIND({0;1;2;3;4;5;6;7;8;9},AA297&amp;"0123456789"))+1)),"")</f>
        <v/>
      </c>
    </row>
    <row r="298" spans="2:28" x14ac:dyDescent="0.2">
      <c r="B298" s="130">
        <v>615.86099999999988</v>
      </c>
      <c r="C298" s="160">
        <v>35.648219853678363</v>
      </c>
      <c r="D298">
        <v>615.86099999999988</v>
      </c>
      <c r="E298" s="160">
        <v>-2214.7376183971355</v>
      </c>
      <c r="F298">
        <v>615.86099999999988</v>
      </c>
      <c r="G298" s="160">
        <v>25.109271602864283</v>
      </c>
      <c r="I298" s="160"/>
      <c r="K298" s="160"/>
      <c r="L298">
        <v>615.61099999999988</v>
      </c>
      <c r="M298" s="160">
        <v>175.47367548679949</v>
      </c>
      <c r="N298" s="143">
        <f t="shared" si="4"/>
        <v>298</v>
      </c>
      <c r="AB298" s="172" t="str">
        <f>IFERROR(VALUE(RIGHT(AA298,LEN(AA298)-MIN(FIND({0;1;2;3;4;5;6;7;8;9},AA298&amp;"0123456789"))+1)),"")</f>
        <v/>
      </c>
    </row>
    <row r="299" spans="2:28" x14ac:dyDescent="0.2">
      <c r="B299" s="130">
        <v>616.36099999999988</v>
      </c>
      <c r="C299" s="160">
        <v>35.688436387610622</v>
      </c>
      <c r="D299">
        <v>616.36099999999988</v>
      </c>
      <c r="E299" s="160">
        <v>-2215.2360324994725</v>
      </c>
      <c r="F299">
        <v>616.36099999999988</v>
      </c>
      <c r="G299" s="160">
        <v>24.610857500527345</v>
      </c>
      <c r="I299" s="160"/>
      <c r="K299" s="160"/>
      <c r="L299">
        <v>616.11099999999988</v>
      </c>
      <c r="M299" s="160">
        <v>175.38685532663217</v>
      </c>
      <c r="N299" s="143">
        <f t="shared" si="4"/>
        <v>299</v>
      </c>
      <c r="AB299" s="172" t="str">
        <f>IFERROR(VALUE(RIGHT(AA299,LEN(AA299)-MIN(FIND({0;1;2;3;4;5;6;7;8;9},AA299&amp;"0123456789"))+1)),"")</f>
        <v/>
      </c>
    </row>
    <row r="300" spans="2:28" x14ac:dyDescent="0.2">
      <c r="B300" s="130">
        <v>616.86099999999988</v>
      </c>
      <c r="C300" s="160">
        <v>35.729419860918014</v>
      </c>
      <c r="D300">
        <v>616.86099999999988</v>
      </c>
      <c r="E300" s="160">
        <v>-2215.7343833878413</v>
      </c>
      <c r="F300">
        <v>616.86099999999988</v>
      </c>
      <c r="G300" s="160">
        <v>24.112506612158541</v>
      </c>
      <c r="I300" s="160"/>
      <c r="K300" s="160"/>
      <c r="L300">
        <v>616.61099999999988</v>
      </c>
      <c r="M300" s="160">
        <v>175.29867848367877</v>
      </c>
      <c r="N300" s="143">
        <f t="shared" si="4"/>
        <v>300</v>
      </c>
      <c r="AB300" s="172" t="str">
        <f>IFERROR(VALUE(RIGHT(AA300,LEN(AA300)-MIN(FIND({0;1;2;3;4;5;6;7;8;9},AA300&amp;"0123456789"))+1)),"")</f>
        <v/>
      </c>
    </row>
    <row r="301" spans="2:28" x14ac:dyDescent="0.2">
      <c r="B301" s="130">
        <v>617.36099999999988</v>
      </c>
      <c r="C301" s="160">
        <v>35.771180134516328</v>
      </c>
      <c r="D301">
        <v>617.36099999999988</v>
      </c>
      <c r="E301" s="160">
        <v>-2216.2326690475707</v>
      </c>
      <c r="F301">
        <v>617.36099999999988</v>
      </c>
      <c r="G301" s="160">
        <v>23.61422095242915</v>
      </c>
      <c r="I301" s="160"/>
      <c r="K301" s="160"/>
      <c r="L301">
        <v>617.11099999999988</v>
      </c>
      <c r="M301" s="160">
        <v>175.20935635710467</v>
      </c>
      <c r="N301" s="143">
        <f t="shared" si="4"/>
        <v>301</v>
      </c>
      <c r="AB301" s="172" t="str">
        <f>IFERROR(VALUE(RIGHT(AA301,LEN(AA301)-MIN(FIND({0;1;2;3;4;5;6;7;8;9},AA301&amp;"0123456789"))+1)),"")</f>
        <v/>
      </c>
    </row>
    <row r="302" spans="2:28" x14ac:dyDescent="0.2">
      <c r="B302" s="130">
        <v>617.86099999999988</v>
      </c>
      <c r="C302" s="160">
        <v>35.813724857688065</v>
      </c>
      <c r="D302">
        <v>617.86099999999988</v>
      </c>
      <c r="E302" s="160">
        <v>-2216.7308876059428</v>
      </c>
      <c r="F302">
        <v>617.86099999999988</v>
      </c>
      <c r="G302" s="160">
        <v>23.116002394056977</v>
      </c>
      <c r="I302" s="160"/>
      <c r="K302" s="160"/>
      <c r="L302">
        <v>617.61099999999988</v>
      </c>
      <c r="M302" s="160">
        <v>175.11914262078469</v>
      </c>
      <c r="N302" s="143">
        <f t="shared" si="4"/>
        <v>302</v>
      </c>
      <c r="AB302" s="172" t="str">
        <f>IFERROR(VALUE(RIGHT(AA302,LEN(AA302)-MIN(FIND({0;1;2;3;4;5;6;7;8;9},AA302&amp;"0123456789"))+1)),"")</f>
        <v/>
      </c>
    </row>
    <row r="303" spans="2:28" x14ac:dyDescent="0.2">
      <c r="B303" s="130">
        <v>618.36099999999988</v>
      </c>
      <c r="C303" s="160">
        <v>35.857059059427215</v>
      </c>
      <c r="D303">
        <v>618.36099999999988</v>
      </c>
      <c r="E303" s="160">
        <v>-2217.2290373813003</v>
      </c>
      <c r="F303">
        <v>618.36099999999988</v>
      </c>
      <c r="G303" s="160">
        <v>22.617852618699544</v>
      </c>
      <c r="I303" s="160"/>
      <c r="K303" s="160"/>
      <c r="L303">
        <v>618.11099999999988</v>
      </c>
      <c r="M303" s="160">
        <v>175.02833806911778</v>
      </c>
      <c r="N303" s="143">
        <f t="shared" si="4"/>
        <v>303</v>
      </c>
      <c r="AB303" s="172" t="str">
        <f>IFERROR(VALUE(RIGHT(AA303,LEN(AA303)-MIN(FIND({0;1;2;3;4;5;6;7;8;9},AA303&amp;"0123456789"))+1)),"")</f>
        <v/>
      </c>
    </row>
    <row r="304" spans="2:28" x14ac:dyDescent="0.2">
      <c r="B304" s="130">
        <v>618.86099999999988</v>
      </c>
      <c r="C304" s="160">
        <v>35.901184695165924</v>
      </c>
      <c r="D304">
        <v>618.86099999999988</v>
      </c>
      <c r="E304" s="160">
        <v>-2217.7271169396822</v>
      </c>
      <c r="F304">
        <v>618.86099999999988</v>
      </c>
      <c r="G304" s="160">
        <v>22.119773060317584</v>
      </c>
      <c r="I304" s="160"/>
      <c r="K304" s="160"/>
      <c r="L304">
        <v>618.61099999999988</v>
      </c>
      <c r="M304" s="160">
        <v>174.93729579170807</v>
      </c>
      <c r="N304" s="143">
        <f t="shared" si="4"/>
        <v>304</v>
      </c>
      <c r="AB304" s="172" t="str">
        <f>IFERROR(VALUE(RIGHT(AA304,LEN(AA304)-MIN(FIND({0;1;2;3;4;5;6;7;8;9},AA304&amp;"0123456789"))+1)),"")</f>
        <v/>
      </c>
    </row>
    <row r="305" spans="2:28" x14ac:dyDescent="0.2">
      <c r="B305" s="130">
        <v>619.36099999999988</v>
      </c>
      <c r="C305" s="160">
        <v>35.946100146133915</v>
      </c>
      <c r="D305">
        <v>619.36099999999988</v>
      </c>
      <c r="E305" s="160">
        <v>-2218.2251251595753</v>
      </c>
      <c r="F305">
        <v>619.36099999999988</v>
      </c>
      <c r="G305" s="160">
        <v>21.621764840424476</v>
      </c>
      <c r="I305" s="160"/>
      <c r="K305" s="160"/>
      <c r="L305">
        <v>619.11099999999988</v>
      </c>
      <c r="M305" s="160">
        <v>174.84642666990791</v>
      </c>
      <c r="N305" s="143">
        <f t="shared" si="4"/>
        <v>305</v>
      </c>
      <c r="AB305" s="172" t="str">
        <f>IFERROR(VALUE(RIGHT(AA305,LEN(AA305)-MIN(FIND({0;1;2;3;4;5;6;7;8;9},AA305&amp;"0123456789"))+1)),"")</f>
        <v/>
      </c>
    </row>
    <row r="306" spans="2:28" x14ac:dyDescent="0.2">
      <c r="B306" s="130">
        <v>619.86099999999988</v>
      </c>
      <c r="C306" s="160">
        <v>35.991799668712396</v>
      </c>
      <c r="D306">
        <v>619.86099999999988</v>
      </c>
      <c r="E306" s="160">
        <v>-2218.7230613052789</v>
      </c>
      <c r="F306">
        <v>619.86099999999988</v>
      </c>
      <c r="G306" s="160">
        <v>21.123828694720942</v>
      </c>
      <c r="I306" s="160"/>
      <c r="K306" s="160"/>
      <c r="L306">
        <v>619.61099999999988</v>
      </c>
      <c r="M306" s="160">
        <v>174.75620518184908</v>
      </c>
      <c r="N306" s="143">
        <f t="shared" si="4"/>
        <v>306</v>
      </c>
      <c r="AB306" s="172" t="str">
        <f>IFERROR(VALUE(RIGHT(AA306,LEN(AA306)-MIN(FIND({0;1;2;3;4;5;6;7;8;9},AA306&amp;"0123456789"))+1)),"")</f>
        <v/>
      </c>
    </row>
    <row r="307" spans="2:28" x14ac:dyDescent="0.2">
      <c r="B307" s="130">
        <v>620.36099999999988</v>
      </c>
      <c r="C307" s="160">
        <v>36.038272791309161</v>
      </c>
      <c r="D307">
        <v>620.36099999999988</v>
      </c>
      <c r="E307" s="160">
        <v>-2219.2209251092686</v>
      </c>
      <c r="F307">
        <v>620.36099999999988</v>
      </c>
      <c r="G307" s="160">
        <v>20.625964890731211</v>
      </c>
      <c r="I307" s="160"/>
      <c r="K307" s="160"/>
      <c r="L307">
        <v>620.11099999999988</v>
      </c>
      <c r="M307" s="160">
        <v>174.66717549593497</v>
      </c>
      <c r="N307" s="143">
        <f t="shared" si="4"/>
        <v>307</v>
      </c>
      <c r="AB307" s="172" t="str">
        <f>IFERROR(VALUE(RIGHT(AA307,LEN(AA307)-MIN(FIND({0;1;2;3;4;5;6;7;8;9},AA307&amp;"0123456789"))+1)),"")</f>
        <v/>
      </c>
    </row>
    <row r="308" spans="2:28" x14ac:dyDescent="0.2">
      <c r="B308" s="130">
        <v>620.86099999999988</v>
      </c>
      <c r="C308" s="160">
        <v>36.085503656510852</v>
      </c>
      <c r="D308">
        <v>620.86099999999988</v>
      </c>
      <c r="E308" s="160">
        <v>-2219.7187168637679</v>
      </c>
      <c r="F308">
        <v>620.86099999999988</v>
      </c>
      <c r="G308" s="160">
        <v>20.128173136231908</v>
      </c>
      <c r="I308" s="160"/>
      <c r="K308" s="160"/>
      <c r="L308">
        <v>620.61099999999988</v>
      </c>
      <c r="M308" s="160">
        <v>174.57995782464062</v>
      </c>
      <c r="N308" s="143">
        <f t="shared" si="4"/>
        <v>308</v>
      </c>
      <c r="AB308" s="172" t="str">
        <f>IFERROR(VALUE(RIGHT(AA308,LEN(AA308)-MIN(FIND({0;1;2;3;4;5;6;7;8;9},AA308&amp;"0123456789"))+1)),"")</f>
        <v/>
      </c>
    </row>
    <row r="309" spans="2:28" x14ac:dyDescent="0.2">
      <c r="B309" s="130">
        <v>621.36099999999988</v>
      </c>
      <c r="C309" s="160">
        <v>36.133470306567183</v>
      </c>
      <c r="D309">
        <v>621.36099999999988</v>
      </c>
      <c r="E309" s="160">
        <v>-2220.2164375214966</v>
      </c>
      <c r="F309">
        <v>621.36099999999988</v>
      </c>
      <c r="G309" s="160">
        <v>19.63045247850323</v>
      </c>
      <c r="I309" s="160"/>
      <c r="K309" s="160"/>
      <c r="L309">
        <v>621.11099999999988</v>
      </c>
      <c r="M309" s="160">
        <v>174.49525500160934</v>
      </c>
      <c r="N309" s="143">
        <f t="shared" si="4"/>
        <v>309</v>
      </c>
      <c r="AB309" s="172" t="str">
        <f>IFERROR(VALUE(RIGHT(AA309,LEN(AA309)-MIN(FIND({0;1;2;3;4;5;6;7;8;9},AA309&amp;"0123456789"))+1)),"")</f>
        <v/>
      </c>
    </row>
    <row r="310" spans="2:28" x14ac:dyDescent="0.2">
      <c r="B310" s="130">
        <v>621.56099999999992</v>
      </c>
      <c r="C310" s="160">
        <v>36.152854917900164</v>
      </c>
      <c r="D310">
        <v>621.56099999999992</v>
      </c>
      <c r="E310" s="160">
        <v>-2220.4155064020474</v>
      </c>
      <c r="F310">
        <v>621.56099999999992</v>
      </c>
      <c r="G310" s="160">
        <v>19.43138359795239</v>
      </c>
      <c r="I310" s="160"/>
      <c r="K310" s="160"/>
      <c r="L310">
        <v>621.4609999999999</v>
      </c>
      <c r="M310" s="160">
        <v>174.43827796503311</v>
      </c>
      <c r="N310" s="143">
        <f t="shared" si="4"/>
        <v>310</v>
      </c>
      <c r="AB310" s="172" t="str">
        <f>IFERROR(VALUE(RIGHT(AA310,LEN(AA310)-MIN(FIND({0;1;2;3;4;5;6;7;8;9},AA310&amp;"0123456789"))+1)),"")</f>
        <v/>
      </c>
    </row>
    <row r="311" spans="2:28" x14ac:dyDescent="0.2">
      <c r="B311" s="130">
        <v>621.76099999999997</v>
      </c>
      <c r="C311" s="160">
        <v>36.172350454669335</v>
      </c>
      <c r="D311">
        <v>621.76099999999997</v>
      </c>
      <c r="E311" s="160">
        <v>-2220.6145643321029</v>
      </c>
      <c r="F311">
        <v>621.76099999999997</v>
      </c>
      <c r="G311" s="160">
        <v>19.23232566789693</v>
      </c>
      <c r="I311" s="160"/>
      <c r="K311" s="160"/>
      <c r="L311">
        <v>621.66099999999994</v>
      </c>
      <c r="M311" s="160">
        <v>174.40634737529834</v>
      </c>
      <c r="N311" s="143">
        <f t="shared" si="4"/>
        <v>311</v>
      </c>
      <c r="AB311" s="172" t="str">
        <f>IFERROR(VALUE(RIGHT(AA311,LEN(AA311)-MIN(FIND({0;1;2;3;4;5;6;7;8;9},AA311&amp;"0123456789"))+1)),"")</f>
        <v/>
      </c>
    </row>
    <row r="312" spans="2:28" x14ac:dyDescent="0.2">
      <c r="B312" s="130">
        <v>621.96100000000001</v>
      </c>
      <c r="C312" s="160">
        <v>36.19195452344772</v>
      </c>
      <c r="D312">
        <v>621.96100000000001</v>
      </c>
      <c r="E312" s="160">
        <v>-2220.8136114849954</v>
      </c>
      <c r="F312">
        <v>621.96100000000001</v>
      </c>
      <c r="G312" s="160">
        <v>19.03327851500444</v>
      </c>
      <c r="I312" s="160"/>
      <c r="K312" s="160"/>
      <c r="L312">
        <v>621.86099999999999</v>
      </c>
      <c r="M312" s="160">
        <v>174.37510395455112</v>
      </c>
      <c r="N312" s="143">
        <f t="shared" si="4"/>
        <v>312</v>
      </c>
      <c r="AB312" s="172" t="str">
        <f>IFERROR(VALUE(RIGHT(AA312,LEN(AA312)-MIN(FIND({0;1;2;3;4;5;6;7;8;9},AA312&amp;"0123456789"))+1)),"")</f>
        <v/>
      </c>
    </row>
    <row r="313" spans="2:28" x14ac:dyDescent="0.2">
      <c r="B313" s="130">
        <v>622.16100000000006</v>
      </c>
      <c r="C313" s="160">
        <v>36.211664515389764</v>
      </c>
      <c r="D313">
        <v>622.16100000000006</v>
      </c>
      <c r="E313" s="160">
        <v>-2221.0126480593312</v>
      </c>
      <c r="F313">
        <v>622.16100000000006</v>
      </c>
      <c r="G313" s="160">
        <v>18.834241940668562</v>
      </c>
      <c r="I313" s="160"/>
      <c r="K313" s="160"/>
      <c r="L313">
        <v>622.06100000000004</v>
      </c>
      <c r="M313" s="160">
        <v>174.34460981666999</v>
      </c>
      <c r="N313" s="143">
        <f t="shared" si="4"/>
        <v>313</v>
      </c>
      <c r="AB313" s="172" t="str">
        <f>IFERROR(VALUE(RIGHT(AA313,LEN(AA313)-MIN(FIND({0;1;2;3;4;5;6;7;8;9},AA313&amp;"0123456789"))+1)),"")</f>
        <v/>
      </c>
    </row>
    <row r="314" spans="2:28" x14ac:dyDescent="0.2">
      <c r="B314" s="130">
        <v>622.3610000000001</v>
      </c>
      <c r="C314" s="160">
        <v>36.231477596780003</v>
      </c>
      <c r="D314">
        <v>622.3610000000001</v>
      </c>
      <c r="E314" s="160">
        <v>-2221.2116742803014</v>
      </c>
      <c r="F314">
        <v>622.3610000000001</v>
      </c>
      <c r="G314" s="160">
        <v>18.635215719698408</v>
      </c>
      <c r="I314" s="160"/>
      <c r="K314" s="160"/>
      <c r="L314">
        <v>622.26100000000008</v>
      </c>
      <c r="M314" s="160">
        <v>174.31492980821423</v>
      </c>
      <c r="N314" s="143">
        <f t="shared" si="4"/>
        <v>314</v>
      </c>
      <c r="AB314" s="172" t="str">
        <f>IFERROR(VALUE(RIGHT(AA314,LEN(AA314)-MIN(FIND({0;1;2;3;4;5;6;7;8;9},AA314&amp;"0123456789"))+1)),"")</f>
        <v/>
      </c>
    </row>
    <row r="315" spans="2:28" x14ac:dyDescent="0.2">
      <c r="B315" s="130">
        <v>622.56100000000015</v>
      </c>
      <c r="C315" s="160">
        <v>36.251390699337158</v>
      </c>
      <c r="D315">
        <v>622.56100000000015</v>
      </c>
      <c r="E315" s="160">
        <v>-2221.4106904010046</v>
      </c>
      <c r="F315">
        <v>622.56100000000015</v>
      </c>
      <c r="G315" s="160">
        <v>18.436199598995245</v>
      </c>
      <c r="I315" s="160"/>
      <c r="K315" s="160"/>
      <c r="L315">
        <v>622.46100000000013</v>
      </c>
      <c r="M315" s="160">
        <v>174.28613157861395</v>
      </c>
      <c r="N315" s="143">
        <f t="shared" si="4"/>
        <v>315</v>
      </c>
      <c r="AB315" s="172" t="str">
        <f>IFERROR(VALUE(RIGHT(AA315,LEN(AA315)-MIN(FIND({0;1;2;3;4;5;6;7;8;9},AA315&amp;"0123456789"))+1)),"")</f>
        <v/>
      </c>
    </row>
    <row r="316" spans="2:28" x14ac:dyDescent="0.2">
      <c r="B316" s="130">
        <v>622.76100000000019</v>
      </c>
      <c r="C316" s="160">
        <v>36.271400510274766</v>
      </c>
      <c r="D316">
        <v>622.76100000000019</v>
      </c>
      <c r="E316" s="160">
        <v>-2221.6096967037884</v>
      </c>
      <c r="F316">
        <v>622.76100000000019</v>
      </c>
      <c r="G316" s="160">
        <v>18.237193296211444</v>
      </c>
      <c r="I316" s="160"/>
      <c r="K316" s="160"/>
      <c r="L316">
        <v>622.66100000000017</v>
      </c>
      <c r="M316" s="160">
        <v>174.25828565016226</v>
      </c>
      <c r="N316" s="143">
        <f t="shared" si="4"/>
        <v>316</v>
      </c>
      <c r="AB316" s="172" t="str">
        <f>IFERROR(VALUE(RIGHT(AA316,LEN(AA316)-MIN(FIND({0;1;2;3;4;5;6;7;8;9},AA316&amp;"0123456789"))+1)),"")</f>
        <v/>
      </c>
    </row>
    <row r="317" spans="2:28" x14ac:dyDescent="0.2">
      <c r="B317" s="130">
        <v>622.96100000000024</v>
      </c>
      <c r="C317" s="160">
        <v>36.291503462120275</v>
      </c>
      <c r="D317">
        <v>622.96100000000024</v>
      </c>
      <c r="E317" s="160">
        <v>-2221.8086935016013</v>
      </c>
      <c r="F317">
        <v>622.96100000000024</v>
      </c>
      <c r="G317" s="160">
        <v>18.03819649839852</v>
      </c>
      <c r="I317" s="160"/>
      <c r="K317" s="160"/>
      <c r="L317">
        <v>622.86100000000022</v>
      </c>
      <c r="M317" s="160">
        <v>174.23146548725515</v>
      </c>
      <c r="N317" s="143">
        <f t="shared" si="4"/>
        <v>317</v>
      </c>
      <c r="AB317" s="172" t="str">
        <f>IFERROR(VALUE(RIGHT(AA317,LEN(AA317)-MIN(FIND({0;1;2;3;4;5;6;7;8;9},AA317&amp;"0123456789"))+1)),"")</f>
        <v/>
      </c>
    </row>
    <row r="318" spans="2:28" x14ac:dyDescent="0.2">
      <c r="B318" s="130">
        <v>623.16100000000029</v>
      </c>
      <c r="C318" s="160">
        <v>36.311695722294999</v>
      </c>
      <c r="D318">
        <v>623.16100000000029</v>
      </c>
      <c r="E318" s="160">
        <v>-2222.0076811393478</v>
      </c>
      <c r="F318">
        <v>623.16100000000029</v>
      </c>
      <c r="G318" s="160">
        <v>17.839208860651979</v>
      </c>
      <c r="I318" s="160"/>
      <c r="K318" s="160"/>
      <c r="L318">
        <v>623.06100000000026</v>
      </c>
      <c r="M318" s="160">
        <v>174.20574756469892</v>
      </c>
      <c r="N318" s="143">
        <f t="shared" si="4"/>
        <v>318</v>
      </c>
      <c r="AB318" s="172" t="str">
        <f>IFERROR(VALUE(RIGHT(AA318,LEN(AA318)-MIN(FIND({0;1;2;3;4;5;6;7;8;9},AA318&amp;"0123456789"))+1)),"")</f>
        <v/>
      </c>
    </row>
    <row r="319" spans="2:28" x14ac:dyDescent="0.2">
      <c r="B319" s="130">
        <v>623.36100000000033</v>
      </c>
      <c r="C319" s="160">
        <v>36.331973182457851</v>
      </c>
      <c r="D319">
        <v>623.36100000000033</v>
      </c>
      <c r="E319" s="160">
        <v>-2222.2066599952414</v>
      </c>
      <c r="F319">
        <v>623.36100000000033</v>
      </c>
      <c r="G319" s="160">
        <v>17.64023000475845</v>
      </c>
      <c r="I319" s="160"/>
      <c r="K319" s="160"/>
      <c r="L319">
        <v>623.26100000000031</v>
      </c>
      <c r="M319" s="160">
        <v>174.18121143501335</v>
      </c>
      <c r="N319" s="143">
        <f t="shared" si="4"/>
        <v>319</v>
      </c>
      <c r="AB319" s="172" t="str">
        <f>IFERROR(VALUE(RIGHT(AA319,LEN(AA319)-MIN(FIND({0;1;2;3;4;5;6;7;8;9},AA319&amp;"0123456789"))+1)),"")</f>
        <v/>
      </c>
    </row>
    <row r="320" spans="2:28" x14ac:dyDescent="0.2">
      <c r="B320" s="130">
        <v>623.56100000000038</v>
      </c>
      <c r="C320" s="160">
        <v>36.352331447616621</v>
      </c>
      <c r="D320">
        <v>623.56100000000038</v>
      </c>
      <c r="E320" s="160">
        <v>-2222.4056304821529</v>
      </c>
      <c r="F320">
        <v>623.56100000000038</v>
      </c>
      <c r="G320" s="160">
        <v>17.441259517846902</v>
      </c>
      <c r="I320" s="160"/>
      <c r="K320" s="160"/>
      <c r="L320">
        <v>623.46100000000035</v>
      </c>
      <c r="M320" s="160">
        <v>174.1579397945786</v>
      </c>
      <c r="N320" s="143">
        <f t="shared" si="4"/>
        <v>320</v>
      </c>
      <c r="AB320" s="172" t="str">
        <f>IFERROR(VALUE(RIGHT(AA320,LEN(AA320)-MIN(FIND({0;1;2;3;4;5;6;7;8;9},AA320&amp;"0123456789"))+1)),"")</f>
        <v/>
      </c>
    </row>
    <row r="321" spans="2:28" x14ac:dyDescent="0.2">
      <c r="B321" s="130">
        <v>623.76100000000042</v>
      </c>
      <c r="C321" s="160">
        <v>36.372765825011143</v>
      </c>
      <c r="D321">
        <v>623.76100000000042</v>
      </c>
      <c r="E321" s="160">
        <v>-2222.6045930489431</v>
      </c>
      <c r="F321">
        <v>623.76100000000042</v>
      </c>
      <c r="G321" s="160">
        <v>17.242296951056687</v>
      </c>
      <c r="I321" s="160"/>
      <c r="K321" s="160"/>
      <c r="L321">
        <v>623.6610000000004</v>
      </c>
      <c r="M321" s="160">
        <v>174.13601854815221</v>
      </c>
      <c r="N321" s="143">
        <f t="shared" si="4"/>
        <v>321</v>
      </c>
      <c r="AB321" s="172" t="str">
        <f>IFERROR(VALUE(RIGHT(AA321,LEN(AA321)-MIN(FIND({0;1;2;3;4;5;6;7;8;9},AA321&amp;"0123456789"))+1)),"")</f>
        <v/>
      </c>
    </row>
    <row r="322" spans="2:28" x14ac:dyDescent="0.2">
      <c r="B322" s="130">
        <v>623.96100000000047</v>
      </c>
      <c r="C322" s="160">
        <v>36.393271312773294</v>
      </c>
      <c r="D322">
        <v>623.96100000000047</v>
      </c>
      <c r="E322" s="160">
        <v>-2222.8035481817683</v>
      </c>
      <c r="F322">
        <v>623.96100000000047</v>
      </c>
      <c r="G322" s="160">
        <v>17.043341818231511</v>
      </c>
      <c r="I322" s="160"/>
      <c r="K322" s="160"/>
      <c r="L322">
        <v>623.86100000000044</v>
      </c>
      <c r="M322" s="160">
        <v>174.11553687168424</v>
      </c>
      <c r="N322" s="143">
        <f t="shared" si="4"/>
        <v>322</v>
      </c>
      <c r="AB322" s="172" t="str">
        <f>IFERROR(VALUE(RIGHT(AA322,LEN(AA322)-MIN(FIND({0;1;2;3;4;5;6;7;8;9},AA322&amp;"0123456789"))+1)),"")</f>
        <v/>
      </c>
    </row>
    <row r="323" spans="2:28" x14ac:dyDescent="0.2">
      <c r="B323" s="130">
        <v>624.16100000000051</v>
      </c>
      <c r="C323" s="160">
        <v>36.413842588369761</v>
      </c>
      <c r="D323">
        <v>624.16100000000051</v>
      </c>
      <c r="E323" s="160">
        <v>-2223.0024964053587</v>
      </c>
      <c r="F323">
        <v>624.16100000000051</v>
      </c>
      <c r="G323" s="160">
        <v>16.844393594641133</v>
      </c>
      <c r="I323" s="160"/>
      <c r="K323" s="160"/>
      <c r="L323">
        <v>624.06100000000049</v>
      </c>
      <c r="M323" s="160">
        <v>174.09658727335352</v>
      </c>
      <c r="N323" s="143">
        <f t="shared" si="4"/>
        <v>323</v>
      </c>
      <c r="AB323" s="172" t="str">
        <f>IFERROR(VALUE(RIGHT(AA323,LEN(AA323)-MIN(FIND({0;1;2;3;4;5;6;7;8;9},AA323&amp;"0123456789"))+1)),"")</f>
        <v/>
      </c>
    </row>
    <row r="324" spans="2:28" x14ac:dyDescent="0.2">
      <c r="B324" s="130">
        <v>624.36100000000056</v>
      </c>
      <c r="C324" s="160">
        <v>36.434473996834178</v>
      </c>
      <c r="D324">
        <v>624.36100000000056</v>
      </c>
      <c r="E324" s="160">
        <v>-2223.2014382842567</v>
      </c>
      <c r="F324">
        <v>624.36100000000056</v>
      </c>
      <c r="G324" s="160">
        <v>16.645451715743093</v>
      </c>
      <c r="I324" s="160"/>
      <c r="K324" s="160"/>
      <c r="L324">
        <v>624.26100000000054</v>
      </c>
      <c r="M324" s="160">
        <v>174.07926565234141</v>
      </c>
      <c r="N324" s="143">
        <f t="shared" si="4"/>
        <v>324</v>
      </c>
      <c r="AB324" s="172" t="str">
        <f>IFERROR(VALUE(RIGHT(AA324,LEN(AA324)-MIN(FIND({0;1;2;3;4;5;6;7;8;9},AA324&amp;"0123456789"))+1)),"")</f>
        <v/>
      </c>
    </row>
    <row r="325" spans="2:28" x14ac:dyDescent="0.2">
      <c r="B325" s="130">
        <v>624.5610000000006</v>
      </c>
      <c r="C325" s="160">
        <v>36.455159538795947</v>
      </c>
      <c r="D325">
        <v>624.5610000000006</v>
      </c>
      <c r="E325" s="160">
        <v>-2223.4003744239949</v>
      </c>
      <c r="F325">
        <v>624.5610000000006</v>
      </c>
      <c r="G325" s="160">
        <v>16.446515576004913</v>
      </c>
      <c r="I325" s="160"/>
      <c r="K325" s="160"/>
      <c r="L325">
        <v>624.46100000000058</v>
      </c>
      <c r="M325" s="160">
        <v>174.06367135488594</v>
      </c>
      <c r="N325" s="143">
        <f t="shared" si="4"/>
        <v>325</v>
      </c>
      <c r="AB325" s="172" t="str">
        <f>IFERROR(VALUE(RIGHT(AA325,LEN(AA325)-MIN(FIND({0;1;2;3;4;5;6;7;8;9},AA325&amp;"0123456789"))+1)),"")</f>
        <v/>
      </c>
    </row>
    <row r="326" spans="2:28" x14ac:dyDescent="0.2">
      <c r="B326" s="130">
        <v>624.76100000000065</v>
      </c>
      <c r="C326" s="160">
        <v>36.475892858314253</v>
      </c>
      <c r="D326">
        <v>624.76100000000065</v>
      </c>
      <c r="E326" s="160">
        <v>-2223.5993054722189</v>
      </c>
      <c r="F326">
        <v>624.76100000000065</v>
      </c>
      <c r="G326" s="160">
        <v>16.247584527780873</v>
      </c>
      <c r="I326" s="160"/>
      <c r="K326" s="160"/>
      <c r="L326">
        <v>624.66100000000063</v>
      </c>
      <c r="M326" s="160">
        <v>174.04990722805556</v>
      </c>
      <c r="N326" s="143">
        <f t="shared" ref="N326:N389" si="5">N325+1</f>
        <v>326</v>
      </c>
      <c r="AB326" s="172" t="str">
        <f>IFERROR(VALUE(RIGHT(AA326,LEN(AA326)-MIN(FIND({0;1;2;3;4;5;6;7;8;9},AA326&amp;"0123456789"))+1)),"")</f>
        <v/>
      </c>
    </row>
    <row r="327" spans="2:28" x14ac:dyDescent="0.2">
      <c r="B327" s="130">
        <v>624.96100000000069</v>
      </c>
      <c r="C327" s="160">
        <v>36.496667230526285</v>
      </c>
      <c r="D327">
        <v>624.96100000000069</v>
      </c>
      <c r="E327" s="160">
        <v>-2223.7982321197301</v>
      </c>
      <c r="F327">
        <v>624.96100000000069</v>
      </c>
      <c r="G327" s="160">
        <v>16.04865788026973</v>
      </c>
      <c r="I327" s="160"/>
      <c r="K327" s="160"/>
      <c r="L327">
        <v>624.86100000000067</v>
      </c>
      <c r="M327" s="160">
        <v>174.03807967016138</v>
      </c>
      <c r="N327" s="143">
        <f t="shared" si="5"/>
        <v>327</v>
      </c>
      <c r="AB327" s="172" t="str">
        <f>IFERROR(VALUE(RIGHT(AA327,LEN(AA327)-MIN(FIND({0;1;2;3;4;5;6;7;8;9},AA327&amp;"0123456789"))+1)),"")</f>
        <v/>
      </c>
    </row>
    <row r="328" spans="2:28" x14ac:dyDescent="0.2">
      <c r="B328" s="130">
        <v>625.16100000000074</v>
      </c>
      <c r="C328" s="160">
        <v>36.517475549120036</v>
      </c>
      <c r="D328">
        <v>625.16100000000074</v>
      </c>
      <c r="E328" s="160">
        <v>-2223.9971551014396</v>
      </c>
      <c r="F328">
        <v>625.16100000000074</v>
      </c>
      <c r="G328" s="160">
        <v>15.8497348985602</v>
      </c>
      <c r="I328" s="160"/>
      <c r="K328" s="160"/>
      <c r="L328">
        <v>625.06100000000072</v>
      </c>
      <c r="M328" s="160">
        <v>174.02829867797922</v>
      </c>
      <c r="N328" s="143">
        <f t="shared" si="5"/>
        <v>328</v>
      </c>
      <c r="AB328" s="172" t="str">
        <f>IFERROR(VALUE(RIGHT(AA328,LEN(AA328)-MIN(FIND({0;1;2;3;4;5;6;7;8;9},AA328&amp;"0123456789"))+1)),"")</f>
        <v/>
      </c>
    </row>
    <row r="329" spans="2:28" x14ac:dyDescent="0.2">
      <c r="B329" s="130">
        <v>625.36100000000079</v>
      </c>
      <c r="C329" s="160">
        <v>36.538310313642761</v>
      </c>
      <c r="D329">
        <v>625.36100000000079</v>
      </c>
      <c r="E329" s="160">
        <v>-2224.1960751972183</v>
      </c>
      <c r="F329">
        <v>625.36100000000079</v>
      </c>
      <c r="G329" s="160">
        <v>15.650814802781497</v>
      </c>
      <c r="I329" s="160"/>
      <c r="K329" s="160"/>
      <c r="L329">
        <v>625.26100000000076</v>
      </c>
      <c r="M329" s="160">
        <v>174.02067789030232</v>
      </c>
      <c r="N329" s="143">
        <f t="shared" si="5"/>
        <v>329</v>
      </c>
      <c r="AB329" s="172" t="str">
        <f>IFERROR(VALUE(RIGHT(AA329,LEN(AA329)-MIN(FIND({0;1;2;3;4;5;6;7;8;9},AA329&amp;"0123456789"))+1)),"")</f>
        <v/>
      </c>
    </row>
    <row r="330" spans="2:28" x14ac:dyDescent="0.2">
      <c r="B330" s="130">
        <v>625.56100000000083</v>
      </c>
      <c r="C330" s="160">
        <v>36.559163616657315</v>
      </c>
      <c r="D330">
        <v>625.56100000000083</v>
      </c>
      <c r="E330" s="160">
        <v>-2224.3949932326263</v>
      </c>
      <c r="F330">
        <v>625.56100000000083</v>
      </c>
      <c r="G330" s="160">
        <v>15.451896767373455</v>
      </c>
      <c r="I330" s="160"/>
      <c r="K330" s="160"/>
      <c r="L330">
        <v>625.46100000000081</v>
      </c>
      <c r="M330" s="160">
        <v>174.01533462756547</v>
      </c>
      <c r="N330" s="143">
        <f t="shared" si="5"/>
        <v>330</v>
      </c>
      <c r="AB330" s="172" t="str">
        <f>IFERROR(VALUE(RIGHT(AA330,LEN(AA330)-MIN(FIND({0;1;2;3;4;5;6;7;8;9},AA330&amp;"0123456789"))+1)),"")</f>
        <v/>
      </c>
    </row>
    <row r="331" spans="2:28" x14ac:dyDescent="0.2">
      <c r="B331" s="130">
        <v>625.76100000000088</v>
      </c>
      <c r="C331" s="160">
        <v>36.580027130759802</v>
      </c>
      <c r="D331">
        <v>625.76100000000088</v>
      </c>
      <c r="E331" s="160">
        <v>-2224.593910079509</v>
      </c>
      <c r="F331">
        <v>625.76100000000088</v>
      </c>
      <c r="G331" s="160">
        <v>15.252979920490816</v>
      </c>
      <c r="I331" s="160"/>
      <c r="K331" s="160"/>
      <c r="L331">
        <v>625.66100000000085</v>
      </c>
      <c r="M331" s="160">
        <v>174.01238992722415</v>
      </c>
      <c r="N331" s="143">
        <f t="shared" si="5"/>
        <v>331</v>
      </c>
      <c r="AB331" s="172" t="str">
        <f>IFERROR(VALUE(RIGHT(AA331,LEN(AA331)-MIN(FIND({0;1;2;3;4;5;6;7;8;9},AA331&amp;"0123456789"))+1)),"")</f>
        <v/>
      </c>
    </row>
    <row r="332" spans="2:28" x14ac:dyDescent="0.2">
      <c r="B332" s="130">
        <v>625.96100000000092</v>
      </c>
      <c r="C332" s="160">
        <v>36.600892095472886</v>
      </c>
      <c r="D332">
        <v>625.96100000000092</v>
      </c>
      <c r="E332" s="160">
        <v>-2224.7928266564322</v>
      </c>
      <c r="F332">
        <v>625.96100000000092</v>
      </c>
      <c r="G332" s="160">
        <v>15.054063343567577</v>
      </c>
      <c r="I332" s="160"/>
      <c r="K332" s="160"/>
      <c r="L332">
        <v>625.8610000000009</v>
      </c>
      <c r="M332" s="160">
        <v>174.01196857428994</v>
      </c>
      <c r="N332" s="143">
        <f t="shared" si="5"/>
        <v>332</v>
      </c>
      <c r="AB332" s="172" t="str">
        <f>IFERROR(VALUE(RIGHT(AA332,LEN(AA332)-MIN(FIND({0;1;2;3;4;5;6;7;8;9},AA332&amp;"0123456789"))+1)),"")</f>
        <v/>
      </c>
    </row>
    <row r="333" spans="2:28" x14ac:dyDescent="0.2">
      <c r="B333" s="130">
        <v>626.16100000000097</v>
      </c>
      <c r="C333" s="160">
        <v>36.621749304030644</v>
      </c>
      <c r="D333">
        <v>626.16100000000097</v>
      </c>
      <c r="E333" s="160">
        <v>-2224.9917439289525</v>
      </c>
      <c r="F333">
        <v>626.16100000000097</v>
      </c>
      <c r="G333" s="160">
        <v>14.855146071047329</v>
      </c>
      <c r="I333" s="160"/>
      <c r="K333" s="160"/>
      <c r="L333">
        <v>626.06100000000094</v>
      </c>
      <c r="M333" s="160">
        <v>174.01419912721144</v>
      </c>
      <c r="N333" s="143">
        <f t="shared" si="5"/>
        <v>333</v>
      </c>
      <c r="AB333" s="172" t="str">
        <f>IFERROR(VALUE(RIGHT(AA333,LEN(AA333)-MIN(FIND({0;1;2;3;4;5;6;7;8;9},AA333&amp;"0123456789"))+1)),"")</f>
        <v/>
      </c>
    </row>
    <row r="334" spans="2:28" x14ac:dyDescent="0.2">
      <c r="B334" s="130">
        <v>626.36100000000101</v>
      </c>
      <c r="C334" s="160">
        <v>36.642589090071588</v>
      </c>
      <c r="D334">
        <v>626.36100000000101</v>
      </c>
      <c r="E334" s="160">
        <v>-2225.1906629096857</v>
      </c>
      <c r="F334">
        <v>626.36100000000101</v>
      </c>
      <c r="G334" s="160">
        <v>14.656227090314133</v>
      </c>
      <c r="I334" s="160"/>
      <c r="K334" s="160"/>
      <c r="L334">
        <v>626.26100000000099</v>
      </c>
      <c r="M334" s="160">
        <v>174.01921393804597</v>
      </c>
      <c r="N334" s="143">
        <f t="shared" si="5"/>
        <v>334</v>
      </c>
      <c r="AB334" s="172" t="str">
        <f>IFERROR(VALUE(RIGHT(AA334,LEN(AA334)-MIN(FIND({0;1;2;3;4;5;6;7;8;9},AA334&amp;"0123456789"))+1)),"")</f>
        <v/>
      </c>
    </row>
    <row r="335" spans="2:28" x14ac:dyDescent="0.2">
      <c r="B335" s="130">
        <v>626.56100000000106</v>
      </c>
      <c r="C335" s="160">
        <v>36.663401314258458</v>
      </c>
      <c r="D335">
        <v>626.56100000000106</v>
      </c>
      <c r="E335" s="160">
        <v>-2225.3895846581649</v>
      </c>
      <c r="F335">
        <v>626.56100000000106</v>
      </c>
      <c r="G335" s="160">
        <v>14.457305341834854</v>
      </c>
      <c r="I335" s="160"/>
      <c r="K335" s="160"/>
      <c r="L335">
        <v>626.46100000000104</v>
      </c>
      <c r="M335" s="160">
        <v>174.0271491671038</v>
      </c>
      <c r="N335" s="143">
        <f t="shared" si="5"/>
        <v>335</v>
      </c>
      <c r="AB335" s="172" t="str">
        <f>IFERROR(VALUE(RIGHT(AA335,LEN(AA335)-MIN(FIND({0;1;2;3;4;5;6;7;8;9},AA335&amp;"0123456789"))+1)),"")</f>
        <v/>
      </c>
    </row>
    <row r="336" spans="2:28" x14ac:dyDescent="0.2">
      <c r="B336" s="130">
        <v>626.7610000000011</v>
      </c>
      <c r="C336" s="160">
        <v>36.684175350844107</v>
      </c>
      <c r="D336">
        <v>626.7610000000011</v>
      </c>
      <c r="E336" s="160">
        <v>-2225.5885102804605</v>
      </c>
      <c r="F336">
        <v>626.7610000000011</v>
      </c>
      <c r="G336" s="160">
        <v>14.258379719539334</v>
      </c>
      <c r="I336" s="160"/>
      <c r="K336" s="160"/>
      <c r="L336">
        <v>626.66100000000108</v>
      </c>
      <c r="M336" s="160">
        <v>174.03814479141516</v>
      </c>
      <c r="N336" s="143">
        <f t="shared" si="5"/>
        <v>336</v>
      </c>
      <c r="AB336" s="172" t="str">
        <f>IFERROR(VALUE(RIGHT(AA336,LEN(AA336)-MIN(FIND({0;1;2;3;4;5;6;7;8;9},AA336&amp;"0123456789"))+1)),"")</f>
        <v/>
      </c>
    </row>
    <row r="337" spans="2:28" x14ac:dyDescent="0.2">
      <c r="B337" s="130">
        <v>626.96100000000115</v>
      </c>
      <c r="C337" s="160">
        <v>36.704900074204758</v>
      </c>
      <c r="D337">
        <v>626.96100000000115</v>
      </c>
      <c r="E337" s="160">
        <v>-2225.7874409285314</v>
      </c>
      <c r="F337">
        <v>626.96100000000115</v>
      </c>
      <c r="G337" s="160">
        <v>14.059449071468407</v>
      </c>
      <c r="I337" s="160"/>
      <c r="K337" s="160"/>
      <c r="L337">
        <v>626.86100000000113</v>
      </c>
      <c r="M337" s="160">
        <v>174.05234460641432</v>
      </c>
      <c r="N337" s="143">
        <f t="shared" si="5"/>
        <v>337</v>
      </c>
      <c r="AB337" s="172" t="str">
        <f>IFERROR(VALUE(RIGHT(AA337,LEN(AA337)-MIN(FIND({0;1;2;3;4;5;6;7;8;9},AA337&amp;"0123456789"))+1)),"")</f>
        <v/>
      </c>
    </row>
    <row r="338" spans="2:28" x14ac:dyDescent="0.2">
      <c r="B338" s="130">
        <v>627.1610000000012</v>
      </c>
      <c r="C338" s="160">
        <v>36.72556384536302</v>
      </c>
      <c r="D338">
        <v>627.1610000000012</v>
      </c>
      <c r="E338" s="160">
        <v>-2225.9863777992973</v>
      </c>
      <c r="F338">
        <v>627.1610000000012</v>
      </c>
      <c r="G338" s="160">
        <v>13.860512200702487</v>
      </c>
      <c r="I338" s="160"/>
      <c r="K338" s="160"/>
      <c r="L338">
        <v>627.06100000000117</v>
      </c>
      <c r="M338" s="160">
        <v>174.06989622106485</v>
      </c>
      <c r="N338" s="143">
        <f t="shared" si="5"/>
        <v>338</v>
      </c>
      <c r="AB338" s="172" t="str">
        <f>IFERROR(VALUE(RIGHT(AA338,LEN(AA338)-MIN(FIND({0;1;2;3;4;5;6;7;8;9},AA338&amp;"0123456789"))+1)),"")</f>
        <v/>
      </c>
    </row>
    <row r="339" spans="2:28" x14ac:dyDescent="0.2">
      <c r="B339" s="130">
        <v>627.36100000000124</v>
      </c>
      <c r="C339" s="160">
        <v>36.74615449852481</v>
      </c>
      <c r="D339">
        <v>627.36100000000124</v>
      </c>
      <c r="E339" s="160">
        <v>-2226.1853221333904</v>
      </c>
      <c r="F339">
        <v>627.36100000000124</v>
      </c>
      <c r="G339" s="160">
        <v>13.661567866609403</v>
      </c>
      <c r="I339" s="160"/>
      <c r="K339" s="160"/>
      <c r="L339">
        <v>627.26100000000122</v>
      </c>
      <c r="M339" s="160">
        <v>174.09095104522348</v>
      </c>
      <c r="N339" s="143">
        <f t="shared" si="5"/>
        <v>339</v>
      </c>
      <c r="AB339" s="172" t="str">
        <f>IFERROR(VALUE(RIGHT(AA339,LEN(AA339)-MIN(FIND({0;1;2;3;4;5;6;7;8;9},AA339&amp;"0123456789"))+1)),"")</f>
        <v/>
      </c>
    </row>
    <row r="340" spans="2:28" x14ac:dyDescent="0.2">
      <c r="B340" s="130">
        <v>627.56100000000129</v>
      </c>
      <c r="C340" s="160">
        <v>36.766659327656022</v>
      </c>
      <c r="D340">
        <v>627.56100000000129</v>
      </c>
      <c r="E340" s="160">
        <v>-2226.3842752135647</v>
      </c>
      <c r="F340">
        <v>627.56100000000129</v>
      </c>
      <c r="G340" s="160">
        <v>13.462614786435097</v>
      </c>
      <c r="I340" s="160"/>
      <c r="K340" s="160"/>
      <c r="L340">
        <v>627.46100000000126</v>
      </c>
      <c r="M340" s="160">
        <v>174.11566426926206</v>
      </c>
      <c r="N340" s="143">
        <f t="shared" si="5"/>
        <v>340</v>
      </c>
      <c r="AB340" s="172" t="str">
        <f>IFERROR(VALUE(RIGHT(AA340,LEN(AA340)-MIN(FIND({0;1;2;3;4;5;6;7;8;9},AA340&amp;"0123456789"))+1)),"")</f>
        <v/>
      </c>
    </row>
    <row r="341" spans="2:28" x14ac:dyDescent="0.2">
      <c r="B341" s="130">
        <v>627.76100000000133</v>
      </c>
      <c r="C341" s="160">
        <v>36.787065073126257</v>
      </c>
      <c r="D341">
        <v>627.76100000000133</v>
      </c>
      <c r="E341" s="160">
        <v>-2226.5832383627389</v>
      </c>
      <c r="F341">
        <v>627.76100000000133</v>
      </c>
      <c r="G341" s="160">
        <v>13.263651637260864</v>
      </c>
      <c r="I341" s="160"/>
      <c r="K341" s="160"/>
      <c r="L341">
        <v>627.66100000000131</v>
      </c>
      <c r="M341" s="160">
        <v>174.14419483560062</v>
      </c>
      <c r="N341" s="143">
        <f t="shared" si="5"/>
        <v>341</v>
      </c>
      <c r="AB341" s="172" t="str">
        <f>IFERROR(VALUE(RIGHT(AA341,LEN(AA341)-MIN(FIND({0;1;2;3;4;5;6;7;8;9},AA341&amp;"0123456789"))+1)),"")</f>
        <v/>
      </c>
    </row>
    <row r="342" spans="2:28" x14ac:dyDescent="0.2">
      <c r="B342" s="130">
        <v>627.96100000000138</v>
      </c>
      <c r="C342" s="160">
        <v>36.807357908448957</v>
      </c>
      <c r="D342">
        <v>627.96100000000138</v>
      </c>
      <c r="E342" s="160">
        <v>-2226.7822129416281</v>
      </c>
      <c r="F342">
        <v>627.96100000000138</v>
      </c>
      <c r="G342" s="160">
        <v>13.064677058371672</v>
      </c>
      <c r="I342" s="160"/>
      <c r="K342" s="160"/>
      <c r="L342">
        <v>627.86100000000135</v>
      </c>
      <c r="M342" s="160">
        <v>174.17670540104095</v>
      </c>
      <c r="N342" s="143">
        <f t="shared" si="5"/>
        <v>342</v>
      </c>
      <c r="AB342" s="172" t="str">
        <f>IFERROR(VALUE(RIGHT(AA342,LEN(AA342)-MIN(FIND({0;1;2;3;4;5;6;7;8;9},AA342&amp;"0123456789"))+1)),"")</f>
        <v/>
      </c>
    </row>
    <row r="343" spans="2:28" x14ac:dyDescent="0.2">
      <c r="B343" s="130">
        <v>628.16100000000142</v>
      </c>
      <c r="C343" s="160">
        <v>36.827523427148947</v>
      </c>
      <c r="D343">
        <v>628.16100000000142</v>
      </c>
      <c r="E343" s="160">
        <v>-2226.9812003459519</v>
      </c>
      <c r="F343">
        <v>628.16100000000142</v>
      </c>
      <c r="G343" s="160">
        <v>12.865689654047856</v>
      </c>
      <c r="I343" s="160"/>
      <c r="K343" s="160"/>
      <c r="L343">
        <v>628.0610000000014</v>
      </c>
      <c r="M343" s="160">
        <v>174.21336229047284</v>
      </c>
      <c r="N343" s="143">
        <f t="shared" si="5"/>
        <v>343</v>
      </c>
      <c r="AB343" s="172" t="str">
        <f>IFERROR(VALUE(RIGHT(AA343,LEN(AA343)-MIN(FIND({0;1;2;3;4;5;6;7;8;9},AA343&amp;"0123456789"))+1)),"")</f>
        <v/>
      </c>
    </row>
    <row r="344" spans="2:28" x14ac:dyDescent="0.2">
      <c r="B344" s="130">
        <v>628.36100000000147</v>
      </c>
      <c r="C344" s="160">
        <v>36.847546629790465</v>
      </c>
      <c r="D344">
        <v>628.36100000000147</v>
      </c>
      <c r="E344" s="160">
        <v>-2227.180202003166</v>
      </c>
      <c r="F344">
        <v>628.36100000000147</v>
      </c>
      <c r="G344" s="160">
        <v>12.666687996833843</v>
      </c>
      <c r="I344" s="160"/>
      <c r="K344" s="160"/>
      <c r="L344">
        <v>628.26100000000145</v>
      </c>
      <c r="M344" s="160">
        <v>174.25433544025796</v>
      </c>
      <c r="N344" s="143">
        <f t="shared" si="5"/>
        <v>344</v>
      </c>
      <c r="AB344" s="172" t="str">
        <f>IFERROR(VALUE(RIGHT(AA344,LEN(AA344)-MIN(FIND({0;1;2;3;4;5;6;7;8;9},AA344&amp;"0123456789"))+1)),"")</f>
        <v/>
      </c>
    </row>
    <row r="345" spans="2:28" x14ac:dyDescent="0.2">
      <c r="B345" s="130">
        <v>628.56100000000151</v>
      </c>
      <c r="C345" s="160">
        <v>36.867411911200833</v>
      </c>
      <c r="D345">
        <v>628.56100000000151</v>
      </c>
      <c r="E345" s="160">
        <v>-2227.3792193687013</v>
      </c>
      <c r="F345">
        <v>628.56100000000151</v>
      </c>
      <c r="G345" s="160">
        <v>12.467670631298461</v>
      </c>
      <c r="I345" s="160"/>
      <c r="K345" s="160"/>
      <c r="L345">
        <v>628.46100000000149</v>
      </c>
      <c r="M345" s="160">
        <v>174.29979833195944</v>
      </c>
      <c r="N345" s="143">
        <f t="shared" si="5"/>
        <v>345</v>
      </c>
      <c r="AB345" s="172" t="str">
        <f>IFERROR(VALUE(RIGHT(AA345,LEN(AA345)-MIN(FIND({0;1;2;3;4;5;6;7;8;9},AA345&amp;"0123456789"))+1)),"")</f>
        <v/>
      </c>
    </row>
    <row r="346" spans="2:28" x14ac:dyDescent="0.2">
      <c r="B346" s="130">
        <v>628.76100000000156</v>
      </c>
      <c r="C346" s="160">
        <v>36.887103047926743</v>
      </c>
      <c r="D346">
        <v>628.76100000000156</v>
      </c>
      <c r="E346" s="160">
        <v>-2227.5782539216634</v>
      </c>
      <c r="F346">
        <v>628.76100000000156</v>
      </c>
      <c r="G346" s="160">
        <v>12.268636078336385</v>
      </c>
      <c r="I346" s="160"/>
      <c r="K346" s="160"/>
      <c r="L346">
        <v>628.66100000000154</v>
      </c>
      <c r="M346" s="160">
        <v>174.34992791502435</v>
      </c>
      <c r="N346" s="143">
        <f t="shared" si="5"/>
        <v>346</v>
      </c>
      <c r="AB346" s="172" t="str">
        <f>IFERROR(VALUE(RIGHT(AA346,LEN(AA346)-MIN(FIND({0;1;2;3;4;5;6;7;8;9},AA346&amp;"0123456789"))+1)),"")</f>
        <v/>
      </c>
    </row>
    <row r="347" spans="2:28" x14ac:dyDescent="0.2">
      <c r="B347" s="130">
        <v>628.9610000000016</v>
      </c>
      <c r="C347" s="160">
        <v>36.906603185962759</v>
      </c>
      <c r="D347">
        <v>628.9610000000016</v>
      </c>
      <c r="E347" s="160">
        <v>-2227.7773071599613</v>
      </c>
      <c r="F347">
        <v>628.9610000000016</v>
      </c>
      <c r="G347" s="160">
        <v>12.069582840038493</v>
      </c>
      <c r="I347" s="160"/>
      <c r="K347" s="160"/>
      <c r="L347">
        <v>628.86100000000158</v>
      </c>
      <c r="M347" s="160">
        <v>174.40490451845275</v>
      </c>
      <c r="N347" s="143">
        <f t="shared" si="5"/>
        <v>347</v>
      </c>
      <c r="AB347" s="172" t="str">
        <f>IFERROR(VALUE(RIGHT(AA347,LEN(AA347)-MIN(FIND({0;1;2;3;4;5;6;7;8;9},AA347&amp;"0123456789"))+1)),"")</f>
        <v/>
      </c>
    </row>
    <row r="348" spans="2:28" x14ac:dyDescent="0.2">
      <c r="B348" s="130">
        <v>629.16100000000165</v>
      </c>
      <c r="C348" s="160">
        <v>36.925894828793624</v>
      </c>
      <c r="D348">
        <v>629.16100000000165</v>
      </c>
      <c r="E348" s="160">
        <v>-2227.976380594831</v>
      </c>
      <c r="F348">
        <v>629.16100000000165</v>
      </c>
      <c r="G348" s="160">
        <v>11.870509405168832</v>
      </c>
      <c r="I348" s="160"/>
      <c r="K348" s="160"/>
      <c r="L348">
        <v>629.06100000000163</v>
      </c>
      <c r="M348" s="160">
        <v>174.4649117507654</v>
      </c>
      <c r="N348" s="143">
        <f t="shared" si="5"/>
        <v>348</v>
      </c>
      <c r="AB348" s="172" t="str">
        <f>IFERROR(VALUE(RIGHT(AA348,LEN(AA348)-MIN(FIND({0;1;2;3;4;5;6;7;8;9},AA348&amp;"0123456789"))+1)),"")</f>
        <v/>
      </c>
    </row>
    <row r="349" spans="2:28" x14ac:dyDescent="0.2">
      <c r="B349" s="130">
        <v>629.3610000000017</v>
      </c>
      <c r="C349" s="160">
        <v>36.944959825794434</v>
      </c>
      <c r="D349">
        <v>629.3610000000017</v>
      </c>
      <c r="E349" s="160">
        <v>-2228.1754757447111</v>
      </c>
      <c r="F349">
        <v>629.3610000000017</v>
      </c>
      <c r="G349" s="160">
        <v>11.67141425528871</v>
      </c>
      <c r="I349" s="160"/>
      <c r="K349" s="160"/>
      <c r="L349">
        <v>629.26100000000167</v>
      </c>
      <c r="M349" s="160">
        <v>174.53013638768815</v>
      </c>
      <c r="N349" s="143">
        <f t="shared" si="5"/>
        <v>349</v>
      </c>
      <c r="AB349" s="172" t="str">
        <f>IFERROR(VALUE(RIGHT(AA349,LEN(AA349)-MIN(FIND({0;1;2;3;4;5;6;7;8;9},AA349&amp;"0123456789"))+1)),"")</f>
        <v/>
      </c>
    </row>
    <row r="350" spans="2:28" x14ac:dyDescent="0.2">
      <c r="B350" s="130">
        <v>629.56100000000174</v>
      </c>
      <c r="C350" s="160">
        <v>36.963738362322843</v>
      </c>
      <c r="D350">
        <v>629.56100000000174</v>
      </c>
      <c r="E350" s="160">
        <v>-2228.3745979990372</v>
      </c>
      <c r="F350">
        <v>629.56100000000174</v>
      </c>
      <c r="G350" s="160">
        <v>11.472292000962625</v>
      </c>
      <c r="I350" s="160"/>
      <c r="K350" s="160"/>
      <c r="L350">
        <v>629.46100000000172</v>
      </c>
      <c r="M350" s="160">
        <v>174.61256539889095</v>
      </c>
      <c r="N350" s="143">
        <f t="shared" si="5"/>
        <v>350</v>
      </c>
      <c r="AB350" s="172" t="str">
        <f>IFERROR(VALUE(RIGHT(AA350,LEN(AA350)-MIN(FIND({0;1;2;3;4;5;6;7;8;9},AA350&amp;"0123456789"))+1)),"")</f>
        <v/>
      </c>
    </row>
    <row r="351" spans="2:28" x14ac:dyDescent="0.2">
      <c r="B351" s="130">
        <v>629.76100000000179</v>
      </c>
      <c r="C351" s="160">
        <v>36.982167589408185</v>
      </c>
      <c r="D351">
        <v>629.76100000000179</v>
      </c>
      <c r="E351" s="160">
        <v>-2228.5737527677197</v>
      </c>
      <c r="F351">
        <v>629.76100000000179</v>
      </c>
      <c r="G351" s="160">
        <v>11.273137232280078</v>
      </c>
      <c r="I351" s="160"/>
      <c r="K351" s="160"/>
      <c r="L351">
        <v>629.66100000000176</v>
      </c>
      <c r="M351" s="160">
        <v>174.7130649021237</v>
      </c>
      <c r="N351" s="143">
        <f t="shared" si="5"/>
        <v>351</v>
      </c>
      <c r="AB351" s="172" t="str">
        <f>IFERROR(VALUE(RIGHT(AA351,LEN(AA351)-MIN(FIND({0;1;2;3;4;5;6;7;8;9},AA351&amp;"0123456789"))+1)),"")</f>
        <v/>
      </c>
    </row>
    <row r="352" spans="2:28" x14ac:dyDescent="0.2">
      <c r="B352" s="130">
        <v>629.96100000000183</v>
      </c>
      <c r="C352" s="160">
        <v>37.000182161892702</v>
      </c>
      <c r="D352">
        <v>629.96100000000183</v>
      </c>
      <c r="E352" s="160">
        <v>-2228.7729453531201</v>
      </c>
      <c r="F352">
        <v>629.96100000000183</v>
      </c>
      <c r="G352" s="160">
        <v>11.073944646879681</v>
      </c>
      <c r="I352" s="160"/>
      <c r="K352" s="160"/>
      <c r="L352">
        <v>629.86100000000181</v>
      </c>
      <c r="M352" s="160">
        <v>174.83234437620504</v>
      </c>
      <c r="N352" s="143">
        <f t="shared" si="5"/>
        <v>352</v>
      </c>
      <c r="AB352" s="172" t="str">
        <f>IFERROR(VALUE(RIGHT(AA352,LEN(AA352)-MIN(FIND({0;1;2;3;4;5;6;7;8;9},AA352&amp;"0123456789"))+1)),"")</f>
        <v/>
      </c>
    </row>
    <row r="353" spans="2:28" x14ac:dyDescent="0.2">
      <c r="B353" s="130">
        <v>630.16100000000188</v>
      </c>
      <c r="C353" s="160">
        <v>37.017714067647354</v>
      </c>
      <c r="D353">
        <v>630.16100000000188</v>
      </c>
      <c r="E353" s="160">
        <v>-2228.9721808812574</v>
      </c>
      <c r="F353">
        <v>630.16100000000188</v>
      </c>
      <c r="G353" s="160">
        <v>10.87470911874243</v>
      </c>
      <c r="I353" s="160"/>
      <c r="K353" s="160"/>
      <c r="L353">
        <v>630.06100000000185</v>
      </c>
      <c r="M353" s="160">
        <v>174.97116062612193</v>
      </c>
      <c r="N353" s="143">
        <f t="shared" si="5"/>
        <v>353</v>
      </c>
      <c r="AB353" s="172" t="str">
        <f>IFERROR(VALUE(RIGHT(AA353,LEN(AA353)-MIN(FIND({0;1;2;3;4;5;6;7;8;9},AA353&amp;"0123456789"))+1)),"")</f>
        <v/>
      </c>
    </row>
    <row r="354" spans="2:28" x14ac:dyDescent="0.2">
      <c r="B354" s="130">
        <v>630.36100000000192</v>
      </c>
      <c r="C354" s="160">
        <v>37.034691811812927</v>
      </c>
      <c r="D354">
        <v>630.36100000000192</v>
      </c>
      <c r="E354" s="160">
        <v>-2229.1714642773627</v>
      </c>
      <c r="F354">
        <v>630.36100000000192</v>
      </c>
      <c r="G354" s="160">
        <v>10.675425722637101</v>
      </c>
      <c r="I354" s="160"/>
      <c r="K354" s="160"/>
      <c r="L354">
        <v>630.2610000000019</v>
      </c>
      <c r="M354" s="160">
        <v>175.13050317793946</v>
      </c>
      <c r="N354" s="143">
        <f t="shared" si="5"/>
        <v>354</v>
      </c>
      <c r="AB354" s="172" t="str">
        <f>IFERROR(VALUE(RIGHT(AA354,LEN(AA354)-MIN(FIND({0;1;2;3;4;5;6;7;8;9},AA354&amp;"0123456789"))+1)),"")</f>
        <v/>
      </c>
    </row>
    <row r="355" spans="2:28" x14ac:dyDescent="0.2">
      <c r="B355" s="130">
        <v>630.56100000000197</v>
      </c>
      <c r="C355" s="160">
        <v>37.051040621927385</v>
      </c>
      <c r="D355">
        <v>630.56100000000197</v>
      </c>
      <c r="E355" s="160">
        <v>-2229.3708001356554</v>
      </c>
      <c r="F355">
        <v>630.56100000000197</v>
      </c>
      <c r="G355" s="160">
        <v>10.476089864344431</v>
      </c>
      <c r="I355" s="160"/>
      <c r="K355" s="160"/>
      <c r="L355">
        <v>630.46100000000195</v>
      </c>
      <c r="M355" s="160">
        <v>175.31130060000629</v>
      </c>
      <c r="N355" s="143">
        <f t="shared" si="5"/>
        <v>355</v>
      </c>
      <c r="AB355" s="172" t="str">
        <f>IFERROR(VALUE(RIGHT(AA355,LEN(AA355)-MIN(FIND({0;1;2;3;4;5;6;7;8;9},AA355&amp;"0123456789"))+1)),"")</f>
        <v/>
      </c>
    </row>
    <row r="356" spans="2:28" x14ac:dyDescent="0.2">
      <c r="B356" s="130">
        <v>630.76100000000201</v>
      </c>
      <c r="C356" s="160">
        <v>37.06668253435727</v>
      </c>
      <c r="D356">
        <v>630.76100000000201</v>
      </c>
      <c r="E356" s="160">
        <v>-2229.5701925895005</v>
      </c>
      <c r="F356">
        <v>630.76100000000201</v>
      </c>
      <c r="G356" s="160">
        <v>10.27669741049931</v>
      </c>
      <c r="I356" s="160"/>
      <c r="K356" s="160"/>
      <c r="L356">
        <v>630.66100000000199</v>
      </c>
      <c r="M356" s="160">
        <v>175.51445478438256</v>
      </c>
      <c r="N356" s="143">
        <f t="shared" si="5"/>
        <v>356</v>
      </c>
      <c r="AB356" s="172" t="str">
        <f>IFERROR(VALUE(RIGHT(AA356,LEN(AA356)-MIN(FIND({0;1;2;3;4;5;6;7;8;9},AA356&amp;"0123456789"))+1)),"")</f>
        <v/>
      </c>
    </row>
    <row r="357" spans="2:28" x14ac:dyDescent="0.2">
      <c r="B357" s="130">
        <v>630.96100000000206</v>
      </c>
      <c r="C357" s="160">
        <v>37.081536242776849</v>
      </c>
      <c r="D357">
        <v>630.96100000000206</v>
      </c>
      <c r="E357" s="160">
        <v>-2229.7696451887236</v>
      </c>
      <c r="F357">
        <v>630.96100000000206</v>
      </c>
      <c r="G357" s="160">
        <v>10.077244811276159</v>
      </c>
      <c r="I357" s="160"/>
      <c r="K357" s="160"/>
      <c r="L357">
        <v>630.86100000000204</v>
      </c>
      <c r="M357" s="160">
        <v>175.74090953904897</v>
      </c>
      <c r="N357" s="143">
        <f t="shared" si="5"/>
        <v>357</v>
      </c>
      <c r="AB357" s="172" t="str">
        <f>IFERROR(VALUE(RIGHT(AA357,LEN(AA357)-MIN(FIND({0;1;2;3;4;5;6;7;8;9},AA357&amp;"0123456789"))+1)),"")</f>
        <v/>
      </c>
    </row>
    <row r="358" spans="2:28" x14ac:dyDescent="0.2">
      <c r="B358" s="130">
        <v>631.1610000000021</v>
      </c>
      <c r="C358" s="160">
        <v>37.095517100636037</v>
      </c>
      <c r="D358">
        <v>631.1610000000021</v>
      </c>
      <c r="E358" s="160">
        <v>-2229.9691607503628</v>
      </c>
      <c r="F358">
        <v>631.1610000000021</v>
      </c>
      <c r="G358" s="160">
        <v>9.8777292496370137</v>
      </c>
      <c r="I358" s="160"/>
      <c r="K358" s="160"/>
      <c r="L358">
        <v>631.06100000000208</v>
      </c>
      <c r="M358" s="160">
        <v>175.99160661214873</v>
      </c>
      <c r="N358" s="143">
        <f t="shared" si="5"/>
        <v>358</v>
      </c>
      <c r="AB358" s="172" t="str">
        <f>IFERROR(VALUE(RIGHT(AA358,LEN(AA358)-MIN(FIND({0;1;2;3;4;5;6;7;8;9},AA358&amp;"0123456789"))+1)),"")</f>
        <v/>
      </c>
    </row>
    <row r="359" spans="2:28" x14ac:dyDescent="0.2">
      <c r="B359" s="130">
        <v>631.36100000000215</v>
      </c>
      <c r="C359" s="160">
        <v>37.108536993487739</v>
      </c>
      <c r="D359">
        <v>631.36100000000215</v>
      </c>
      <c r="E359" s="160">
        <v>-2230.1687412044257</v>
      </c>
      <c r="F359">
        <v>631.36100000000215</v>
      </c>
      <c r="G359" s="160">
        <v>9.6781487955740886</v>
      </c>
      <c r="I359" s="160"/>
      <c r="K359" s="160"/>
      <c r="L359">
        <v>631.26100000000213</v>
      </c>
      <c r="M359" s="160">
        <v>176.26752349428509</v>
      </c>
      <c r="N359" s="143">
        <f t="shared" si="5"/>
        <v>359</v>
      </c>
      <c r="AB359" s="172" t="str">
        <f>IFERROR(VALUE(RIGHT(AA359,LEN(AA359)-MIN(FIND({0;1;2;3;4;5;6;7;8;9},AA359&amp;"0123456789"))+1)),"")</f>
        <v/>
      </c>
    </row>
    <row r="360" spans="2:28" x14ac:dyDescent="0.2">
      <c r="B360" s="130">
        <v>631.5610000000022</v>
      </c>
      <c r="C360" s="160">
        <v>37.120504075901174</v>
      </c>
      <c r="D360">
        <v>631.5610000000022</v>
      </c>
      <c r="E360" s="160">
        <v>-2230.3683874302947</v>
      </c>
      <c r="F360">
        <v>631.5610000000022</v>
      </c>
      <c r="G360" s="160">
        <v>9.4785025697051424</v>
      </c>
      <c r="I360" s="160"/>
      <c r="K360" s="160"/>
      <c r="L360">
        <v>631.46100000000217</v>
      </c>
      <c r="M360" s="160">
        <v>176.56971281329993</v>
      </c>
      <c r="N360" s="143">
        <f t="shared" si="5"/>
        <v>360</v>
      </c>
      <c r="AB360" s="172" t="str">
        <f>IFERROR(VALUE(RIGHT(AA360,LEN(AA360)-MIN(FIND({0;1;2;3;4;5;6;7;8;9},AA360&amp;"0123456789"))+1)),"")</f>
        <v/>
      </c>
    </row>
    <row r="361" spans="2:28" x14ac:dyDescent="0.2">
      <c r="B361" s="130">
        <v>631.76100000000224</v>
      </c>
      <c r="C361" s="160">
        <v>37.131322660165608</v>
      </c>
      <c r="D361">
        <v>631.76100000000224</v>
      </c>
      <c r="E361" s="160">
        <v>-2230.568099062084</v>
      </c>
      <c r="F361">
        <v>631.76100000000224</v>
      </c>
      <c r="G361" s="160">
        <v>9.2787909379158009</v>
      </c>
      <c r="I361" s="160"/>
      <c r="K361" s="160"/>
      <c r="L361">
        <v>631.66100000000222</v>
      </c>
      <c r="M361" s="160">
        <v>176.89925943337386</v>
      </c>
      <c r="N361" s="143">
        <f t="shared" si="5"/>
        <v>361</v>
      </c>
      <c r="AB361" s="172" t="str">
        <f>IFERROR(VALUE(RIGHT(AA361,LEN(AA361)-MIN(FIND({0;1;2;3;4;5;6;7;8;9},AA361&amp;"0123456789"))+1)),"")</f>
        <v/>
      </c>
    </row>
    <row r="362" spans="2:28" x14ac:dyDescent="0.2">
      <c r="B362" s="130">
        <v>631.96100000000229</v>
      </c>
      <c r="C362" s="160">
        <v>37.140892910638001</v>
      </c>
      <c r="D362">
        <v>631.96100000000229</v>
      </c>
      <c r="E362" s="160">
        <v>-2230.7678742826556</v>
      </c>
      <c r="F362">
        <v>631.96100000000229</v>
      </c>
      <c r="G362" s="160">
        <v>9.0790157173441912</v>
      </c>
      <c r="I362" s="160"/>
      <c r="K362" s="160"/>
      <c r="L362">
        <v>631.86100000000226</v>
      </c>
      <c r="M362" s="160">
        <v>177.25733712909883</v>
      </c>
      <c r="N362" s="143">
        <f t="shared" si="5"/>
        <v>362</v>
      </c>
      <c r="AB362" s="172" t="str">
        <f>IFERROR(VALUE(RIGHT(AA362,LEN(AA362)-MIN(FIND({0;1;2;3;4;5;6;7;8;9},AA362&amp;"0123456789"))+1)),"")</f>
        <v/>
      </c>
    </row>
    <row r="363" spans="2:28" x14ac:dyDescent="0.2">
      <c r="B363" s="130">
        <v>632.16100000000233</v>
      </c>
      <c r="C363" s="160">
        <v>37.149110660965391</v>
      </c>
      <c r="D363">
        <v>632.16100000000233</v>
      </c>
      <c r="E363" s="160">
        <v>-2230.9677095837333</v>
      </c>
      <c r="F363">
        <v>632.16100000000233</v>
      </c>
      <c r="G363" s="160">
        <v>8.8791804162665358</v>
      </c>
      <c r="I363" s="160"/>
      <c r="K363" s="160"/>
      <c r="L363">
        <v>632.06100000000231</v>
      </c>
      <c r="M363" s="160">
        <v>177.64517446017663</v>
      </c>
      <c r="N363" s="143">
        <f t="shared" si="5"/>
        <v>363</v>
      </c>
      <c r="AB363" s="172" t="str">
        <f>IFERROR(VALUE(RIGHT(AA363,LEN(AA363)-MIN(FIND({0;1;2;3;4;5;6;7;8;9},AA363&amp;"0123456789"))+1)),"")</f>
        <v/>
      </c>
    </row>
    <row r="364" spans="2:28" x14ac:dyDescent="0.2">
      <c r="B364" s="130">
        <v>632.36100000000238</v>
      </c>
      <c r="C364" s="160">
        <v>37.155867633921524</v>
      </c>
      <c r="D364">
        <v>632.36100000000238</v>
      </c>
      <c r="E364" s="160">
        <v>-2231.1675994847228</v>
      </c>
      <c r="F364">
        <v>632.36100000000238</v>
      </c>
      <c r="G364" s="160">
        <v>8.679290515276989</v>
      </c>
      <c r="I364" s="160"/>
      <c r="K364" s="160"/>
      <c r="L364">
        <v>632.26100000000235</v>
      </c>
      <c r="M364" s="160">
        <v>178.06394084394407</v>
      </c>
      <c r="N364" s="143">
        <f t="shared" si="5"/>
        <v>364</v>
      </c>
      <c r="AB364" s="172" t="str">
        <f>IFERROR(VALUE(RIGHT(AA364,LEN(AA364)-MIN(FIND({0;1;2;3;4;5;6;7;8;9},AA364&amp;"0123456789"))+1)),"")</f>
        <v/>
      </c>
    </row>
    <row r="365" spans="2:28" x14ac:dyDescent="0.2">
      <c r="B365" s="130">
        <v>632.56100000000242</v>
      </c>
      <c r="C365" s="160">
        <v>37.161051394258436</v>
      </c>
      <c r="D365">
        <v>632.56100000000242</v>
      </c>
      <c r="E365" s="160">
        <v>-2231.367536244039</v>
      </c>
      <c r="F365">
        <v>632.56100000000242</v>
      </c>
      <c r="G365" s="160">
        <v>8.4793537559608012</v>
      </c>
      <c r="I365" s="160"/>
      <c r="K365" s="160"/>
      <c r="L365">
        <v>632.4610000000024</v>
      </c>
      <c r="M365" s="160">
        <v>178.51482505401694</v>
      </c>
      <c r="N365" s="143">
        <f t="shared" si="5"/>
        <v>365</v>
      </c>
      <c r="AB365" s="172" t="str">
        <f>IFERROR(VALUE(RIGHT(AA365,LEN(AA365)-MIN(FIND({0;1;2;3;4;5;6;7;8;9},AA365&amp;"0123456789"))+1)),"")</f>
        <v/>
      </c>
    </row>
    <row r="366" spans="2:28" x14ac:dyDescent="0.2">
      <c r="B366" s="130">
        <v>632.76100000000247</v>
      </c>
      <c r="C366" s="160">
        <v>37.164545521548192</v>
      </c>
      <c r="D366">
        <v>632.76100000000247</v>
      </c>
      <c r="E366" s="160">
        <v>-2231.5675095415495</v>
      </c>
      <c r="F366">
        <v>632.76100000000247</v>
      </c>
      <c r="G366" s="160">
        <v>8.279380458450305</v>
      </c>
      <c r="I366" s="160"/>
      <c r="K366" s="160"/>
      <c r="L366">
        <v>632.66100000000245</v>
      </c>
      <c r="M366" s="160">
        <v>178.99897446740144</v>
      </c>
      <c r="N366" s="143">
        <f t="shared" si="5"/>
        <v>366</v>
      </c>
      <c r="AB366" s="172" t="str">
        <f>IFERROR(VALUE(RIGHT(AA366,LEN(AA366)-MIN(FIND({0;1;2;3;4;5;6;7;8;9},AA366&amp;"0123456789"))+1)),"")</f>
        <v/>
      </c>
    </row>
    <row r="367" spans="2:28" x14ac:dyDescent="0.2">
      <c r="B367" s="130">
        <v>632.96100000000251</v>
      </c>
      <c r="C367" s="160">
        <v>37.166229655933527</v>
      </c>
      <c r="D367">
        <v>632.96100000000251</v>
      </c>
      <c r="E367" s="160">
        <v>-2231.7675061452887</v>
      </c>
      <c r="F367">
        <v>632.96100000000251</v>
      </c>
      <c r="G367" s="160">
        <v>8.0793838547110681</v>
      </c>
      <c r="I367" s="160"/>
      <c r="K367" s="160"/>
      <c r="L367">
        <v>632.86100000000249</v>
      </c>
      <c r="M367" s="160">
        <v>179.51753424853231</v>
      </c>
      <c r="N367" s="143">
        <f t="shared" si="5"/>
        <v>367</v>
      </c>
      <c r="AB367" s="172" t="str">
        <f>IFERROR(VALUE(RIGHT(AA367,LEN(AA367)-MIN(FIND({0;1;2;3;4;5;6;7;8;9},AA367&amp;"0123456789"))+1)),"")</f>
        <v/>
      </c>
    </row>
    <row r="368" spans="2:28" x14ac:dyDescent="0.2">
      <c r="B368" s="130">
        <v>633.16100000000256</v>
      </c>
      <c r="C368" s="160">
        <v>37.165979302389125</v>
      </c>
      <c r="D368">
        <v>633.16100000000256</v>
      </c>
      <c r="E368" s="160">
        <v>-2231.9675095550483</v>
      </c>
      <c r="F368">
        <v>633.16100000000256</v>
      </c>
      <c r="G368" s="160">
        <v>7.8793804449514937</v>
      </c>
      <c r="I368" s="160"/>
      <c r="K368" s="160"/>
      <c r="L368">
        <v>633.06100000000254</v>
      </c>
      <c r="M368" s="160">
        <v>179.92828025279269</v>
      </c>
      <c r="N368" s="143">
        <f t="shared" si="5"/>
        <v>368</v>
      </c>
      <c r="AB368" s="172" t="str">
        <f>IFERROR(VALUE(RIGHT(AA368,LEN(AA368)-MIN(FIND({0;1;2;3;4;5;6;7;8;9},AA368&amp;"0123456789"))+1)),"")</f>
        <v/>
      </c>
    </row>
    <row r="369" spans="2:28" x14ac:dyDescent="0.2">
      <c r="B369" s="130">
        <v>633.3610000000026</v>
      </c>
      <c r="C369" s="160">
        <v>37.163665893157166</v>
      </c>
      <c r="D369">
        <v>633.3610000000026</v>
      </c>
      <c r="E369" s="160">
        <v>-2232.1674996125225</v>
      </c>
      <c r="F369">
        <v>633.3610000000026</v>
      </c>
      <c r="G369" s="160">
        <v>7.6793903874772695</v>
      </c>
      <c r="I369" s="160"/>
      <c r="K369" s="160"/>
      <c r="L369">
        <v>633.26100000000258</v>
      </c>
      <c r="M369" s="160">
        <v>179.33725368488879</v>
      </c>
      <c r="N369" s="143">
        <f t="shared" si="5"/>
        <v>369</v>
      </c>
      <c r="AB369" s="172" t="str">
        <f>IFERROR(VALUE(RIGHT(AA369,LEN(AA369)-MIN(FIND({0;1;2;3;4;5;6;7;8;9},AA369&amp;"0123456789"))+1)),"")</f>
        <v/>
      </c>
    </row>
    <row r="370" spans="2:28" x14ac:dyDescent="0.2">
      <c r="B370" s="130">
        <v>633.56100000000265</v>
      </c>
      <c r="C370" s="160">
        <v>37.159157073582605</v>
      </c>
      <c r="D370">
        <v>633.56100000000265</v>
      </c>
      <c r="E370" s="160">
        <v>-2232.3674520904174</v>
      </c>
      <c r="F370">
        <v>633.56100000000265</v>
      </c>
      <c r="G370" s="160">
        <v>7.4794379095824297</v>
      </c>
      <c r="I370" s="160"/>
      <c r="K370" s="160"/>
      <c r="L370">
        <v>633.46100000000263</v>
      </c>
      <c r="M370" s="160">
        <v>178.70823026465575</v>
      </c>
      <c r="N370" s="143">
        <f t="shared" si="5"/>
        <v>370</v>
      </c>
      <c r="AB370" s="172" t="str">
        <f>IFERROR(VALUE(RIGHT(AA370,LEN(AA370)-MIN(FIND({0;1;2;3;4;5;6;7;8;9},AA370&amp;"0123456789"))+1)),"")</f>
        <v/>
      </c>
    </row>
    <row r="371" spans="2:28" x14ac:dyDescent="0.2">
      <c r="B371" s="130">
        <v>633.7610000000027</v>
      </c>
      <c r="C371" s="160">
        <v>37.152316771249524</v>
      </c>
      <c r="D371">
        <v>633.7610000000027</v>
      </c>
      <c r="E371" s="160">
        <v>-2232.5673382595119</v>
      </c>
      <c r="F371">
        <v>633.7610000000027</v>
      </c>
      <c r="G371" s="160">
        <v>7.279551740487932</v>
      </c>
      <c r="I371" s="160"/>
      <c r="K371" s="160"/>
      <c r="L371">
        <v>633.66100000000267</v>
      </c>
      <c r="M371" s="160">
        <v>178.04004662300224</v>
      </c>
      <c r="N371" s="143">
        <f t="shared" si="5"/>
        <v>371</v>
      </c>
      <c r="AB371" s="172" t="str">
        <f>IFERROR(VALUE(RIGHT(AA371,LEN(AA371)-MIN(FIND({0;1;2;3;4;5;6;7;8;9},AA371&amp;"0123456789"))+1)),"")</f>
        <v/>
      </c>
    </row>
    <row r="372" spans="2:28" x14ac:dyDescent="0.2">
      <c r="B372" s="130">
        <v>633.96100000000274</v>
      </c>
      <c r="C372" s="160">
        <v>37.143005268364149</v>
      </c>
      <c r="D372">
        <v>633.96100000000274</v>
      </c>
      <c r="E372" s="160">
        <v>-2232.7671244282728</v>
      </c>
      <c r="F372">
        <v>633.96100000000274</v>
      </c>
      <c r="G372" s="160">
        <v>7.0797655717269663</v>
      </c>
      <c r="I372" s="160"/>
      <c r="K372" s="160"/>
      <c r="L372">
        <v>633.86100000000272</v>
      </c>
      <c r="M372" s="160">
        <v>177.3315269136767</v>
      </c>
      <c r="N372" s="143">
        <f t="shared" si="5"/>
        <v>372</v>
      </c>
      <c r="AB372" s="172" t="str">
        <f>IFERROR(VALUE(RIGHT(AA372,LEN(AA372)-MIN(FIND({0;1;2;3;4;5;6;7;8;9},AA372&amp;"0123456789"))+1)),"")</f>
        <v/>
      </c>
    </row>
    <row r="373" spans="2:28" x14ac:dyDescent="0.2">
      <c r="B373" s="130">
        <v>634.16100000000279</v>
      </c>
      <c r="C373" s="160">
        <v>37.131079431710297</v>
      </c>
      <c r="D373">
        <v>634.16100000000279</v>
      </c>
      <c r="E373" s="160">
        <v>-2232.9667714623715</v>
      </c>
      <c r="F373">
        <v>634.16100000000279</v>
      </c>
      <c r="G373" s="160">
        <v>6.8801185376282774</v>
      </c>
      <c r="I373" s="160"/>
      <c r="K373" s="160"/>
      <c r="L373">
        <v>634.06100000000276</v>
      </c>
      <c r="M373" s="160">
        <v>176.5815213650105</v>
      </c>
      <c r="N373" s="143">
        <f t="shared" si="5"/>
        <v>373</v>
      </c>
      <c r="AB373" s="172" t="str">
        <f>IFERROR(VALUE(RIGHT(AA373,LEN(AA373)-MIN(FIND({0;1;2;3;4;5;6;7;8;9},AA373&amp;"0123456789"))+1)),"")</f>
        <v/>
      </c>
    </row>
    <row r="374" spans="2:28" x14ac:dyDescent="0.2">
      <c r="B374" s="130">
        <v>634.36100000000283</v>
      </c>
      <c r="C374" s="160">
        <v>37.116393324481201</v>
      </c>
      <c r="D374">
        <v>634.36100000000283</v>
      </c>
      <c r="E374" s="160">
        <v>-2233.166234311152</v>
      </c>
      <c r="F374">
        <v>634.36100000000283</v>
      </c>
      <c r="G374" s="160">
        <v>6.6806556888477644</v>
      </c>
      <c r="I374" s="160"/>
      <c r="K374" s="160"/>
      <c r="L374">
        <v>634.26100000000281</v>
      </c>
      <c r="M374" s="160">
        <v>175.78900855441145</v>
      </c>
      <c r="N374" s="143">
        <f t="shared" si="5"/>
        <v>374</v>
      </c>
      <c r="AB374" s="172" t="str">
        <f>IFERROR(VALUE(RIGHT(AA374,LEN(AA374)-MIN(FIND({0;1;2;3;4;5;6;7;8;9},AA374&amp;"0123456789"))+1)),"")</f>
        <v/>
      </c>
    </row>
    <row r="375" spans="2:28" x14ac:dyDescent="0.2">
      <c r="B375" s="130">
        <v>634.56100000000288</v>
      </c>
      <c r="C375" s="160">
        <v>37.098798270730867</v>
      </c>
      <c r="D375">
        <v>634.56100000000288</v>
      </c>
      <c r="E375" s="160">
        <v>-2233.365461491383</v>
      </c>
      <c r="F375">
        <v>634.56100000000288</v>
      </c>
      <c r="G375" s="160">
        <v>6.4814285086167729</v>
      </c>
      <c r="I375" s="160"/>
      <c r="K375" s="160"/>
      <c r="L375">
        <v>634.46100000000285</v>
      </c>
      <c r="M375" s="160">
        <v>174.9529303020671</v>
      </c>
      <c r="N375" s="143">
        <f t="shared" si="5"/>
        <v>375</v>
      </c>
      <c r="AB375" s="172" t="str">
        <f>IFERROR(VALUE(RIGHT(AA375,LEN(AA375)-MIN(FIND({0;1;2;3;4;5;6;7;8;9},AA375&amp;"0123456789"))+1)),"")</f>
        <v/>
      </c>
    </row>
    <row r="376" spans="2:28" x14ac:dyDescent="0.2">
      <c r="B376" s="130">
        <v>634.76100000000292</v>
      </c>
      <c r="C376" s="160">
        <v>37.078143210738304</v>
      </c>
      <c r="D376">
        <v>634.76100000000292</v>
      </c>
      <c r="E376" s="160">
        <v>-2233.5643945673314</v>
      </c>
      <c r="F376">
        <v>634.76100000000292</v>
      </c>
      <c r="G376" s="160">
        <v>6.2824954326683837</v>
      </c>
      <c r="I376" s="160"/>
      <c r="K376" s="160"/>
      <c r="L376">
        <v>634.6610000000029</v>
      </c>
      <c r="M376" s="160">
        <v>174.07226608446354</v>
      </c>
      <c r="N376" s="143">
        <f t="shared" si="5"/>
        <v>376</v>
      </c>
      <c r="AB376" s="172" t="str">
        <f>IFERROR(VALUE(RIGHT(AA376,LEN(AA376)-MIN(FIND({0;1;2;3;4;5;6;7;8;9},AA376&amp;"0123456789"))+1)),"")</f>
        <v/>
      </c>
    </row>
    <row r="377" spans="2:28" x14ac:dyDescent="0.2">
      <c r="B377" s="130">
        <v>634.96100000000297</v>
      </c>
      <c r="C377" s="160">
        <v>37.054275075590596</v>
      </c>
      <c r="D377">
        <v>634.96100000000297</v>
      </c>
      <c r="E377" s="160">
        <v>-2233.7629676187853</v>
      </c>
      <c r="F377">
        <v>634.96100000000297</v>
      </c>
      <c r="G377" s="160">
        <v>6.0839223812145065</v>
      </c>
      <c r="I377" s="160"/>
      <c r="K377" s="160"/>
      <c r="L377">
        <v>634.86100000000295</v>
      </c>
      <c r="M377" s="160">
        <v>173.14602867719154</v>
      </c>
      <c r="N377" s="143">
        <f t="shared" si="5"/>
        <v>377</v>
      </c>
      <c r="AB377" s="172" t="str">
        <f>IFERROR(VALUE(RIGHT(AA377,LEN(AA377)-MIN(FIND({0;1;2;3;4;5;6;7;8;9},AA377&amp;"0123456789"))+1)),"")</f>
        <v/>
      </c>
    </row>
    <row r="378" spans="2:28" x14ac:dyDescent="0.2">
      <c r="B378" s="130">
        <v>635.16100000000301</v>
      </c>
      <c r="C378" s="160">
        <v>37.027038915034289</v>
      </c>
      <c r="D378">
        <v>635.16100000000301</v>
      </c>
      <c r="E378" s="160">
        <v>-2233.9611066611542</v>
      </c>
      <c r="F378">
        <v>635.16100000000301</v>
      </c>
      <c r="G378" s="160">
        <v>5.8857833388456129</v>
      </c>
      <c r="I378" s="160"/>
      <c r="K378" s="160"/>
      <c r="L378">
        <v>635.06100000000299</v>
      </c>
      <c r="M378" s="160">
        <v>172.17318194810966</v>
      </c>
      <c r="N378" s="143">
        <f t="shared" si="5"/>
        <v>378</v>
      </c>
      <c r="AB378" s="172" t="str">
        <f>IFERROR(VALUE(RIGHT(AA378,LEN(AA378)-MIN(FIND({0;1;2;3;4;5;6;7;8;9},AA378&amp;"0123456789"))+1)),"")</f>
        <v/>
      </c>
    </row>
    <row r="379" spans="2:28" x14ac:dyDescent="0.2">
      <c r="B379" s="130">
        <v>635.36100000000306</v>
      </c>
      <c r="C379" s="160">
        <v>36.996279001319508</v>
      </c>
      <c r="D379">
        <v>635.36100000000306</v>
      </c>
      <c r="E379" s="160">
        <v>-2234.1587291792785</v>
      </c>
      <c r="F379">
        <v>635.36100000000306</v>
      </c>
      <c r="G379" s="160">
        <v>5.6881608207213503</v>
      </c>
      <c r="I379" s="160"/>
      <c r="K379" s="160"/>
      <c r="L379">
        <v>635.26100000000304</v>
      </c>
      <c r="M379" s="160">
        <v>171.15291093387279</v>
      </c>
      <c r="N379" s="143">
        <f t="shared" si="5"/>
        <v>379</v>
      </c>
      <c r="AB379" s="172" t="str">
        <f>IFERROR(VALUE(RIGHT(AA379,LEN(AA379)-MIN(FIND({0;1;2;3;4;5;6;7;8;9},AA379&amp;"0123456789"))+1)),"")</f>
        <v/>
      </c>
    </row>
    <row r="380" spans="2:28" x14ac:dyDescent="0.2">
      <c r="B380" s="130">
        <v>635.56100000000311</v>
      </c>
      <c r="C380" s="160">
        <v>36.961839518128514</v>
      </c>
      <c r="D380">
        <v>635.56100000000311</v>
      </c>
      <c r="E380" s="160">
        <v>-2234.3557436378396</v>
      </c>
      <c r="F380">
        <v>635.56100000000311</v>
      </c>
      <c r="G380" s="160">
        <v>5.4911463621601797</v>
      </c>
      <c r="I380" s="160"/>
      <c r="K380" s="160"/>
      <c r="L380">
        <v>635.46100000000308</v>
      </c>
      <c r="M380" s="160">
        <v>170.08449090532071</v>
      </c>
      <c r="N380" s="143">
        <f t="shared" si="5"/>
        <v>380</v>
      </c>
      <c r="AB380" s="172" t="str">
        <f>IFERROR(VALUE(RIGHT(AA380,LEN(AA380)-MIN(FIND({0;1;2;3;4;5;6;7;8;9},AA380&amp;"0123456789"))+1)),"")</f>
        <v/>
      </c>
    </row>
    <row r="381" spans="2:28" x14ac:dyDescent="0.2">
      <c r="B381" s="130">
        <v>635.76100000000315</v>
      </c>
      <c r="C381" s="160">
        <v>36.923565044891255</v>
      </c>
      <c r="D381">
        <v>635.76100000000315</v>
      </c>
      <c r="E381" s="160">
        <v>-2234.5520489664682</v>
      </c>
      <c r="F381">
        <v>635.76100000000315</v>
      </c>
      <c r="G381" s="160">
        <v>5.2948410335316112</v>
      </c>
      <c r="I381" s="160"/>
      <c r="K381" s="160"/>
      <c r="L381">
        <v>635.66100000000313</v>
      </c>
      <c r="M381" s="160">
        <v>168.96721541247717</v>
      </c>
      <c r="N381" s="143">
        <f t="shared" si="5"/>
        <v>381</v>
      </c>
      <c r="AB381" s="172" t="str">
        <f>IFERROR(VALUE(RIGHT(AA381,LEN(AA381)-MIN(FIND({0;1;2;3;4;5;6;7;8;9},AA381&amp;"0123456789"))+1)),"")</f>
        <v/>
      </c>
    </row>
    <row r="382" spans="2:28" x14ac:dyDescent="0.2">
      <c r="B382" s="130">
        <v>635.9610000000032</v>
      </c>
      <c r="C382" s="160">
        <v>36.881301258144426</v>
      </c>
      <c r="D382">
        <v>635.9610000000032</v>
      </c>
      <c r="E382" s="160">
        <v>-2234.7475340853939</v>
      </c>
      <c r="F382">
        <v>635.9610000000032</v>
      </c>
      <c r="G382" s="160">
        <v>5.0993559146058942</v>
      </c>
      <c r="I382" s="160"/>
      <c r="K382" s="160"/>
      <c r="L382">
        <v>635.86100000000317</v>
      </c>
      <c r="M382" s="160">
        <v>167.80044577123144</v>
      </c>
      <c r="N382" s="143">
        <f t="shared" si="5"/>
        <v>382</v>
      </c>
      <c r="AB382" s="172" t="str">
        <f>IFERROR(VALUE(RIGHT(AA382,LEN(AA382)-MIN(FIND({0;1;2;3;4;5;6;7;8;9},AA382&amp;"0123456789"))+1)),"")</f>
        <v/>
      </c>
    </row>
    <row r="383" spans="2:28" x14ac:dyDescent="0.2">
      <c r="B383" s="130">
        <v>636.16100000000324</v>
      </c>
      <c r="C383" s="160">
        <v>36.834896299479176</v>
      </c>
      <c r="D383">
        <v>636.16100000000324</v>
      </c>
      <c r="E383" s="160">
        <v>-2234.9420776046063</v>
      </c>
      <c r="F383">
        <v>636.16100000000324</v>
      </c>
      <c r="G383" s="160">
        <v>4.9048123953934919</v>
      </c>
      <c r="I383" s="160"/>
      <c r="K383" s="160"/>
      <c r="L383">
        <v>636.06100000000322</v>
      </c>
      <c r="M383" s="160">
        <v>166.58379352243455</v>
      </c>
      <c r="N383" s="143">
        <f t="shared" si="5"/>
        <v>383</v>
      </c>
      <c r="AB383" s="172" t="str">
        <f>IFERROR(VALUE(RIGHT(AA383,LEN(AA383)-MIN(FIND({0;1;2;3;4;5;6;7;8;9},AA383&amp;"0123456789"))+1)),"")</f>
        <v/>
      </c>
    </row>
    <row r="384" spans="2:28" x14ac:dyDescent="0.2">
      <c r="B384" s="130">
        <v>636.36100000000329</v>
      </c>
      <c r="C384" s="160">
        <v>36.784201791127579</v>
      </c>
      <c r="D384">
        <v>636.36100000000329</v>
      </c>
      <c r="E384" s="160">
        <v>-2235.1355475227483</v>
      </c>
      <c r="F384">
        <v>636.36100000000329</v>
      </c>
      <c r="G384" s="160">
        <v>4.7113424772514918</v>
      </c>
      <c r="I384" s="160"/>
      <c r="K384" s="160"/>
      <c r="L384">
        <v>636.26100000000326</v>
      </c>
      <c r="M384" s="160">
        <v>165.31700687525986</v>
      </c>
      <c r="N384" s="143">
        <f t="shared" si="5"/>
        <v>384</v>
      </c>
      <c r="AB384" s="172" t="str">
        <f>IFERROR(VALUE(RIGHT(AA384,LEN(AA384)-MIN(FIND({0;1;2;3;4;5;6;7;8;9},AA384&amp;"0123456789"))+1)),"")</f>
        <v/>
      </c>
    </row>
    <row r="385" spans="2:28" x14ac:dyDescent="0.2">
      <c r="B385" s="130">
        <v>636.56100000000333</v>
      </c>
      <c r="C385" s="160">
        <v>36.729074132387701</v>
      </c>
      <c r="D385">
        <v>636.56100000000333</v>
      </c>
      <c r="E385" s="160">
        <v>-2235.3278010656063</v>
      </c>
      <c r="F385">
        <v>636.56100000000333</v>
      </c>
      <c r="G385" s="160">
        <v>4.5190889343934941</v>
      </c>
      <c r="I385" s="160"/>
      <c r="K385" s="160"/>
      <c r="L385">
        <v>636.46100000000331</v>
      </c>
      <c r="M385" s="160">
        <v>164.00004339167225</v>
      </c>
      <c r="N385" s="143">
        <f t="shared" si="5"/>
        <v>385</v>
      </c>
      <c r="AB385" s="172" t="str">
        <f>IFERROR(VALUE(RIGHT(AA385,LEN(AA385)-MIN(FIND({0;1;2;3;4;5;6;7;8;9},AA385&amp;"0123456789"))+1)),"")</f>
        <v/>
      </c>
    </row>
    <row r="386" spans="2:28" x14ac:dyDescent="0.2">
      <c r="B386" s="130">
        <v>636.76100000000338</v>
      </c>
      <c r="C386" s="160">
        <v>36.669375652421245</v>
      </c>
      <c r="D386">
        <v>636.76100000000338</v>
      </c>
      <c r="E386" s="160">
        <v>-2235.5186845796129</v>
      </c>
      <c r="F386">
        <v>636.76100000000338</v>
      </c>
      <c r="G386" s="160">
        <v>4.3282054203868938</v>
      </c>
      <c r="I386" s="160"/>
      <c r="K386" s="160"/>
      <c r="L386">
        <v>636.66100000000336</v>
      </c>
      <c r="M386" s="160">
        <v>162.63301941934472</v>
      </c>
      <c r="N386" s="143">
        <f t="shared" si="5"/>
        <v>386</v>
      </c>
      <c r="AB386" s="172" t="str">
        <f>IFERROR(VALUE(RIGHT(AA386,LEN(AA386)-MIN(FIND({0;1;2;3;4;5;6;7;8;9},AA386&amp;"0123456789"))+1)),"")</f>
        <v/>
      </c>
    </row>
    <row r="387" spans="2:28" x14ac:dyDescent="0.2">
      <c r="B387" s="130">
        <v>636.96100000000342</v>
      </c>
      <c r="C387" s="160">
        <v>36.604975640681722</v>
      </c>
      <c r="D387">
        <v>636.96100000000342</v>
      </c>
      <c r="E387" s="160">
        <v>-2235.7080334739203</v>
      </c>
      <c r="F387">
        <v>636.96100000000342</v>
      </c>
      <c r="G387" s="160">
        <v>4.1388565260795076</v>
      </c>
      <c r="I387" s="160"/>
      <c r="K387" s="160"/>
      <c r="L387">
        <v>636.8610000000034</v>
      </c>
      <c r="M387" s="160">
        <v>161.21616581612341</v>
      </c>
      <c r="N387" s="143">
        <f t="shared" si="5"/>
        <v>387</v>
      </c>
      <c r="AB387" s="172" t="str">
        <f>IFERROR(VALUE(RIGHT(AA387,LEN(AA387)-MIN(FIND({0;1;2;3;4;5;6;7;8;9},AA387&amp;"0123456789"))+1)),"")</f>
        <v/>
      </c>
    </row>
    <row r="388" spans="2:28" x14ac:dyDescent="0.2">
      <c r="B388" s="130">
        <v>637.16100000000347</v>
      </c>
      <c r="C388" s="160">
        <v>36.535751631011735</v>
      </c>
      <c r="D388">
        <v>637.16100000000347</v>
      </c>
      <c r="E388" s="160">
        <v>-2235.8956723362739</v>
      </c>
      <c r="F388">
        <v>637.16100000000347</v>
      </c>
      <c r="G388" s="160">
        <v>3.9512176637258563</v>
      </c>
      <c r="I388" s="160"/>
      <c r="K388" s="160"/>
      <c r="L388">
        <v>637.06100000000345</v>
      </c>
      <c r="M388" s="160">
        <v>159.74989822045842</v>
      </c>
      <c r="N388" s="143">
        <f t="shared" si="5"/>
        <v>388</v>
      </c>
      <c r="AB388" s="172" t="str">
        <f>IFERROR(VALUE(RIGHT(AA388,LEN(AA388)-MIN(FIND({0;1;2;3;4;5;6;7;8;9},AA388&amp;"0123456789"))+1)),"")</f>
        <v/>
      </c>
    </row>
    <row r="389" spans="2:28" x14ac:dyDescent="0.2">
      <c r="B389" s="130">
        <v>637.36100000000351</v>
      </c>
      <c r="C389" s="160">
        <v>36.461590863762915</v>
      </c>
      <c r="D389">
        <v>637.36100000000351</v>
      </c>
      <c r="E389" s="160">
        <v>-2236.081415244164</v>
      </c>
      <c r="F389">
        <v>637.36100000000351</v>
      </c>
      <c r="G389" s="160">
        <v>3.7654747558358395</v>
      </c>
      <c r="I389" s="160"/>
      <c r="K389" s="160"/>
      <c r="L389">
        <v>637.26100000000349</v>
      </c>
      <c r="M389" s="160">
        <v>158.23487021202249</v>
      </c>
      <c r="N389" s="143">
        <f t="shared" si="5"/>
        <v>389</v>
      </c>
      <c r="AB389" s="172" t="str">
        <f>IFERROR(VALUE(RIGHT(AA389,LEN(AA389)-MIN(FIND({0;1;2;3;4;5;6;7;8;9},AA389&amp;"0123456789"))+1)),"")</f>
        <v/>
      </c>
    </row>
    <row r="390" spans="2:28" x14ac:dyDescent="0.2">
      <c r="B390" s="130">
        <v>637.56100000000356</v>
      </c>
      <c r="C390" s="160">
        <v>36.382391763335441</v>
      </c>
      <c r="D390">
        <v>637.56100000000356</v>
      </c>
      <c r="E390" s="160">
        <v>-2236.265066247604</v>
      </c>
      <c r="F390">
        <v>637.56100000000356</v>
      </c>
      <c r="G390" s="160">
        <v>3.5818237523958487</v>
      </c>
      <c r="I390" s="160"/>
      <c r="K390" s="160"/>
      <c r="L390">
        <v>637.46100000000354</v>
      </c>
      <c r="M390" s="160">
        <v>156.67198278931158</v>
      </c>
      <c r="N390" s="143">
        <f t="shared" ref="N390:N453" si="6">N389+1</f>
        <v>390</v>
      </c>
      <c r="AB390" s="172" t="str">
        <f>IFERROR(VALUE(RIGHT(AA390,LEN(AA390)-MIN(FIND({0;1;2;3;4;5;6;7;8;9},AA390&amp;"0123456789"))+1)),"")</f>
        <v/>
      </c>
    </row>
    <row r="391" spans="2:28" x14ac:dyDescent="0.2">
      <c r="B391" s="130">
        <v>637.76100000000361</v>
      </c>
      <c r="C391" s="160">
        <v>36.2980650244101</v>
      </c>
      <c r="D391">
        <v>637.76100000000361</v>
      </c>
      <c r="E391" s="160">
        <v>-2236.4464198564992</v>
      </c>
      <c r="F391">
        <v>637.76100000000361</v>
      </c>
      <c r="G391" s="160">
        <v>3.40047014350057</v>
      </c>
      <c r="I391" s="160"/>
      <c r="K391" s="160"/>
      <c r="L391">
        <v>637.66100000000358</v>
      </c>
      <c r="M391" s="160">
        <v>155.06227091439493</v>
      </c>
      <c r="N391" s="143">
        <f t="shared" si="6"/>
        <v>391</v>
      </c>
      <c r="AB391" s="172" t="str">
        <f>IFERROR(VALUE(RIGHT(AA391,LEN(AA391)-MIN(FIND({0;1;2;3;4;5;6;7;8;9},AA391&amp;"0123456789"))+1)),"")</f>
        <v/>
      </c>
    </row>
    <row r="392" spans="2:28" x14ac:dyDescent="0.2">
      <c r="B392" s="130">
        <v>637.96100000000365</v>
      </c>
      <c r="C392" s="160">
        <v>36.208534964195429</v>
      </c>
      <c r="D392">
        <v>637.96100000000365</v>
      </c>
      <c r="E392" s="160">
        <v>-2236.6252618008598</v>
      </c>
      <c r="F392">
        <v>637.96100000000365</v>
      </c>
      <c r="G392" s="160">
        <v>3.2216281991400137</v>
      </c>
      <c r="I392" s="160"/>
      <c r="K392" s="160"/>
      <c r="L392">
        <v>637.86100000000363</v>
      </c>
      <c r="M392" s="160">
        <v>153.40699672757671</v>
      </c>
      <c r="N392" s="143">
        <f t="shared" si="6"/>
        <v>392</v>
      </c>
      <c r="AB392" s="172" t="str">
        <f>IFERROR(VALUE(RIGHT(AA392,LEN(AA392)-MIN(FIND({0;1;2;3;4;5;6;7;8;9},AA392&amp;"0123456789"))+1)),"")</f>
        <v/>
      </c>
    </row>
    <row r="393" spans="2:28" x14ac:dyDescent="0.2">
      <c r="B393" s="130">
        <v>638.1610000000037</v>
      </c>
      <c r="C393" s="160">
        <v>36.113740841640798</v>
      </c>
      <c r="D393">
        <v>638.1610000000037</v>
      </c>
      <c r="E393" s="160">
        <v>-2236.801369978516</v>
      </c>
      <c r="F393">
        <v>638.1610000000037</v>
      </c>
      <c r="G393" s="160">
        <v>3.0455200214837532</v>
      </c>
      <c r="I393" s="160"/>
      <c r="K393" s="160"/>
      <c r="L393">
        <v>638.06100000000367</v>
      </c>
      <c r="M393" s="160">
        <v>151.70765826368174</v>
      </c>
      <c r="N393" s="143">
        <f t="shared" si="6"/>
        <v>393</v>
      </c>
      <c r="AB393" s="172" t="str">
        <f>IFERROR(VALUE(RIGHT(AA393,LEN(AA393)-MIN(FIND({0;1;2;3;4;5;6;7;8;9},AA393&amp;"0123456789"))+1)),"")</f>
        <v/>
      </c>
    </row>
    <row r="394" spans="2:28" x14ac:dyDescent="0.2">
      <c r="B394" s="130">
        <v>638.36100000000374</v>
      </c>
      <c r="C394" s="160">
        <v>36.01363820509183</v>
      </c>
      <c r="D394">
        <v>638.36100000000374</v>
      </c>
      <c r="E394" s="160">
        <v>-2236.9745156460626</v>
      </c>
      <c r="F394">
        <v>638.36100000000374</v>
      </c>
      <c r="G394" s="160">
        <v>2.8723743539371753</v>
      </c>
      <c r="I394" s="160"/>
      <c r="K394" s="160"/>
      <c r="L394">
        <v>638.26100000000372</v>
      </c>
      <c r="M394" s="160">
        <v>149.96602574271373</v>
      </c>
      <c r="N394" s="143">
        <f t="shared" si="6"/>
        <v>394</v>
      </c>
      <c r="AB394" s="172" t="str">
        <f>IFERROR(VALUE(RIGHT(AA394,LEN(AA394)-MIN(FIND({0;1;2;3;4;5;6;7;8;9},AA394&amp;"0123456789"))+1)),"")</f>
        <v/>
      </c>
    </row>
    <row r="395" spans="2:28" x14ac:dyDescent="0.2">
      <c r="B395" s="130">
        <v>638.56100000000379</v>
      </c>
      <c r="C395" s="160">
        <v>35.908200049739662</v>
      </c>
      <c r="D395">
        <v>638.56100000000379</v>
      </c>
      <c r="E395" s="160">
        <v>-2237.1444647581889</v>
      </c>
      <c r="F395">
        <v>638.56100000000379</v>
      </c>
      <c r="G395" s="160">
        <v>2.7024252418109427</v>
      </c>
      <c r="I395" s="160"/>
      <c r="K395" s="160"/>
      <c r="L395">
        <v>638.46100000000376</v>
      </c>
      <c r="M395" s="160">
        <v>148.1841152356609</v>
      </c>
      <c r="N395" s="143">
        <f t="shared" si="6"/>
        <v>395</v>
      </c>
      <c r="AB395" s="172" t="str">
        <f>IFERROR(VALUE(RIGHT(AA395,LEN(AA395)-MIN(FIND({0;1;2;3;4;5;6;7;8;9},AA395&amp;"0123456789"))+1)),"")</f>
        <v/>
      </c>
    </row>
    <row r="396" spans="2:28" x14ac:dyDescent="0.2">
      <c r="B396" s="130">
        <v>638.76100000000383</v>
      </c>
      <c r="C396" s="160">
        <v>35.797417791739974</v>
      </c>
      <c r="D396">
        <v>638.76100000000383</v>
      </c>
      <c r="E396" s="160">
        <v>-2237.3109794520492</v>
      </c>
      <c r="F396">
        <v>638.76100000000383</v>
      </c>
      <c r="G396" s="160">
        <v>2.535910547950607</v>
      </c>
      <c r="I396" s="160"/>
      <c r="K396" s="160"/>
      <c r="L396">
        <v>638.66100000000381</v>
      </c>
      <c r="M396" s="160">
        <v>146.36416962184356</v>
      </c>
      <c r="N396" s="143">
        <f t="shared" si="6"/>
        <v>396</v>
      </c>
      <c r="AB396" s="172" t="str">
        <f>IFERROR(VALUE(RIGHT(AA396,LEN(AA396)-MIN(FIND({0;1;2;3;4;5;6;7;8;9},AA396&amp;"0123456789"))+1)),"")</f>
        <v/>
      </c>
    </row>
    <row r="397" spans="2:28" x14ac:dyDescent="0.2">
      <c r="B397" s="130">
        <v>638.96100000000388</v>
      </c>
      <c r="C397" s="160">
        <v>35.681302184896431</v>
      </c>
      <c r="D397">
        <v>638.96100000000388</v>
      </c>
      <c r="E397" s="160">
        <v>-2237.4738197603815</v>
      </c>
      <c r="F397">
        <v>638.96100000000388</v>
      </c>
      <c r="G397" s="160">
        <v>2.3730702396183005</v>
      </c>
      <c r="I397" s="160"/>
      <c r="K397" s="160"/>
      <c r="L397">
        <v>638.86100000000386</v>
      </c>
      <c r="M397" s="160">
        <v>144.50868918532305</v>
      </c>
      <c r="N397" s="143">
        <f t="shared" si="6"/>
        <v>397</v>
      </c>
      <c r="AB397" s="172" t="str">
        <f>IFERROR(VALUE(RIGHT(AA397,LEN(AA397)-MIN(FIND({0;1;2;3;4;5;6;7;8;9},AA397&amp;"0123456789"))+1)),"")</f>
        <v/>
      </c>
    </row>
    <row r="398" spans="2:28" x14ac:dyDescent="0.2">
      <c r="B398" s="130">
        <v>639.16100000000392</v>
      </c>
      <c r="C398" s="160">
        <v>35.559884065229632</v>
      </c>
      <c r="D398">
        <v>639.16100000000392</v>
      </c>
      <c r="E398" s="160">
        <v>-2237.6327454989491</v>
      </c>
      <c r="F398">
        <v>639.16100000000392</v>
      </c>
      <c r="G398" s="160">
        <v>2.2141445010506686</v>
      </c>
      <c r="I398" s="160"/>
      <c r="K398" s="160"/>
      <c r="L398">
        <v>639.0610000000039</v>
      </c>
      <c r="M398" s="160">
        <v>142.62043301546393</v>
      </c>
      <c r="N398" s="143">
        <f t="shared" si="6"/>
        <v>398</v>
      </c>
      <c r="AB398" s="172" t="str">
        <f>IFERROR(VALUE(RIGHT(AA398,LEN(AA398)-MIN(FIND({0;1;2;3;4;5;6;7;8;9},AA398&amp;"0123456789"))+1)),"")</f>
        <v/>
      </c>
    </row>
    <row r="399" spans="2:28" x14ac:dyDescent="0.2">
      <c r="B399" s="130">
        <v>639.36100000000397</v>
      </c>
      <c r="C399" s="160">
        <v>35.433214895346353</v>
      </c>
      <c r="D399">
        <v>639.36100000000397</v>
      </c>
      <c r="E399" s="160">
        <v>-2237.7875183116516</v>
      </c>
      <c r="F399">
        <v>639.36100000000397</v>
      </c>
      <c r="G399" s="160">
        <v>2.0593716883481648</v>
      </c>
      <c r="I399" s="160"/>
      <c r="K399" s="160"/>
      <c r="L399">
        <v>639.26100000000395</v>
      </c>
      <c r="M399" s="160">
        <v>140.70241851547431</v>
      </c>
      <c r="N399" s="143">
        <f t="shared" si="6"/>
        <v>399</v>
      </c>
      <c r="AB399" s="172" t="str">
        <f>IFERROR(VALUE(RIGHT(AA399,LEN(AA399)-MIN(FIND({0;1;2;3;4;5;6;7;8;9},AA399&amp;"0123456789"))+1)),"")</f>
        <v/>
      </c>
    </row>
    <row r="400" spans="2:28" x14ac:dyDescent="0.2">
      <c r="B400" s="130">
        <v>639.56100000000401</v>
      </c>
      <c r="C400" s="160">
        <v>35.301367082484489</v>
      </c>
      <c r="D400">
        <v>639.56100000000401</v>
      </c>
      <c r="E400" s="160">
        <v>-2237.9379038514794</v>
      </c>
      <c r="F400">
        <v>639.56100000000401</v>
      </c>
      <c r="G400" s="160">
        <v>1.9089861485203983</v>
      </c>
      <c r="I400" s="160"/>
      <c r="K400" s="160"/>
      <c r="L400">
        <v>639.46100000000399</v>
      </c>
      <c r="M400" s="160">
        <v>138.75791891192264</v>
      </c>
      <c r="N400" s="143">
        <f t="shared" si="6"/>
        <v>400</v>
      </c>
      <c r="AB400" s="172" t="str">
        <f>IFERROR(VALUE(RIGHT(AA400,LEN(AA400)-MIN(FIND({0;1;2;3;4;5;6;7;8;9},AA400&amp;"0123456789"))+1)),"")</f>
        <v/>
      </c>
    </row>
    <row r="401" spans="2:28" x14ac:dyDescent="0.2">
      <c r="B401" s="130">
        <v>639.76100000000406</v>
      </c>
      <c r="C401" s="160">
        <v>35.164433952020204</v>
      </c>
      <c r="D401">
        <v>639.76100000000406</v>
      </c>
      <c r="E401" s="160">
        <v>-2238.0836739812567</v>
      </c>
      <c r="F401">
        <v>639.76100000000406</v>
      </c>
      <c r="G401" s="160">
        <v>1.7632160187431509</v>
      </c>
      <c r="I401" s="160"/>
      <c r="K401" s="160"/>
      <c r="L401">
        <v>639.66100000000404</v>
      </c>
      <c r="M401" s="160">
        <v>136.79042133308477</v>
      </c>
      <c r="N401" s="143">
        <f t="shared" si="6"/>
        <v>401</v>
      </c>
      <c r="AB401" s="172" t="str">
        <f>IFERROR(VALUE(RIGHT(AA401,LEN(AA401)-MIN(FIND({0;1;2;3;4;5;6;7;8;9},AA401&amp;"0123456789"))+1)),"")</f>
        <v/>
      </c>
    </row>
    <row r="402" spans="2:28" x14ac:dyDescent="0.2">
      <c r="B402" s="130">
        <v>639.96100000000411</v>
      </c>
      <c r="C402" s="160">
        <v>35.022529603135901</v>
      </c>
      <c r="D402">
        <v>639.96100000000411</v>
      </c>
      <c r="E402" s="160">
        <v>-2238.2246091718303</v>
      </c>
      <c r="F402">
        <v>639.96100000000411</v>
      </c>
      <c r="G402" s="160">
        <v>1.6222808281695507</v>
      </c>
      <c r="I402" s="160"/>
      <c r="K402" s="160"/>
      <c r="L402">
        <v>639.86100000000408</v>
      </c>
      <c r="M402" s="160">
        <v>134.80367503189811</v>
      </c>
      <c r="N402" s="143">
        <f t="shared" si="6"/>
        <v>402</v>
      </c>
      <c r="AB402" s="172" t="str">
        <f>IFERROR(VALUE(RIGHT(AA402,LEN(AA402)-MIN(FIND({0;1;2;3;4;5;6;7;8;9},AA402&amp;"0123456789"))+1)),"")</f>
        <v/>
      </c>
    </row>
    <row r="403" spans="2:28" x14ac:dyDescent="0.2">
      <c r="B403" s="130">
        <v>640.16100000000415</v>
      </c>
      <c r="C403" s="160">
        <v>34.875788509409027</v>
      </c>
      <c r="D403">
        <v>640.16100000000415</v>
      </c>
      <c r="E403" s="160">
        <v>-2238.3605009876428</v>
      </c>
      <c r="F403">
        <v>640.16100000000415</v>
      </c>
      <c r="G403" s="160">
        <v>1.4863890123569945</v>
      </c>
      <c r="I403" s="160"/>
      <c r="K403" s="160"/>
      <c r="L403">
        <v>640.06100000000413</v>
      </c>
      <c r="M403" s="160">
        <v>132.80169696552457</v>
      </c>
      <c r="N403" s="143">
        <f t="shared" si="6"/>
        <v>403</v>
      </c>
      <c r="AB403" s="172" t="str">
        <f>IFERROR(VALUE(RIGHT(AA403,LEN(AA403)-MIN(FIND({0;1;2;3;4;5;6;7;8;9},AA403&amp;"0123456789"))+1)),"")</f>
        <v/>
      </c>
    </row>
    <row r="404" spans="2:28" x14ac:dyDescent="0.2">
      <c r="B404" s="130">
        <v>640.3610000000042</v>
      </c>
      <c r="C404" s="160">
        <v>34.724364743357654</v>
      </c>
      <c r="D404">
        <v>640.3610000000042</v>
      </c>
      <c r="E404" s="160">
        <v>-2238.4911545075202</v>
      </c>
      <c r="F404">
        <v>640.3610000000042</v>
      </c>
      <c r="G404" s="160">
        <v>1.3557354924796527</v>
      </c>
      <c r="I404" s="160"/>
      <c r="K404" s="160"/>
      <c r="L404">
        <v>640.26100000000417</v>
      </c>
      <c r="M404" s="160">
        <v>130.78872981485083</v>
      </c>
      <c r="N404" s="143">
        <f t="shared" si="6"/>
        <v>404</v>
      </c>
      <c r="AB404" s="172" t="str">
        <f>IFERROR(VALUE(RIGHT(AA404,LEN(AA404)-MIN(FIND({0;1;2;3;4;5;6;7;8;9},AA404&amp;"0123456789"))+1)),"")</f>
        <v/>
      </c>
    </row>
    <row r="405" spans="2:28" x14ac:dyDescent="0.2">
      <c r="B405" s="130">
        <v>640.56100000000424</v>
      </c>
      <c r="C405" s="160">
        <v>34.568430907297291</v>
      </c>
      <c r="D405">
        <v>640.56100000000424</v>
      </c>
      <c r="E405" s="160">
        <v>-2238.6163907086093</v>
      </c>
      <c r="F405">
        <v>640.56100000000424</v>
      </c>
      <c r="G405" s="160">
        <v>1.2304992913905153</v>
      </c>
      <c r="I405" s="160"/>
      <c r="K405" s="160"/>
      <c r="L405">
        <v>640.46100000000422</v>
      </c>
      <c r="M405" s="160">
        <v>128.76922912286554</v>
      </c>
      <c r="N405" s="143">
        <f t="shared" si="6"/>
        <v>405</v>
      </c>
      <c r="AB405" s="172" t="str">
        <f>IFERROR(VALUE(RIGHT(AA405,LEN(AA405)-MIN(FIND({0;1;2;3;4;5;6;7;8;9},AA405&amp;"0123456789"))+1)),"")</f>
        <v/>
      </c>
    </row>
    <row r="406" spans="2:28" x14ac:dyDescent="0.2">
      <c r="B406" s="130">
        <v>640.76100000000429</v>
      </c>
      <c r="C406" s="160">
        <v>34.408176775982746</v>
      </c>
      <c r="D406">
        <v>640.76100000000429</v>
      </c>
      <c r="E406" s="160">
        <v>-2238.7360487716519</v>
      </c>
      <c r="F406">
        <v>640.76100000000429</v>
      </c>
      <c r="G406" s="160">
        <v>1.1108412283479083</v>
      </c>
      <c r="I406" s="160"/>
      <c r="K406" s="160"/>
      <c r="L406">
        <v>640.66100000000426</v>
      </c>
      <c r="M406" s="160">
        <v>126.74784856377494</v>
      </c>
      <c r="N406" s="143">
        <f t="shared" si="6"/>
        <v>406</v>
      </c>
      <c r="AB406" s="172" t="str">
        <f>IFERROR(VALUE(RIGHT(AA406,LEN(AA406)-MIN(FIND({0;1;2;3;4;5;6;7;8;9},AA406&amp;"0123456789"))+1)),"")</f>
        <v/>
      </c>
    </row>
    <row r="407" spans="2:28" x14ac:dyDescent="0.2">
      <c r="B407" s="130">
        <v>640.96100000000433</v>
      </c>
      <c r="C407" s="160">
        <v>34.243807663979915</v>
      </c>
      <c r="D407">
        <v>640.96100000000433</v>
      </c>
      <c r="E407" s="160">
        <v>-2238.8499882660949</v>
      </c>
      <c r="F407">
        <v>640.96100000000433</v>
      </c>
      <c r="G407" s="160">
        <v>0.996901733904906</v>
      </c>
      <c r="I407" s="160"/>
      <c r="K407" s="160"/>
      <c r="L407">
        <v>640.86100000000431</v>
      </c>
      <c r="M407" s="160">
        <v>124.72942350395523</v>
      </c>
      <c r="N407" s="143">
        <f t="shared" si="6"/>
        <v>407</v>
      </c>
      <c r="AB407" s="172" t="str">
        <f>IFERROR(VALUE(RIGHT(AA407,LEN(AA407)-MIN(FIND({0;1;2;3;4;5;6;7;8;9},AA407&amp;"0123456789"))+1)),"")</f>
        <v/>
      </c>
    </row>
    <row r="408" spans="2:28" x14ac:dyDescent="0.2">
      <c r="B408" s="130">
        <v>641.16100000000438</v>
      </c>
      <c r="C408" s="160">
        <v>34.075542538209454</v>
      </c>
      <c r="D408">
        <v>641.16100000000438</v>
      </c>
      <c r="E408" s="160">
        <v>-2238.958091175301</v>
      </c>
      <c r="F408">
        <v>641.16100000000438</v>
      </c>
      <c r="G408" s="160">
        <v>0.88879882469882432</v>
      </c>
      <c r="I408" s="160"/>
      <c r="K408" s="160"/>
      <c r="L408">
        <v>641.06100000000436</v>
      </c>
      <c r="M408" s="160">
        <v>122.71895306844075</v>
      </c>
      <c r="N408" s="143">
        <f t="shared" si="6"/>
        <v>408</v>
      </c>
      <c r="AB408" s="172" t="str">
        <f>IFERROR(VALUE(RIGHT(AA408,LEN(AA408)-MIN(FIND({0;1;2;3;4;5;6;7;8;9},AA408&amp;"0123456789"))+1)),"")</f>
        <v/>
      </c>
    </row>
    <row r="409" spans="2:28" x14ac:dyDescent="0.2">
      <c r="B409" s="130">
        <v>641.36100000000442</v>
      </c>
      <c r="C409" s="160">
        <v>33.903611903334451</v>
      </c>
      <c r="D409">
        <v>641.36100000000442</v>
      </c>
      <c r="E409" s="160">
        <v>-2239.0602637252227</v>
      </c>
      <c r="F409">
        <v>641.36100000000442</v>
      </c>
      <c r="G409" s="160">
        <v>0.78662627477706337</v>
      </c>
      <c r="I409" s="160"/>
      <c r="K409" s="160"/>
      <c r="L409">
        <v>641.2610000000044</v>
      </c>
      <c r="M409" s="160">
        <v>120.72158095085649</v>
      </c>
      <c r="N409" s="143">
        <f t="shared" si="6"/>
        <v>409</v>
      </c>
      <c r="AB409" s="172" t="str">
        <f>IFERROR(VALUE(RIGHT(AA409,LEN(AA409)-MIN(FIND({0;1;2;3;4;5;6;7;8;9},AA409&amp;"0123456789"))+1)),"")</f>
        <v/>
      </c>
    </row>
    <row r="410" spans="2:28" x14ac:dyDescent="0.2">
      <c r="B410" s="130">
        <v>641.56100000000447</v>
      </c>
      <c r="C410" s="160">
        <v>33.728255494339507</v>
      </c>
      <c r="D410">
        <v>641.56100000000447</v>
      </c>
      <c r="E410" s="160">
        <v>-2239.156437984374</v>
      </c>
      <c r="F410">
        <v>641.56100000000447</v>
      </c>
      <c r="G410" s="160">
        <v>0.69045201562585135</v>
      </c>
      <c r="I410" s="160"/>
      <c r="K410" s="160"/>
      <c r="L410">
        <v>641.46100000000445</v>
      </c>
      <c r="M410" s="160">
        <v>118.74257524495151</v>
      </c>
      <c r="N410" s="143">
        <f t="shared" si="6"/>
        <v>410</v>
      </c>
      <c r="AB410" s="172" t="str">
        <f>IFERROR(VALUE(RIGHT(AA410,LEN(AA410)-MIN(FIND({0;1;2;3;4;5;6;7;8;9},AA410&amp;"0123456789"))+1)),"")</f>
        <v/>
      </c>
    </row>
    <row r="411" spans="2:28" x14ac:dyDescent="0.2">
      <c r="B411" s="130">
        <v>641.76100000000451</v>
      </c>
      <c r="C411" s="160">
        <v>33.549719816491276</v>
      </c>
      <c r="D411">
        <v>641.76100000000451</v>
      </c>
      <c r="E411" s="160">
        <v>-2239.2465732085911</v>
      </c>
      <c r="F411">
        <v>641.76100000000451</v>
      </c>
      <c r="G411" s="160">
        <v>0.6003167914086589</v>
      </c>
      <c r="I411" s="160"/>
      <c r="K411" s="160"/>
      <c r="L411">
        <v>641.66100000000449</v>
      </c>
      <c r="M411" s="160">
        <v>116.7873075993358</v>
      </c>
      <c r="N411" s="143">
        <f t="shared" si="6"/>
        <v>411</v>
      </c>
      <c r="AB411" s="172" t="str">
        <f>IFERROR(VALUE(RIGHT(AA411,LEN(AA411)-MIN(FIND({0;1;2;3;4;5;6;7;8;9},AA411&amp;"0123456789"))+1)),"")</f>
        <v/>
      </c>
    </row>
    <row r="412" spans="2:28" x14ac:dyDescent="0.2">
      <c r="B412" s="130">
        <v>641.96100000000456</v>
      </c>
      <c r="C412" s="160">
        <v>33.368255451705522</v>
      </c>
      <c r="D412">
        <v>641.96100000000456</v>
      </c>
      <c r="E412" s="160">
        <v>-2239.3306566389301</v>
      </c>
      <c r="F412">
        <v>641.96100000000456</v>
      </c>
      <c r="G412" s="160">
        <v>0.51623336106968054</v>
      </c>
      <c r="I412" s="160"/>
      <c r="K412" s="160"/>
      <c r="L412">
        <v>641.86100000000454</v>
      </c>
      <c r="M412" s="160">
        <v>114.86114619471832</v>
      </c>
      <c r="N412" s="143">
        <f t="shared" si="6"/>
        <v>412</v>
      </c>
      <c r="AB412" s="172" t="str">
        <f>IFERROR(VALUE(RIGHT(AA412,LEN(AA412)-MIN(FIND({0;1;2;3;4;5;6;7;8;9},AA412&amp;"0123456789"))+1)),"")</f>
        <v/>
      </c>
    </row>
    <row r="413" spans="2:28" x14ac:dyDescent="0.2">
      <c r="B413" s="130">
        <v>642.16100000000461</v>
      </c>
      <c r="C413" s="160">
        <v>33.184114561131139</v>
      </c>
      <c r="D413">
        <v>642.16100000000461</v>
      </c>
      <c r="E413" s="160">
        <v>-2239.4087044879384</v>
      </c>
      <c r="F413">
        <v>642.16100000000461</v>
      </c>
      <c r="G413" s="160">
        <v>0.4381855120614091</v>
      </c>
      <c r="I413" s="160"/>
      <c r="K413" s="160"/>
      <c r="L413">
        <v>642.06100000000458</v>
      </c>
      <c r="M413" s="160">
        <v>112.9695888183564</v>
      </c>
      <c r="N413" s="143">
        <f t="shared" si="6"/>
        <v>413</v>
      </c>
      <c r="AB413" s="172" t="str">
        <f>IFERROR(VALUE(RIGHT(AA413,LEN(AA413)-MIN(FIND({0;1;2;3;4;5;6;7;8;9},AA413&amp;"0123456789"))+1)),"")</f>
        <v/>
      </c>
    </row>
    <row r="414" spans="2:28" x14ac:dyDescent="0.2">
      <c r="B414" s="130">
        <v>642.36100000000465</v>
      </c>
      <c r="C414" s="160">
        <v>32.997548257725917</v>
      </c>
      <c r="D414">
        <v>642.36100000000465</v>
      </c>
      <c r="E414" s="160">
        <v>-2239.4807624322311</v>
      </c>
      <c r="F414">
        <v>642.36100000000465</v>
      </c>
      <c r="G414" s="160">
        <v>0.36612756776867172</v>
      </c>
      <c r="I414" s="160"/>
      <c r="K414" s="160"/>
      <c r="L414">
        <v>642.26100000000463</v>
      </c>
      <c r="M414" s="160">
        <v>111.1181744050695</v>
      </c>
      <c r="N414" s="143">
        <f t="shared" si="6"/>
        <v>414</v>
      </c>
      <c r="AB414" s="172" t="str">
        <f>IFERROR(VALUE(RIGHT(AA414,LEN(AA414)-MIN(FIND({0;1;2;3;4;5;6;7;8;9},AA414&amp;"0123456789"))+1)),"")</f>
        <v/>
      </c>
    </row>
    <row r="415" spans="2:28" x14ac:dyDescent="0.2">
      <c r="B415" s="130">
        <v>642.5610000000047</v>
      </c>
      <c r="C415" s="160">
        <v>32.808804019229711</v>
      </c>
      <c r="D415">
        <v>642.5610000000047</v>
      </c>
      <c r="E415" s="160">
        <v>-2239.5469058142048</v>
      </c>
      <c r="F415">
        <v>642.5610000000047</v>
      </c>
      <c r="G415" s="160">
        <v>0.2999841857949832</v>
      </c>
      <c r="I415" s="160"/>
      <c r="K415" s="160"/>
      <c r="L415">
        <v>642.46100000000467</v>
      </c>
      <c r="M415" s="160">
        <v>109.3124617876948</v>
      </c>
      <c r="N415" s="143">
        <f t="shared" si="6"/>
        <v>415</v>
      </c>
      <c r="AB415" s="172" t="str">
        <f>IFERROR(VALUE(RIGHT(AA415,LEN(AA415)-MIN(FIND({0;1;2;3;4;5;6;7;8;9},AA415&amp;"0123456789"))+1)),"")</f>
        <v/>
      </c>
    </row>
    <row r="416" spans="2:28" x14ac:dyDescent="0.2">
      <c r="B416" s="130">
        <v>642.76100000000474</v>
      </c>
      <c r="C416" s="160">
        <v>32.618123193459311</v>
      </c>
      <c r="D416">
        <v>642.76100000000474</v>
      </c>
      <c r="E416" s="160">
        <v>-2239.6072395670922</v>
      </c>
      <c r="F416">
        <v>642.76100000000474</v>
      </c>
      <c r="G416" s="160">
        <v>0.23965043290763788</v>
      </c>
      <c r="I416" s="160"/>
      <c r="K416" s="160"/>
      <c r="L416">
        <v>642.66100000000472</v>
      </c>
      <c r="M416" s="160">
        <v>107.55801036533292</v>
      </c>
      <c r="N416" s="143">
        <f t="shared" si="6"/>
        <v>416</v>
      </c>
      <c r="AB416" s="172" t="str">
        <f>IFERROR(VALUE(RIGHT(AA416,LEN(AA416)-MIN(FIND({0;1;2;3;4;5;6;7;8;9},AA416&amp;"0123456789"))+1)),"")</f>
        <v/>
      </c>
    </row>
    <row r="417" spans="2:28" x14ac:dyDescent="0.2">
      <c r="B417" s="130">
        <v>642.96100000000479</v>
      </c>
      <c r="C417" s="160">
        <v>32.425738672403128</v>
      </c>
      <c r="D417">
        <v>642.96100000000479</v>
      </c>
      <c r="E417" s="160">
        <v>-2239.6618979815098</v>
      </c>
      <c r="F417">
        <v>642.96100000000479</v>
      </c>
      <c r="G417" s="160">
        <v>0.18499201848999292</v>
      </c>
      <c r="I417" s="160"/>
      <c r="K417" s="160"/>
      <c r="L417">
        <v>642.86100000000476</v>
      </c>
      <c r="M417" s="160">
        <v>105.86039166881345</v>
      </c>
      <c r="N417" s="143">
        <f t="shared" si="6"/>
        <v>417</v>
      </c>
      <c r="AB417" s="172" t="str">
        <f>IFERROR(VALUE(RIGHT(AA417,LEN(AA417)-MIN(FIND({0;1;2;3;4;5;6;7;8;9},AA417&amp;"0123456789"))+1)),"")</f>
        <v/>
      </c>
    </row>
    <row r="418" spans="2:28" x14ac:dyDescent="0.2">
      <c r="B418" s="130">
        <v>643.16100000000483</v>
      </c>
      <c r="C418" s="160">
        <v>32.231872731823806</v>
      </c>
      <c r="D418">
        <v>643.16100000000483</v>
      </c>
      <c r="E418" s="160">
        <v>-2239.7110442208373</v>
      </c>
      <c r="F418">
        <v>643.16100000000483</v>
      </c>
      <c r="G418" s="160">
        <v>0.13584577916253693</v>
      </c>
      <c r="I418" s="160"/>
      <c r="K418" s="160"/>
      <c r="L418">
        <v>643.06100000000481</v>
      </c>
      <c r="M418" s="160">
        <v>104.2251662534585</v>
      </c>
      <c r="N418" s="143">
        <f t="shared" si="6"/>
        <v>418</v>
      </c>
      <c r="AB418" s="172" t="str">
        <f>IFERROR(VALUE(RIGHT(AA418,LEN(AA418)-MIN(FIND({0;1;2;3;4;5;6;7;8;9},AA418&amp;"0123456789"))+1)),"")</f>
        <v/>
      </c>
    </row>
    <row r="419" spans="2:28" x14ac:dyDescent="0.2">
      <c r="B419" s="130">
        <v>643.36100000000488</v>
      </c>
      <c r="C419" s="160">
        <v>32.036735033956724</v>
      </c>
      <c r="D419">
        <v>643.36100000000488</v>
      </c>
      <c r="E419" s="160">
        <v>-2239.754869399565</v>
      </c>
      <c r="F419">
        <v>643.36100000000488</v>
      </c>
      <c r="G419" s="160">
        <v>9.202060043480742E-2</v>
      </c>
      <c r="I419" s="160"/>
      <c r="K419" s="160"/>
      <c r="L419">
        <v>643.26100000000486</v>
      </c>
      <c r="M419" s="160">
        <v>102.65779947059215</v>
      </c>
      <c r="N419" s="143">
        <f t="shared" si="6"/>
        <v>419</v>
      </c>
      <c r="AB419" s="172" t="str">
        <f>IFERROR(VALUE(RIGHT(AA419,LEN(AA419)-MIN(FIND({0;1;2;3;4;5;6;7;8;9},AA419&amp;"0123456789"))+1)),"")</f>
        <v/>
      </c>
    </row>
    <row r="420" spans="2:28" x14ac:dyDescent="0.2">
      <c r="B420" s="130">
        <v>643.56100000000492</v>
      </c>
      <c r="C420" s="160">
        <v>31.840520953284695</v>
      </c>
      <c r="D420">
        <v>643.56100000000492</v>
      </c>
      <c r="E420" s="160">
        <v>-2239.7935916856345</v>
      </c>
      <c r="F420">
        <v>643.56100000000492</v>
      </c>
      <c r="G420" s="160">
        <v>5.3298314365292754E-2</v>
      </c>
      <c r="I420" s="160"/>
      <c r="K420" s="160"/>
      <c r="L420">
        <v>643.4610000000049</v>
      </c>
      <c r="M420" s="160">
        <v>101.16370613122999</v>
      </c>
      <c r="N420" s="143">
        <f t="shared" si="6"/>
        <v>420</v>
      </c>
      <c r="AB420" s="172" t="str">
        <f>IFERROR(VALUE(RIGHT(AA420,LEN(AA420)-MIN(FIND({0;1;2;3;4;5;6;7;8;9},AA420&amp;"0123456789"))+1)),"")</f>
        <v/>
      </c>
    </row>
    <row r="421" spans="2:28" x14ac:dyDescent="0.2">
      <c r="B421" s="130">
        <v>643.76100000000497</v>
      </c>
      <c r="C421" s="160">
        <v>31.643410286955437</v>
      </c>
      <c r="D421">
        <v>643.76100000000497</v>
      </c>
      <c r="E421" s="160">
        <v>-2239.8274558416888</v>
      </c>
      <c r="F421">
        <v>643.76100000000497</v>
      </c>
      <c r="G421" s="160">
        <v>1.9434158311014471E-2</v>
      </c>
      <c r="I421" s="160"/>
      <c r="K421" s="160"/>
      <c r="L421">
        <v>643.66100000000495</v>
      </c>
      <c r="M421" s="160">
        <v>99.748404483256493</v>
      </c>
      <c r="N421" s="143">
        <f t="shared" si="6"/>
        <v>421</v>
      </c>
      <c r="AB421" s="172" t="str">
        <f>IFERROR(VALUE(RIGHT(AA421,LEN(AA421)-MIN(FIND({0;1;2;3;4;5;6;7;8;9},AA421&amp;"0123456789"))+1)),"")</f>
        <v/>
      </c>
    </row>
    <row r="422" spans="2:28" x14ac:dyDescent="0.2">
      <c r="B422" s="130">
        <v>643.96100000000501</v>
      </c>
      <c r="C422" s="160">
        <v>31.445566030241288</v>
      </c>
      <c r="D422">
        <v>643.96100000000501</v>
      </c>
      <c r="E422" s="160">
        <v>-2239.8567314632428</v>
      </c>
      <c r="F422">
        <v>643.96100000000501</v>
      </c>
      <c r="G422" s="160">
        <v>-9.8414632429921767E-3</v>
      </c>
      <c r="I422" s="160"/>
      <c r="K422" s="160"/>
      <c r="L422">
        <v>643.86100000000499</v>
      </c>
      <c r="M422" s="160">
        <v>98.417152829515928</v>
      </c>
      <c r="N422" s="143">
        <f t="shared" si="6"/>
        <v>422</v>
      </c>
      <c r="AB422" s="172" t="str">
        <f>IFERROR(VALUE(RIGHT(AA422,LEN(AA422)-MIN(FIND({0;1;2;3;4;5;6;7;8;9},AA422&amp;"0123456789"))+1)),"")</f>
        <v/>
      </c>
    </row>
    <row r="423" spans="2:28" x14ac:dyDescent="0.2">
      <c r="B423" s="130">
        <v>644.16100000000506</v>
      </c>
      <c r="C423" s="160">
        <v>31.247133686168379</v>
      </c>
      <c r="D423">
        <v>644.16100000000506</v>
      </c>
      <c r="E423" s="160">
        <v>-2239.8817121667344</v>
      </c>
      <c r="F423">
        <v>644.16100000000506</v>
      </c>
      <c r="G423" s="160">
        <v>-3.4822166734556959E-2</v>
      </c>
      <c r="I423" s="160"/>
      <c r="K423" s="160"/>
      <c r="L423">
        <v>644.06100000000504</v>
      </c>
      <c r="M423" s="160">
        <v>97.175235400146548</v>
      </c>
      <c r="N423" s="143">
        <f t="shared" si="6"/>
        <v>423</v>
      </c>
      <c r="AB423" s="172" t="str">
        <f>IFERROR(VALUE(RIGHT(AA423,LEN(AA423)-MIN(FIND({0;1;2;3;4;5;6;7;8;9},AA423&amp;"0123456789"))+1)),"")</f>
        <v/>
      </c>
    </row>
    <row r="424" spans="2:28" x14ac:dyDescent="0.2">
      <c r="B424" s="130">
        <v>644.36100000000511</v>
      </c>
      <c r="C424" s="160">
        <v>31.048240359421072</v>
      </c>
      <c r="D424">
        <v>644.36100000000511</v>
      </c>
      <c r="E424" s="160">
        <v>-2239.9027097382732</v>
      </c>
      <c r="F424">
        <v>644.36100000000511</v>
      </c>
      <c r="G424" s="160">
        <v>-5.5819738273385155E-2</v>
      </c>
      <c r="I424" s="160"/>
      <c r="K424" s="160"/>
      <c r="L424">
        <v>644.26100000000508</v>
      </c>
      <c r="M424" s="160">
        <v>96.026508316759518</v>
      </c>
      <c r="N424" s="143">
        <f t="shared" si="6"/>
        <v>424</v>
      </c>
      <c r="AB424" s="172" t="str">
        <f>IFERROR(VALUE(RIGHT(AA424,LEN(AA424)-MIN(FIND({0;1;2;3;4;5;6;7;8;9},AA424&amp;"0123456789"))+1)),"")</f>
        <v/>
      </c>
    </row>
    <row r="425" spans="2:28" x14ac:dyDescent="0.2">
      <c r="B425" s="130">
        <v>644.56100000000515</v>
      </c>
      <c r="C425" s="160">
        <v>30.848993951056677</v>
      </c>
      <c r="D425">
        <v>644.56100000000515</v>
      </c>
      <c r="E425" s="160">
        <v>-2239.9200402288052</v>
      </c>
      <c r="F425">
        <v>644.56100000000515</v>
      </c>
      <c r="G425" s="160">
        <v>-7.3150228805388906E-2</v>
      </c>
      <c r="I425" s="160"/>
      <c r="K425" s="160"/>
      <c r="L425">
        <v>644.46100000000513</v>
      </c>
      <c r="M425" s="160">
        <v>94.971086661361525</v>
      </c>
      <c r="N425" s="143">
        <f t="shared" si="6"/>
        <v>425</v>
      </c>
      <c r="AB425" s="172" t="str">
        <f>IFERROR(VALUE(RIGHT(AA425,LEN(AA425)-MIN(FIND({0;1;2;3;4;5;6;7;8;9},AA425&amp;"0123456789"))+1)),"")</f>
        <v/>
      </c>
    </row>
    <row r="426" spans="2:28" x14ac:dyDescent="0.2">
      <c r="B426" s="130">
        <v>644.7610000000052</v>
      </c>
      <c r="C426" s="160">
        <v>30.649483879323576</v>
      </c>
      <c r="D426">
        <v>644.7610000000052</v>
      </c>
      <c r="E426" s="160">
        <v>-2239.9340127411847</v>
      </c>
      <c r="F426">
        <v>644.7610000000052</v>
      </c>
      <c r="G426" s="160">
        <v>-8.7122741184884944E-2</v>
      </c>
      <c r="I426" s="160"/>
      <c r="K426" s="160"/>
      <c r="L426">
        <v>644.66100000000517</v>
      </c>
      <c r="M426" s="160">
        <v>94.006118356923807</v>
      </c>
      <c r="N426" s="143">
        <f t="shared" si="6"/>
        <v>426</v>
      </c>
      <c r="AB426" s="172" t="str">
        <f>IFERROR(VALUE(RIGHT(AA426,LEN(AA426)-MIN(FIND({0;1;2;3;4;5;6;7;8;9},AA426&amp;"0123456789"))+1)),"")</f>
        <v/>
      </c>
    </row>
    <row r="427" spans="2:28" x14ac:dyDescent="0.2">
      <c r="B427" s="130">
        <v>644.96100000000524</v>
      </c>
      <c r="C427" s="160">
        <v>30.449782745115083</v>
      </c>
      <c r="D427">
        <v>644.96100000000524</v>
      </c>
      <c r="E427" s="160">
        <v>-2239.9449204059979</v>
      </c>
      <c r="F427">
        <v>644.96100000000524</v>
      </c>
      <c r="G427" s="160">
        <v>-9.8030405998088099E-2</v>
      </c>
      <c r="I427" s="160"/>
      <c r="K427" s="160"/>
      <c r="L427">
        <v>644.86100000000522</v>
      </c>
      <c r="M427" s="160">
        <v>93.126385729081079</v>
      </c>
      <c r="N427" s="143">
        <f t="shared" si="6"/>
        <v>427</v>
      </c>
      <c r="AB427" s="172" t="str">
        <f>IFERROR(VALUE(RIGHT(AA427,LEN(AA427)-MIN(FIND({0;1;2;3;4;5;6;7;8;9},AA427&amp;"0123456789"))+1)),"")</f>
        <v/>
      </c>
    </row>
    <row r="428" spans="2:28" x14ac:dyDescent="0.2">
      <c r="B428" s="130">
        <v>645.16100000000529</v>
      </c>
      <c r="C428" s="160">
        <v>30.2499484997041</v>
      </c>
      <c r="D428">
        <v>645.16100000000529</v>
      </c>
      <c r="E428" s="160">
        <v>-2239.9530328504766</v>
      </c>
      <c r="F428">
        <v>645.16100000000529</v>
      </c>
      <c r="G428" s="160">
        <v>-0.10614285047677186</v>
      </c>
      <c r="I428" s="160"/>
      <c r="K428" s="160"/>
      <c r="L428">
        <v>645.06100000000527</v>
      </c>
      <c r="M428" s="160">
        <v>92.324695362520018</v>
      </c>
      <c r="N428" s="143">
        <f t="shared" si="6"/>
        <v>428</v>
      </c>
      <c r="AB428" s="172" t="str">
        <f>IFERROR(VALUE(RIGHT(AA428,LEN(AA428)-MIN(FIND({0;1;2;3;4;5;6;7;8;9},AA428&amp;"0123456789"))+1)),"")</f>
        <v/>
      </c>
    </row>
    <row r="429" spans="2:28" x14ac:dyDescent="0.2">
      <c r="B429" s="130">
        <v>645.36100000000533</v>
      </c>
      <c r="C429" s="160">
        <v>30.050026872242029</v>
      </c>
      <c r="D429">
        <v>645.36100000000533</v>
      </c>
      <c r="E429" s="160">
        <v>-2239.9585910948135</v>
      </c>
      <c r="F429">
        <v>645.36100000000533</v>
      </c>
      <c r="G429" s="160">
        <v>-0.11170109481372492</v>
      </c>
      <c r="I429" s="160"/>
      <c r="K429" s="160"/>
      <c r="L429">
        <v>645.26100000000531</v>
      </c>
      <c r="M429" s="160">
        <v>91.592533689505402</v>
      </c>
      <c r="N429" s="143">
        <f t="shared" si="6"/>
        <v>429</v>
      </c>
      <c r="AB429" s="172" t="str">
        <f>IFERROR(VALUE(RIGHT(AA429,LEN(AA429)-MIN(FIND({0;1;2;3;4;5;6;7;8;9},AA429&amp;"0123456789"))+1)),"")</f>
        <v/>
      </c>
    </row>
    <row r="430" spans="2:28" x14ac:dyDescent="0.2">
      <c r="B430" s="130">
        <v>645.56100000000538</v>
      </c>
      <c r="C430" s="160">
        <v>29.850053765290141</v>
      </c>
      <c r="D430">
        <v>645.56100000000538</v>
      </c>
      <c r="E430" s="160">
        <v>-2239.9618032661765</v>
      </c>
      <c r="F430">
        <v>645.56100000000538</v>
      </c>
      <c r="G430" s="160">
        <v>-0.11491326617669984</v>
      </c>
      <c r="I430" s="160"/>
      <c r="K430" s="160"/>
      <c r="L430">
        <v>645.46100000000536</v>
      </c>
      <c r="M430" s="160">
        <v>90.920263921465306</v>
      </c>
      <c r="N430" s="143">
        <f t="shared" si="6"/>
        <v>430</v>
      </c>
      <c r="AB430" s="172" t="str">
        <f>IFERROR(VALUE(RIGHT(AA430,LEN(AA430)-MIN(FIND({0;1;2;3;4;5;6;7;8;9},AA430&amp;"0123456789"))+1)),"")</f>
        <v/>
      </c>
    </row>
    <row r="431" spans="2:28" x14ac:dyDescent="0.2">
      <c r="B431" s="130">
        <v>645.76100000000542</v>
      </c>
      <c r="C431" s="160">
        <v>29.65005753680634</v>
      </c>
      <c r="D431">
        <v>645.76100000000542</v>
      </c>
      <c r="E431" s="160">
        <v>-2239.9628411255871</v>
      </c>
      <c r="F431">
        <v>645.76100000000542</v>
      </c>
      <c r="G431" s="160">
        <v>-0.11595112558734399</v>
      </c>
      <c r="I431" s="160"/>
      <c r="K431" s="160"/>
      <c r="L431">
        <v>645.6610000000054</v>
      </c>
      <c r="M431" s="160">
        <v>90.297327757746714</v>
      </c>
      <c r="N431" s="143">
        <f t="shared" si="6"/>
        <v>431</v>
      </c>
      <c r="AB431" s="172" t="str">
        <f>IFERROR(VALUE(RIGHT(AA431,LEN(AA431)-MIN(FIND({0;1;2;3;4;5;6;7;8;9},AA431&amp;"0123456789"))+1)),"")</f>
        <v/>
      </c>
    </row>
    <row r="432" spans="2:28" x14ac:dyDescent="0.2">
      <c r="B432" s="130">
        <v>645.96100000000547</v>
      </c>
      <c r="C432" s="160">
        <v>29.450061119262781</v>
      </c>
      <c r="D432">
        <v>645.96100000000547</v>
      </c>
      <c r="E432" s="160">
        <v>-2239.961838401568</v>
      </c>
      <c r="F432">
        <v>645.96100000000547</v>
      </c>
      <c r="G432" s="160">
        <v>-0.11494840156819919</v>
      </c>
      <c r="I432" s="160"/>
      <c r="K432" s="160"/>
      <c r="L432">
        <v>645.86100000000545</v>
      </c>
      <c r="M432" s="160">
        <v>89.712737989851462</v>
      </c>
      <c r="N432" s="143">
        <f t="shared" si="6"/>
        <v>432</v>
      </c>
      <c r="AB432" s="172" t="str">
        <f>IFERROR(VALUE(RIGHT(AA432,LEN(AA432)-MIN(FIND({0;1;2;3;4;5;6;7;8;9},AA432&amp;"0123456789"))+1)),"")</f>
        <v/>
      </c>
    </row>
    <row r="433" spans="2:28" x14ac:dyDescent="0.2">
      <c r="B433" s="130">
        <v>646.16100000000552</v>
      </c>
      <c r="C433" s="160">
        <v>29.250083919350871</v>
      </c>
      <c r="D433">
        <v>646.16100000000552</v>
      </c>
      <c r="E433" s="160">
        <v>-2239.958889988668</v>
      </c>
      <c r="F433">
        <v>646.16100000000552</v>
      </c>
      <c r="G433" s="160">
        <v>-0.1119999886682308</v>
      </c>
      <c r="I433" s="160"/>
      <c r="K433" s="160"/>
      <c r="L433">
        <v>646.06100000000549</v>
      </c>
      <c r="M433" s="160">
        <v>89.155306822842135</v>
      </c>
      <c r="N433" s="143">
        <f t="shared" si="6"/>
        <v>433</v>
      </c>
      <c r="AB433" s="172" t="str">
        <f>IFERROR(VALUE(RIGHT(AA433,LEN(AA433)-MIN(FIND({0;1;2;3;4;5;6;7;8;9},AA433&amp;"0123456789"))+1)),"")</f>
        <v/>
      </c>
    </row>
    <row r="434" spans="2:28" x14ac:dyDescent="0.2">
      <c r="B434" s="130">
        <v>646.36100000000556</v>
      </c>
      <c r="C434" s="160">
        <v>29.050143508885199</v>
      </c>
      <c r="D434">
        <v>646.36100000000556</v>
      </c>
      <c r="E434" s="160">
        <v>-2239.9540521634895</v>
      </c>
      <c r="F434">
        <v>646.36100000000556</v>
      </c>
      <c r="G434" s="160">
        <v>-0.10716216348964736</v>
      </c>
      <c r="I434" s="160"/>
      <c r="K434" s="160"/>
      <c r="L434">
        <v>646.26100000000554</v>
      </c>
      <c r="M434" s="160">
        <v>88.613922573730136</v>
      </c>
      <c r="N434" s="143">
        <f t="shared" si="6"/>
        <v>434</v>
      </c>
      <c r="AB434" s="172" t="str">
        <f>IFERROR(VALUE(RIGHT(AA434,LEN(AA434)-MIN(FIND({0;1;2;3;4;5;6;7;8;9},AA434&amp;"0123456789"))+1)),"")</f>
        <v/>
      </c>
    </row>
    <row r="435" spans="2:28" x14ac:dyDescent="0.2">
      <c r="B435" s="130">
        <v>646.56100000000561</v>
      </c>
      <c r="C435" s="160">
        <v>28.850257120038091</v>
      </c>
      <c r="D435">
        <v>646.56100000000561</v>
      </c>
      <c r="E435" s="160">
        <v>-2239.9473439323001</v>
      </c>
      <c r="F435">
        <v>646.56100000000561</v>
      </c>
      <c r="G435" s="160">
        <v>-0.10045393230029731</v>
      </c>
      <c r="I435" s="160"/>
      <c r="K435" s="160"/>
      <c r="L435">
        <v>646.46100000000558</v>
      </c>
      <c r="M435" s="160">
        <v>88.077862443589609</v>
      </c>
      <c r="N435" s="143">
        <f t="shared" si="6"/>
        <v>435</v>
      </c>
      <c r="AB435" s="172" t="str">
        <f>IFERROR(VALUE(RIGHT(AA435,LEN(AA435)-MIN(FIND({0;1;2;3;4;5;6;7;8;9},AA435&amp;"0123456789"))+1)),"")</f>
        <v/>
      </c>
    </row>
    <row r="436" spans="2:28" x14ac:dyDescent="0.2">
      <c r="B436" s="130">
        <v>646.76100000000565</v>
      </c>
      <c r="C436" s="160">
        <v>28.65044296541344</v>
      </c>
      <c r="D436">
        <v>646.76100000000565</v>
      </c>
      <c r="E436" s="160">
        <v>-2239.9387493323688</v>
      </c>
      <c r="F436">
        <v>646.76100000000565</v>
      </c>
      <c r="G436" s="160">
        <v>-9.1859332369040203E-2</v>
      </c>
      <c r="I436" s="160"/>
      <c r="K436" s="160"/>
      <c r="L436">
        <v>646.66100000000563</v>
      </c>
      <c r="M436" s="160">
        <v>87.537056603993094</v>
      </c>
      <c r="N436" s="143">
        <f t="shared" si="6"/>
        <v>436</v>
      </c>
      <c r="AB436" s="172" t="str">
        <f>IFERROR(VALUE(RIGHT(AA436,LEN(AA436)-MIN(FIND({0;1;2;3;4;5;6;7;8;9},AA436&amp;"0123456789"))+1)),"")</f>
        <v/>
      </c>
    </row>
    <row r="437" spans="2:28" x14ac:dyDescent="0.2">
      <c r="B437" s="130">
        <v>646.9610000000057</v>
      </c>
      <c r="C437" s="160">
        <v>28.45072139892606</v>
      </c>
      <c r="D437">
        <v>646.9610000000057</v>
      </c>
      <c r="E437" s="160">
        <v>-2239.9282206699645</v>
      </c>
      <c r="F437">
        <v>646.9610000000057</v>
      </c>
      <c r="G437" s="160">
        <v>-8.1330669964700064E-2</v>
      </c>
      <c r="I437" s="160"/>
      <c r="K437" s="160"/>
      <c r="L437">
        <v>646.86100000000567</v>
      </c>
      <c r="M437" s="160">
        <v>86.98234876995636</v>
      </c>
      <c r="N437" s="143">
        <f t="shared" si="6"/>
        <v>437</v>
      </c>
      <c r="AB437" s="172" t="str">
        <f>IFERROR(VALUE(RIGHT(AA437,LEN(AA437)-MIN(FIND({0;1;2;3;4;5;6;7;8;9},AA437&amp;"0123456789"))+1)),"")</f>
        <v/>
      </c>
    </row>
    <row r="438" spans="2:28" x14ac:dyDescent="0.2">
      <c r="B438" s="130">
        <v>647.16100000000574</v>
      </c>
      <c r="C438" s="160">
        <v>28.251115916951274</v>
      </c>
      <c r="D438">
        <v>647.16100000000574</v>
      </c>
      <c r="E438" s="160">
        <v>-2239.9156826957701</v>
      </c>
      <c r="F438">
        <v>647.16100000000574</v>
      </c>
      <c r="G438" s="160">
        <v>-6.8792695770298451E-2</v>
      </c>
      <c r="I438" s="160"/>
      <c r="K438" s="160"/>
      <c r="L438">
        <v>647.06100000000572</v>
      </c>
      <c r="M438" s="160">
        <v>86.405757842251916</v>
      </c>
      <c r="N438" s="143">
        <f t="shared" si="6"/>
        <v>438</v>
      </c>
      <c r="AB438" s="172" t="str">
        <f>IFERROR(VALUE(RIGHT(AA438,LEN(AA438)-MIN(FIND({0;1;2;3;4;5;6;7;8;9},AA438&amp;"0123456789"))+1)),"")</f>
        <v/>
      </c>
    </row>
    <row r="439" spans="2:28" x14ac:dyDescent="0.2">
      <c r="B439" s="130">
        <v>647.36100000000579</v>
      </c>
      <c r="C439" s="160">
        <v>28.051653974899875</v>
      </c>
      <c r="D439">
        <v>647.36100000000579</v>
      </c>
      <c r="E439" s="160">
        <v>-2239.9010377325135</v>
      </c>
      <c r="F439">
        <v>647.36100000000579</v>
      </c>
      <c r="G439" s="160">
        <v>-5.4147732513683877E-2</v>
      </c>
      <c r="I439" s="160"/>
      <c r="K439" s="160"/>
      <c r="L439">
        <v>647.26100000000577</v>
      </c>
      <c r="M439" s="160">
        <v>85.800744607952822</v>
      </c>
      <c r="N439" s="143">
        <f t="shared" si="6"/>
        <v>439</v>
      </c>
      <c r="AB439" s="172" t="str">
        <f>IFERROR(VALUE(RIGHT(AA439,LEN(AA439)-MIN(FIND({0;1;2;3;4;5;6;7;8;9},AA439&amp;"0123456789"))+1)),"")</f>
        <v/>
      </c>
    </row>
    <row r="440" spans="2:28" x14ac:dyDescent="0.2">
      <c r="B440" s="130">
        <v>647.56100000000583</v>
      </c>
      <c r="C440" s="160">
        <v>27.852367542598795</v>
      </c>
      <c r="D440">
        <v>647.56100000000583</v>
      </c>
      <c r="E440" s="160">
        <v>-2239.8841720373298</v>
      </c>
      <c r="F440">
        <v>647.56100000000583</v>
      </c>
      <c r="G440" s="160">
        <v>-3.7282037329987361E-2</v>
      </c>
      <c r="I440" s="160"/>
      <c r="K440" s="160"/>
      <c r="L440">
        <v>647.46100000000581</v>
      </c>
      <c r="M440" s="160">
        <v>85.162561010405383</v>
      </c>
      <c r="N440" s="143">
        <f t="shared" si="6"/>
        <v>440</v>
      </c>
      <c r="AB440" s="172" t="str">
        <f>IFERROR(VALUE(RIGHT(AA440,LEN(AA440)-MIN(FIND({0;1;2;3;4;5;6;7;8;9},AA440&amp;"0123456789"))+1)),"")</f>
        <v/>
      </c>
    </row>
    <row r="441" spans="2:28" x14ac:dyDescent="0.2">
      <c r="B441" s="130">
        <v>647.76100000000588</v>
      </c>
      <c r="C441" s="160">
        <v>27.653293365373628</v>
      </c>
      <c r="D441">
        <v>647.76100000000588</v>
      </c>
      <c r="E441" s="160">
        <v>-2239.8649626720335</v>
      </c>
      <c r="F441">
        <v>647.76100000000588</v>
      </c>
      <c r="G441" s="160">
        <v>-1.8072672033667914E-2</v>
      </c>
      <c r="I441" s="160"/>
      <c r="K441" s="160"/>
      <c r="L441">
        <v>647.66100000000586</v>
      </c>
      <c r="M441" s="160">
        <v>84.488393277397975</v>
      </c>
      <c r="N441" s="143">
        <f t="shared" si="6"/>
        <v>441</v>
      </c>
      <c r="AB441" s="172" t="str">
        <f>IFERROR(VALUE(RIGHT(AA441,LEN(AA441)-MIN(FIND({0;1;2;3;4;5;6;7;8;9},AA441&amp;"0123456789"))+1)),"")</f>
        <v/>
      </c>
    </row>
    <row r="442" spans="2:28" x14ac:dyDescent="0.2">
      <c r="B442" s="130">
        <v>647.96100000000592</v>
      </c>
      <c r="C442" s="160">
        <v>27.454472767955348</v>
      </c>
      <c r="D442">
        <v>647.96100000000592</v>
      </c>
      <c r="E442" s="160">
        <v>-2239.8432856201621</v>
      </c>
      <c r="F442">
        <v>647.96100000000592</v>
      </c>
      <c r="G442" s="160">
        <v>3.6043798377249914E-3</v>
      </c>
      <c r="I442" s="160"/>
      <c r="K442" s="160"/>
      <c r="L442">
        <v>647.8610000000059</v>
      </c>
      <c r="M442" s="160">
        <v>83.777721666034694</v>
      </c>
      <c r="N442" s="143">
        <f t="shared" si="6"/>
        <v>442</v>
      </c>
      <c r="AB442" s="172" t="str">
        <f>IFERROR(VALUE(RIGHT(AA442,LEN(AA442)-MIN(FIND({0;1;2;3;4;5;6;7;8;9},AA442&amp;"0123456789"))+1)),"")</f>
        <v/>
      </c>
    </row>
    <row r="443" spans="2:28" x14ac:dyDescent="0.2">
      <c r="B443" s="130">
        <v>648.16100000000597</v>
      </c>
      <c r="C443" s="160">
        <v>27.255950868114962</v>
      </c>
      <c r="D443">
        <v>648.16100000000597</v>
      </c>
      <c r="E443" s="160">
        <v>-2239.8190249448362</v>
      </c>
      <c r="F443">
        <v>648.16100000000597</v>
      </c>
      <c r="G443" s="160">
        <v>2.7865055163601937E-2</v>
      </c>
      <c r="I443" s="160"/>
      <c r="K443" s="160"/>
      <c r="L443">
        <v>648.06100000000595</v>
      </c>
      <c r="M443" s="160">
        <v>83.03262832394752</v>
      </c>
      <c r="N443" s="143">
        <f t="shared" si="6"/>
        <v>443</v>
      </c>
      <c r="AB443" s="172" t="str">
        <f>IFERROR(VALUE(RIGHT(AA443,LEN(AA443)-MIN(FIND({0;1;2;3;4;5;6;7;8;9},AA443&amp;"0123456789"))+1)),"")</f>
        <v/>
      </c>
    </row>
    <row r="444" spans="2:28" x14ac:dyDescent="0.2">
      <c r="B444" s="130">
        <v>648.36100000000602</v>
      </c>
      <c r="C444" s="160">
        <v>27.057775245690021</v>
      </c>
      <c r="D444">
        <v>648.36100000000602</v>
      </c>
      <c r="E444" s="160">
        <v>-2239.792081495681</v>
      </c>
      <c r="F444">
        <v>648.36100000000602</v>
      </c>
      <c r="G444" s="160">
        <v>5.4808504318771156E-2</v>
      </c>
      <c r="I444" s="160"/>
      <c r="K444" s="160"/>
      <c r="L444">
        <v>648.26100000000599</v>
      </c>
      <c r="M444" s="160">
        <v>82.257684015624804</v>
      </c>
      <c r="N444" s="143">
        <f t="shared" si="6"/>
        <v>444</v>
      </c>
      <c r="AB444" s="172" t="str">
        <f>IFERROR(VALUE(RIGHT(AA444,LEN(AA444)-MIN(FIND({0;1;2;3;4;5;6;7;8;9},AA444&amp;"0123456789"))+1)),"")</f>
        <v/>
      </c>
    </row>
    <row r="445" spans="2:28" x14ac:dyDescent="0.2">
      <c r="B445" s="130">
        <v>648.56100000000606</v>
      </c>
      <c r="C445" s="160">
        <v>26.859995250871012</v>
      </c>
      <c r="D445">
        <v>648.56100000000606</v>
      </c>
      <c r="E445" s="160">
        <v>-2239.7623728544863</v>
      </c>
      <c r="F445">
        <v>648.56100000000606</v>
      </c>
      <c r="G445" s="160">
        <v>8.4517145513473224E-2</v>
      </c>
      <c r="I445" s="160"/>
      <c r="K445" s="160"/>
      <c r="L445">
        <v>648.46100000000604</v>
      </c>
      <c r="M445" s="160">
        <v>81.457436758715971</v>
      </c>
      <c r="N445" s="143">
        <f t="shared" si="6"/>
        <v>445</v>
      </c>
      <c r="AB445" s="172" t="str">
        <f>IFERROR(VALUE(RIGHT(AA445,LEN(AA445)-MIN(FIND({0;1;2;3;4;5;6;7;8;9},AA445&amp;"0123456789"))+1)),"")</f>
        <v/>
      </c>
    </row>
    <row r="446" spans="2:28" x14ac:dyDescent="0.2">
      <c r="B446" s="130">
        <v>648.76100000000611</v>
      </c>
      <c r="C446" s="160">
        <v>26.662661246162433</v>
      </c>
      <c r="D446">
        <v>648.76100000000611</v>
      </c>
      <c r="E446" s="160">
        <v>-2239.7298332699788</v>
      </c>
      <c r="F446">
        <v>648.76100000000611</v>
      </c>
      <c r="G446" s="160">
        <v>0.11705673002097683</v>
      </c>
      <c r="I446" s="160"/>
      <c r="K446" s="160"/>
      <c r="L446">
        <v>648.66100000000608</v>
      </c>
      <c r="M446" s="160">
        <v>80.636416832406937</v>
      </c>
      <c r="N446" s="143">
        <f t="shared" si="6"/>
        <v>446</v>
      </c>
      <c r="AB446" s="172" t="str">
        <f>IFERROR(VALUE(RIGHT(AA446,LEN(AA446)-MIN(FIND({0;1;2;3;4;5;6;7;8;9},AA446&amp;"0123456789"))+1)),"")</f>
        <v/>
      </c>
    </row>
    <row r="447" spans="2:28" x14ac:dyDescent="0.2">
      <c r="B447" s="130">
        <v>648.96100000000615</v>
      </c>
      <c r="C447" s="160">
        <v>26.465823778858901</v>
      </c>
      <c r="D447">
        <v>648.96100000000615</v>
      </c>
      <c r="E447" s="160">
        <v>-2239.69441362724</v>
      </c>
      <c r="F447">
        <v>648.96100000000615</v>
      </c>
      <c r="G447" s="160">
        <v>0.15247637275979287</v>
      </c>
      <c r="I447" s="160"/>
      <c r="K447" s="160"/>
      <c r="L447">
        <v>648.86100000000613</v>
      </c>
      <c r="M447" s="160">
        <v>79.799156304257011</v>
      </c>
      <c r="N447" s="143">
        <f t="shared" si="6"/>
        <v>447</v>
      </c>
      <c r="AB447" s="172" t="str">
        <f>IFERROR(VALUE(RIGHT(AA447,LEN(AA447)-MIN(FIND({0;1;2;3;4;5;6;7;8;9},AA447&amp;"0123456789"))+1)),"")</f>
        <v/>
      </c>
    </row>
    <row r="448" spans="2:28" x14ac:dyDescent="0.2">
      <c r="B448" s="130">
        <v>649.1610000000062</v>
      </c>
      <c r="C448" s="160">
        <v>26.269532709155694</v>
      </c>
      <c r="D448">
        <v>649.1610000000062</v>
      </c>
      <c r="E448" s="160">
        <v>-2239.6560813605533</v>
      </c>
      <c r="F448">
        <v>649.1610000000062</v>
      </c>
      <c r="G448" s="160">
        <v>0.19080863944645898</v>
      </c>
      <c r="I448" s="160"/>
      <c r="K448" s="160"/>
      <c r="L448">
        <v>649.06100000000617</v>
      </c>
      <c r="M448" s="160">
        <v>78.950182987436122</v>
      </c>
      <c r="N448" s="143">
        <f t="shared" si="6"/>
        <v>448</v>
      </c>
      <c r="AB448" s="172" t="str">
        <f>IFERROR(VALUE(RIGHT(AA448,LEN(AA448)-MIN(FIND({0;1;2;3;4;5;6;7;8;9},AA448&amp;"0123456789"))+1)),"")</f>
        <v/>
      </c>
    </row>
    <row r="449" spans="2:28" x14ac:dyDescent="0.2">
      <c r="B449" s="130">
        <v>649.36100000000624</v>
      </c>
      <c r="C449" s="160">
        <v>26.073836309534965</v>
      </c>
      <c r="D449">
        <v>649.36100000000624</v>
      </c>
      <c r="E449" s="160">
        <v>-2239.6148203081716</v>
      </c>
      <c r="F449">
        <v>649.36100000000624</v>
      </c>
      <c r="G449" s="160">
        <v>0.23206969182820103</v>
      </c>
      <c r="I449" s="160"/>
      <c r="K449" s="160"/>
      <c r="L449">
        <v>649.26100000000622</v>
      </c>
      <c r="M449" s="160">
        <v>78.094014327780599</v>
      </c>
      <c r="N449" s="143">
        <f t="shared" si="6"/>
        <v>449</v>
      </c>
      <c r="AB449" s="172" t="str">
        <f>IFERROR(VALUE(RIGHT(AA449,LEN(AA449)-MIN(FIND({0;1;2;3;4;5;6;7;8;9},AA449&amp;"0123456789"))+1)),"")</f>
        <v/>
      </c>
    </row>
    <row r="450" spans="2:28" x14ac:dyDescent="0.2">
      <c r="B450" s="130">
        <v>649.56100000000629</v>
      </c>
      <c r="C450" s="160">
        <v>25.878780350989338</v>
      </c>
      <c r="D450">
        <v>649.56100000000629</v>
      </c>
      <c r="E450" s="160">
        <v>-2239.5706305091899</v>
      </c>
      <c r="F450">
        <v>649.56100000000629</v>
      </c>
      <c r="G450" s="160">
        <v>0.2762594908099345</v>
      </c>
      <c r="I450" s="160"/>
      <c r="K450" s="160"/>
      <c r="L450">
        <v>649.46100000000627</v>
      </c>
      <c r="M450" s="160">
        <v>77.235151332583371</v>
      </c>
      <c r="N450" s="143">
        <f t="shared" si="6"/>
        <v>450</v>
      </c>
      <c r="AB450" s="172" t="str">
        <f>IFERROR(VALUE(RIGHT(AA450,LEN(AA450)-MIN(FIND({0;1;2;3;4;5;6;7;8;9},AA450&amp;"0123456789"))+1)),"")</f>
        <v/>
      </c>
    </row>
    <row r="451" spans="2:28" x14ac:dyDescent="0.2">
      <c r="B451" s="130">
        <v>649.76100000000633</v>
      </c>
      <c r="C451" s="160">
        <v>25.684407191358272</v>
      </c>
      <c r="D451">
        <v>649.76100000000633</v>
      </c>
      <c r="E451" s="160">
        <v>-2239.5235279443596</v>
      </c>
      <c r="F451">
        <v>649.76100000000633</v>
      </c>
      <c r="G451" s="160">
        <v>0.36864822195047964</v>
      </c>
      <c r="I451" s="160"/>
      <c r="K451" s="160"/>
      <c r="L451">
        <v>649.66100000000631</v>
      </c>
      <c r="M451" s="160">
        <v>76.378072629306416</v>
      </c>
      <c r="N451" s="143">
        <f t="shared" si="6"/>
        <v>451</v>
      </c>
      <c r="AB451" s="172" t="str">
        <f>IFERROR(VALUE(RIGHT(AA451,LEN(AA451)-MIN(FIND({0;1;2;3;4;5;6;7;8;9},AA451&amp;"0123456789"))+1)),"")</f>
        <v/>
      </c>
    </row>
    <row r="452" spans="2:28" x14ac:dyDescent="0.2">
      <c r="B452" s="130">
        <v>649.96100000000638</v>
      </c>
      <c r="C452" s="160">
        <v>25.490754880540369</v>
      </c>
      <c r="D452">
        <v>649.96100000000638</v>
      </c>
      <c r="E452" s="160">
        <v>-2239.4735442243982</v>
      </c>
      <c r="F452">
        <v>649.96100000000638</v>
      </c>
      <c r="G452" s="160">
        <v>0.4702725581305458</v>
      </c>
      <c r="I452" s="160"/>
      <c r="K452" s="160"/>
      <c r="L452">
        <v>649.86100000000636</v>
      </c>
      <c r="M452" s="160">
        <v>75.527228765209983</v>
      </c>
      <c r="N452" s="143">
        <f t="shared" si="6"/>
        <v>452</v>
      </c>
      <c r="AB452" s="172" t="str">
        <f>IFERROR(VALUE(RIGHT(AA452,LEN(AA452)-MIN(FIND({0;1;2;3;4;5;6;7;8;9},AA452&amp;"0123456789"))+1)),"")</f>
        <v/>
      </c>
    </row>
    <row r="453" spans="2:28" x14ac:dyDescent="0.2">
      <c r="B453" s="130">
        <v>650.16100000000642</v>
      </c>
      <c r="C453" s="160">
        <v>25.297856296637324</v>
      </c>
      <c r="D453">
        <v>650.16100000000642</v>
      </c>
      <c r="E453" s="160">
        <v>-2239.4207262309665</v>
      </c>
      <c r="F453">
        <v>650.16100000000642</v>
      </c>
      <c r="G453" s="160">
        <v>0.57453017393618211</v>
      </c>
      <c r="I453" s="160"/>
      <c r="K453" s="160"/>
      <c r="L453">
        <v>650.0610000000064</v>
      </c>
      <c r="M453" s="160">
        <v>74.687036844649342</v>
      </c>
      <c r="N453" s="143">
        <f t="shared" si="6"/>
        <v>453</v>
      </c>
      <c r="AB453" s="172" t="str">
        <f>IFERROR(VALUE(RIGHT(AA453,LEN(AA453)-MIN(FIND({0;1;2;3;4;5;6;7;8;9},AA453&amp;"0123456789"))+1)),"")</f>
        <v/>
      </c>
    </row>
    <row r="454" spans="2:28" x14ac:dyDescent="0.2">
      <c r="B454" s="130">
        <v>650.36100000000647</v>
      </c>
      <c r="C454" s="160">
        <v>25.105738326193396</v>
      </c>
      <c r="D454">
        <v>650.36100000000647</v>
      </c>
      <c r="E454" s="160">
        <v>-2239.3651357170029</v>
      </c>
      <c r="F454">
        <v>650.36100000000647</v>
      </c>
      <c r="G454" s="160">
        <v>0.68135214668473054</v>
      </c>
      <c r="I454" s="160"/>
      <c r="K454" s="160"/>
      <c r="L454">
        <v>650.26100000000645</v>
      </c>
      <c r="M454" s="160">
        <v>73.861875600144913</v>
      </c>
      <c r="N454" s="143">
        <f t="shared" ref="N454:N517" si="7">N453+1</f>
        <v>454</v>
      </c>
      <c r="AB454" s="172" t="str">
        <f>IFERROR(VALUE(RIGHT(AA454,LEN(AA454)-MIN(FIND({0;1;2;3;4;5;6;7;8;9},AA454&amp;"0123456789"))+1)),"")</f>
        <v/>
      </c>
    </row>
    <row r="455" spans="2:28" x14ac:dyDescent="0.2">
      <c r="B455" s="130">
        <v>650.56100000000652</v>
      </c>
      <c r="C455" s="160">
        <v>24.914421100647889</v>
      </c>
      <c r="D455">
        <v>650.56100000000652</v>
      </c>
      <c r="E455" s="160">
        <v>-2239.3068488744898</v>
      </c>
      <c r="F455">
        <v>650.56100000000652</v>
      </c>
      <c r="G455" s="160">
        <v>0.79065691600999344</v>
      </c>
      <c r="I455" s="160"/>
      <c r="K455" s="160"/>
      <c r="L455">
        <v>650.46100000000649</v>
      </c>
      <c r="M455" s="160">
        <v>73.056080991596033</v>
      </c>
      <c r="N455" s="143">
        <f t="shared" si="7"/>
        <v>455</v>
      </c>
      <c r="AB455" s="172" t="str">
        <f>IFERROR(VALUE(RIGHT(AA455,LEN(AA455)-MIN(FIND({0;1;2;3;4;5;6;7;8;9},AA455&amp;"0123456789"))+1)),"")</f>
        <v/>
      </c>
    </row>
    <row r="456" spans="2:28" x14ac:dyDescent="0.2">
      <c r="B456" s="130">
        <v>650.76100000000656</v>
      </c>
      <c r="C456" s="160">
        <v>24.723917299960114</v>
      </c>
      <c r="D456">
        <v>650.76100000000656</v>
      </c>
      <c r="E456" s="160">
        <v>-2239.2459558789005</v>
      </c>
      <c r="F456">
        <v>650.76100000000656</v>
      </c>
      <c r="G456" s="160">
        <v>0.90235092511602488</v>
      </c>
      <c r="I456" s="160"/>
      <c r="K456" s="160"/>
      <c r="L456">
        <v>650.66100000000654</v>
      </c>
      <c r="M456" s="160">
        <v>72.273942415080754</v>
      </c>
      <c r="N456" s="143">
        <f t="shared" si="7"/>
        <v>456</v>
      </c>
      <c r="AB456" s="172" t="str">
        <f>IFERROR(VALUE(RIGHT(AA456,LEN(AA456)-MIN(FIND({0;1;2;3;4;5;6;7;8;9},AA456&amp;"0123456789"))+1)),"")</f>
        <v/>
      </c>
    </row>
    <row r="457" spans="2:28" x14ac:dyDescent="0.2">
      <c r="B457" s="130">
        <v>650.96100000000661</v>
      </c>
      <c r="C457" s="160">
        <v>24.534231530566974</v>
      </c>
      <c r="D457">
        <v>650.96100000000661</v>
      </c>
      <c r="E457" s="160">
        <v>-2239.1825604282426</v>
      </c>
      <c r="F457">
        <v>650.96100000000661</v>
      </c>
      <c r="G457" s="160">
        <v>1.0163292476122479</v>
      </c>
      <c r="I457" s="160"/>
      <c r="K457" s="160"/>
      <c r="L457">
        <v>650.86100000000658</v>
      </c>
      <c r="M457" s="160">
        <v>71.51970191931926</v>
      </c>
      <c r="N457" s="143">
        <f t="shared" si="7"/>
        <v>457</v>
      </c>
      <c r="AB457" s="172" t="str">
        <f>IFERROR(VALUE(RIGHT(AA457,LEN(AA457)-MIN(FIND({0;1;2;3;4;5;6;7;8;9},AA457&amp;"0123456789"))+1)),"")</f>
        <v/>
      </c>
    </row>
    <row r="458" spans="2:28" x14ac:dyDescent="0.2">
      <c r="B458" s="130">
        <v>651.16100000000665</v>
      </c>
      <c r="C458" s="160">
        <v>24.345359702936278</v>
      </c>
      <c r="D458">
        <v>651.16100000000665</v>
      </c>
      <c r="E458" s="160">
        <v>-2239.1167795246752</v>
      </c>
      <c r="F458">
        <v>651.16100000000665</v>
      </c>
      <c r="G458" s="160">
        <v>1.1324759718813766</v>
      </c>
      <c r="I458" s="160"/>
      <c r="K458" s="160"/>
      <c r="L458">
        <v>651.06100000000663</v>
      </c>
      <c r="M458" s="160">
        <v>70.797626133496706</v>
      </c>
      <c r="N458" s="143">
        <f t="shared" si="7"/>
        <v>458</v>
      </c>
      <c r="AB458" s="172" t="str">
        <f>IFERROR(VALUE(RIGHT(AA458,LEN(AA458)-MIN(FIND({0;1;2;3;4;5;6;7;8;9},AA458&amp;"0123456789"))+1)),"")</f>
        <v/>
      </c>
    </row>
    <row r="459" spans="2:28" x14ac:dyDescent="0.2">
      <c r="B459" s="130">
        <v>651.3610000000067</v>
      </c>
      <c r="C459" s="160">
        <v>24.157288658977581</v>
      </c>
      <c r="D459">
        <v>651.3610000000067</v>
      </c>
      <c r="E459" s="160">
        <v>-2239.0487427838239</v>
      </c>
      <c r="F459">
        <v>651.3610000000067</v>
      </c>
      <c r="G459" s="160">
        <v>1.2506649911215391</v>
      </c>
      <c r="I459" s="160"/>
      <c r="K459" s="160"/>
      <c r="L459">
        <v>651.26100000000667</v>
      </c>
      <c r="M459" s="160">
        <v>70.11185961765166</v>
      </c>
      <c r="N459" s="143">
        <f t="shared" si="7"/>
        <v>459</v>
      </c>
      <c r="AB459" s="172" t="str">
        <f>IFERROR(VALUE(RIGHT(AA459,LEN(AA459)-MIN(FIND({0;1;2;3;4;5;6;7;8;9},AA459&amp;"0123456789"))+1)),"")</f>
        <v/>
      </c>
    </row>
    <row r="460" spans="2:28" x14ac:dyDescent="0.2">
      <c r="B460" s="130">
        <v>651.56100000000674</v>
      </c>
      <c r="C460" s="160">
        <v>23.969995829046169</v>
      </c>
      <c r="D460">
        <v>651.56100000000674</v>
      </c>
      <c r="E460" s="160">
        <v>-2238.9785919933875</v>
      </c>
      <c r="F460">
        <v>651.56100000000674</v>
      </c>
      <c r="G460" s="160">
        <v>1.3707605362060349</v>
      </c>
      <c r="I460" s="160"/>
      <c r="K460" s="160"/>
      <c r="L460">
        <v>651.46100000000672</v>
      </c>
      <c r="M460" s="160">
        <v>69.466492469294181</v>
      </c>
      <c r="N460" s="143">
        <f t="shared" si="7"/>
        <v>460</v>
      </c>
      <c r="AB460" s="172" t="str">
        <f>IFERROR(VALUE(RIGHT(AA460,LEN(AA460)-MIN(FIND({0;1;2;3;4;5;6;7;8;9},AA460&amp;"0123456789"))+1)),"")</f>
        <v/>
      </c>
    </row>
    <row r="461" spans="2:28" x14ac:dyDescent="0.2">
      <c r="B461" s="130">
        <v>651.76100000000679</v>
      </c>
      <c r="C461" s="160">
        <v>23.783448981465256</v>
      </c>
      <c r="D461">
        <v>651.76100000000679</v>
      </c>
      <c r="E461" s="160">
        <v>-2238.9064807346185</v>
      </c>
      <c r="F461">
        <v>651.76100000000679</v>
      </c>
      <c r="G461" s="160">
        <v>1.4926176209964979</v>
      </c>
      <c r="I461" s="160"/>
      <c r="K461" s="160"/>
      <c r="L461">
        <v>651.66100000000677</v>
      </c>
      <c r="M461" s="160">
        <v>68.865569693261506</v>
      </c>
      <c r="N461" s="143">
        <f t="shared" si="7"/>
        <v>461</v>
      </c>
      <c r="AB461" s="172" t="str">
        <f>IFERROR(VALUE(RIGHT(AA461,LEN(AA461)-MIN(FIND({0;1;2;3;4;5;6;7;8;9},AA461&amp;"0123456789"))+1)),"")</f>
        <v/>
      </c>
    </row>
    <row r="462" spans="2:28" x14ac:dyDescent="0.2">
      <c r="B462" s="130">
        <v>651.96100000000683</v>
      </c>
      <c r="C462" s="160">
        <v>23.597605974467303</v>
      </c>
      <c r="D462">
        <v>651.96100000000683</v>
      </c>
      <c r="E462" s="160">
        <v>-2238.8325743100199</v>
      </c>
      <c r="F462">
        <v>651.96100000000683</v>
      </c>
      <c r="G462" s="160">
        <v>1.6160821807948196</v>
      </c>
      <c r="I462" s="160"/>
      <c r="K462" s="160"/>
      <c r="L462">
        <v>651.86100000000681</v>
      </c>
      <c r="M462" s="160">
        <v>68.313173154722605</v>
      </c>
      <c r="N462" s="143">
        <f t="shared" si="7"/>
        <v>462</v>
      </c>
      <c r="AB462" s="172" t="str">
        <f>IFERROR(VALUE(RIGHT(AA462,LEN(AA462)-MIN(FIND({0;1;2;3;4;5;6;7;8;9},AA462&amp;"0123456789"))+1)),"")</f>
        <v/>
      </c>
    </row>
    <row r="463" spans="2:28" x14ac:dyDescent="0.2">
      <c r="B463" s="130">
        <v>652.16100000000688</v>
      </c>
      <c r="C463" s="160">
        <v>23.412414845586891</v>
      </c>
      <c r="D463">
        <v>652.16100000000688</v>
      </c>
      <c r="E463" s="160">
        <v>-2238.7570491370666</v>
      </c>
      <c r="F463">
        <v>652.16100000000688</v>
      </c>
      <c r="G463" s="160">
        <v>1.7409916547831017</v>
      </c>
      <c r="I463" s="160"/>
      <c r="K463" s="160"/>
      <c r="L463">
        <v>652.06100000000686</v>
      </c>
      <c r="M463" s="160">
        <v>67.813242747825043</v>
      </c>
      <c r="N463" s="143">
        <f t="shared" si="7"/>
        <v>463</v>
      </c>
      <c r="AB463" s="172" t="str">
        <f>IFERROR(VALUE(RIGHT(AA463,LEN(AA463)-MIN(FIND({0;1;2;3;4;5;6;7;8;9},AA463&amp;"0123456789"))+1)),"")</f>
        <v/>
      </c>
    </row>
    <row r="464" spans="2:28" x14ac:dyDescent="0.2">
      <c r="B464" s="130">
        <v>652.36100000000692</v>
      </c>
      <c r="C464" s="160">
        <v>23.22781378547996</v>
      </c>
      <c r="D464">
        <v>652.36100000000692</v>
      </c>
      <c r="E464" s="160">
        <v>-2238.6800928002936</v>
      </c>
      <c r="F464">
        <v>652.36100000000692</v>
      </c>
      <c r="G464" s="160">
        <v>1.867174940917721</v>
      </c>
      <c r="I464" s="160"/>
      <c r="K464" s="160"/>
      <c r="L464">
        <v>652.2610000000069</v>
      </c>
      <c r="M464" s="160">
        <v>67.369761392154359</v>
      </c>
      <c r="N464" s="143">
        <f t="shared" si="7"/>
        <v>464</v>
      </c>
      <c r="AB464" s="172" t="str">
        <f>IFERROR(VALUE(RIGHT(AA464,LEN(AA464)-MIN(FIND({0;1;2;3;4;5;6;7;8;9},AA464&amp;"0123456789"))+1)),"")</f>
        <v/>
      </c>
    </row>
    <row r="465" spans="2:28" x14ac:dyDescent="0.2">
      <c r="B465" s="130">
        <v>652.56100000000697</v>
      </c>
      <c r="C465" s="160">
        <v>23.043731295199674</v>
      </c>
      <c r="D465">
        <v>652.56100000000697</v>
      </c>
      <c r="E465" s="160">
        <v>-2238.60190399661</v>
      </c>
      <c r="F465">
        <v>652.56100000000697</v>
      </c>
      <c r="G465" s="160">
        <v>1.9944524086758975</v>
      </c>
      <c r="I465" s="160"/>
      <c r="K465" s="160"/>
      <c r="L465">
        <v>652.46100000000695</v>
      </c>
      <c r="M465" s="160">
        <v>66.986703311098367</v>
      </c>
      <c r="N465" s="143">
        <f t="shared" si="7"/>
        <v>465</v>
      </c>
      <c r="AB465" s="172" t="str">
        <f>IFERROR(VALUE(RIGHT(AA465,LEN(AA465)-MIN(FIND({0;1;2;3;4;5;6;7;8;9},AA465&amp;"0123456789"))+1)),"")</f>
        <v/>
      </c>
    </row>
    <row r="466" spans="2:28" x14ac:dyDescent="0.2">
      <c r="B466" s="130">
        <v>652.76100000000702</v>
      </c>
      <c r="C466" s="160">
        <v>22.86008685982052</v>
      </c>
      <c r="D466">
        <v>652.76100000000702</v>
      </c>
      <c r="E466" s="160">
        <v>-2238.5226916466377</v>
      </c>
      <c r="F466">
        <v>652.76100000000702</v>
      </c>
      <c r="G466" s="160">
        <v>2.124198353362317</v>
      </c>
      <c r="I466" s="160"/>
      <c r="K466" s="160"/>
      <c r="L466">
        <v>652.66100000000699</v>
      </c>
      <c r="M466" s="160">
        <v>66.667752248910077</v>
      </c>
      <c r="N466" s="143">
        <f t="shared" si="7"/>
        <v>466</v>
      </c>
      <c r="AB466" s="172" t="str">
        <f>IFERROR(VALUE(RIGHT(AA466,LEN(AA466)-MIN(FIND({0;1;2;3;4;5;6;7;8;9},AA466&amp;"0123456789"))+1)),"")</f>
        <v/>
      </c>
    </row>
    <row r="467" spans="2:28" x14ac:dyDescent="0.2">
      <c r="B467" s="130">
        <v>652.96100000000706</v>
      </c>
      <c r="C467" s="160">
        <v>22.676791513873788</v>
      </c>
      <c r="D467">
        <v>652.96100000000706</v>
      </c>
      <c r="E467" s="160">
        <v>-2238.4426746892527</v>
      </c>
      <c r="F467">
        <v>652.96100000000706</v>
      </c>
      <c r="G467" s="160">
        <v>2.2042153107472586</v>
      </c>
      <c r="I467" s="160"/>
      <c r="K467" s="160"/>
      <c r="L467">
        <v>652.86100000000704</v>
      </c>
      <c r="M467" s="160">
        <v>66.416488870518805</v>
      </c>
      <c r="N467" s="143">
        <f t="shared" si="7"/>
        <v>467</v>
      </c>
      <c r="AB467" s="172" t="str">
        <f>IFERROR(VALUE(RIGHT(AA467,LEN(AA467)-MIN(FIND({0;1;2;3;4;5;6;7;8;9},AA467&amp;"0123456789"))+1)),"")</f>
        <v/>
      </c>
    </row>
    <row r="468" spans="2:28" x14ac:dyDescent="0.2">
      <c r="B468" s="130">
        <v>653.16100000000711</v>
      </c>
      <c r="C468" s="160">
        <v>22.493747901306044</v>
      </c>
      <c r="D468">
        <v>653.16100000000711</v>
      </c>
      <c r="E468" s="160">
        <v>-2238.3620834069998</v>
      </c>
      <c r="F468">
        <v>653.16100000000711</v>
      </c>
      <c r="G468" s="160">
        <v>2.2848065930002122</v>
      </c>
      <c r="I468" s="160"/>
      <c r="K468" s="160"/>
      <c r="L468">
        <v>653.06100000000708</v>
      </c>
      <c r="M468" s="160">
        <v>66.236845820479999</v>
      </c>
      <c r="N468" s="143">
        <f t="shared" si="7"/>
        <v>468</v>
      </c>
      <c r="AB468" s="172" t="str">
        <f>IFERROR(VALUE(RIGHT(AA468,LEN(AA468)-MIN(FIND({0;1;2;3;4;5;6;7;8;9},AA468&amp;"0123456789"))+1)),"")</f>
        <v/>
      </c>
    </row>
    <row r="469" spans="2:28" x14ac:dyDescent="0.2">
      <c r="B469" s="130">
        <v>653.36100000000715</v>
      </c>
      <c r="C469" s="160">
        <v>22.310851898253432</v>
      </c>
      <c r="D469">
        <v>653.36100000000715</v>
      </c>
      <c r="E469" s="160">
        <v>-2238.281157567043</v>
      </c>
      <c r="F469">
        <v>653.36100000000715</v>
      </c>
      <c r="G469" s="160">
        <v>2.3657324329569747</v>
      </c>
      <c r="I469" s="160"/>
      <c r="K469" s="160"/>
      <c r="L469">
        <v>653.26100000000713</v>
      </c>
      <c r="M469" s="160">
        <v>66.132087848676719</v>
      </c>
      <c r="N469" s="143">
        <f t="shared" si="7"/>
        <v>469</v>
      </c>
      <c r="AB469" s="172" t="str">
        <f>IFERROR(VALUE(RIGHT(AA469,LEN(AA469)-MIN(FIND({0;1;2;3;4;5;6;7;8;9},AA469&amp;"0123456789"))+1)),"")</f>
        <v/>
      </c>
    </row>
    <row r="470" spans="2:28" x14ac:dyDescent="0.2">
      <c r="B470" s="130">
        <v>653.5610000000072</v>
      </c>
      <c r="C470" s="160">
        <v>22.128031222949645</v>
      </c>
      <c r="D470">
        <v>653.5610000000072</v>
      </c>
      <c r="E470" s="160">
        <v>-2238.2000615737857</v>
      </c>
      <c r="F470">
        <v>653.5610000000072</v>
      </c>
      <c r="G470" s="160">
        <v>2.4468284262143243</v>
      </c>
      <c r="I470" s="160"/>
      <c r="K470" s="160"/>
      <c r="L470">
        <v>653.46100000000718</v>
      </c>
      <c r="M470" s="160">
        <v>66.07877932212385</v>
      </c>
      <c r="N470" s="143">
        <f t="shared" si="7"/>
        <v>470</v>
      </c>
      <c r="AB470" s="172" t="str">
        <f>IFERROR(VALUE(RIGHT(AA470,LEN(AA470)-MIN(FIND({0;1;2;3;4;5;6;7;8;9},AA470&amp;"0123456789"))+1)),"")</f>
        <v/>
      </c>
    </row>
    <row r="471" spans="2:28" x14ac:dyDescent="0.2">
      <c r="B471" s="130">
        <v>653.76100000000724</v>
      </c>
      <c r="C471" s="160">
        <v>21.945250039806094</v>
      </c>
      <c r="D471">
        <v>653.76100000000724</v>
      </c>
      <c r="E471" s="160">
        <v>-2238.1188764882722</v>
      </c>
      <c r="F471">
        <v>653.76100000000724</v>
      </c>
      <c r="G471" s="160">
        <v>2.5280135117277496</v>
      </c>
      <c r="I471" s="160"/>
      <c r="K471" s="160"/>
      <c r="L471">
        <v>653.66100000000722</v>
      </c>
      <c r="M471" s="160">
        <v>66.050861125425428</v>
      </c>
      <c r="N471" s="143">
        <f t="shared" si="7"/>
        <v>471</v>
      </c>
      <c r="AB471" s="172" t="str">
        <f>IFERROR(VALUE(RIGHT(AA471,LEN(AA471)-MIN(FIND({0;1;2;3;4;5;6;7;8;9},AA471&amp;"0123456789"))+1)),"")</f>
        <v/>
      </c>
    </row>
    <row r="472" spans="2:28" x14ac:dyDescent="0.2">
      <c r="B472" s="130">
        <v>653.96100000000729</v>
      </c>
      <c r="C472" s="160">
        <v>21.76247079002087</v>
      </c>
      <c r="D472">
        <v>653.96100000000729</v>
      </c>
      <c r="E472" s="160">
        <v>-2238.0376869322508</v>
      </c>
      <c r="F472">
        <v>653.96100000000729</v>
      </c>
      <c r="G472" s="160">
        <v>2.6092030677491493</v>
      </c>
      <c r="I472" s="160"/>
      <c r="K472" s="160"/>
      <c r="L472">
        <v>653.86100000000727</v>
      </c>
      <c r="M472" s="160">
        <v>66.04946585161855</v>
      </c>
      <c r="N472" s="143">
        <f t="shared" si="7"/>
        <v>472</v>
      </c>
      <c r="AB472" s="172" t="str">
        <f>IFERROR(VALUE(RIGHT(AA472,LEN(AA472)-MIN(FIND({0;1;2;3;4;5;6;7;8;9},AA472&amp;"0123456789"))+1)),"")</f>
        <v/>
      </c>
    </row>
    <row r="473" spans="2:28" x14ac:dyDescent="0.2">
      <c r="B473" s="130">
        <v>654.16100000000733</v>
      </c>
      <c r="C473" s="160">
        <v>21.579654306573666</v>
      </c>
      <c r="D473">
        <v>654.16100000000733</v>
      </c>
      <c r="E473" s="160">
        <v>-2237.9565811362063</v>
      </c>
      <c r="F473">
        <v>654.16100000000733</v>
      </c>
      <c r="G473" s="160">
        <v>2.6903088637936889</v>
      </c>
      <c r="I473" s="160"/>
      <c r="K473" s="160"/>
      <c r="L473">
        <v>654.06100000000731</v>
      </c>
      <c r="M473" s="160">
        <v>66.075725320164565</v>
      </c>
      <c r="N473" s="143">
        <f t="shared" si="7"/>
        <v>473</v>
      </c>
      <c r="AB473" s="172" t="str">
        <f>IFERROR(VALUE(RIGHT(AA473,LEN(AA473)-MIN(FIND({0;1;2;3;4;5;6;7;8;9},AA473&amp;"0123456789"))+1)),"")</f>
        <v/>
      </c>
    </row>
    <row r="474" spans="2:28" x14ac:dyDescent="0.2">
      <c r="B474" s="130">
        <v>654.36100000000738</v>
      </c>
      <c r="C474" s="160">
        <v>21.396759945242067</v>
      </c>
      <c r="D474">
        <v>654.36100000000738</v>
      </c>
      <c r="E474" s="160">
        <v>-2237.8756509974019</v>
      </c>
      <c r="F474">
        <v>654.36100000000738</v>
      </c>
      <c r="G474" s="160">
        <v>2.7712390025981222</v>
      </c>
      <c r="I474" s="160"/>
      <c r="K474" s="160"/>
      <c r="L474">
        <v>654.26100000000736</v>
      </c>
      <c r="M474" s="160">
        <v>66.130771334896849</v>
      </c>
      <c r="N474" s="143">
        <f t="shared" si="7"/>
        <v>474</v>
      </c>
      <c r="AB474" s="172" t="str">
        <f>IFERROR(VALUE(RIGHT(AA474,LEN(AA474)-MIN(FIND({0;1;2;3;4;5;6;7;8;9},AA474&amp;"0123456789"))+1)),"")</f>
        <v/>
      </c>
    </row>
    <row r="475" spans="2:28" x14ac:dyDescent="0.2">
      <c r="B475" s="130">
        <v>654.56100000000743</v>
      </c>
      <c r="C475" s="160">
        <v>21.213684390499481</v>
      </c>
      <c r="D475">
        <v>654.56100000000743</v>
      </c>
      <c r="E475" s="160">
        <v>-2237.7951314816637</v>
      </c>
      <c r="F475">
        <v>654.56100000000743</v>
      </c>
      <c r="G475" s="160">
        <v>2.8517585183362826</v>
      </c>
      <c r="I475" s="160"/>
      <c r="K475" s="160"/>
      <c r="L475">
        <v>654.4610000000074</v>
      </c>
      <c r="M475" s="160">
        <v>66.25934969650811</v>
      </c>
      <c r="N475" s="143">
        <f t="shared" si="7"/>
        <v>475</v>
      </c>
      <c r="AB475" s="172" t="str">
        <f>IFERROR(VALUE(RIGHT(AA475,LEN(AA475)-MIN(FIND({0;1;2;3;4;5;6;7;8;9},AA475&amp;"0123456789"))+1)),"")</f>
        <v/>
      </c>
    </row>
    <row r="476" spans="2:28" x14ac:dyDescent="0.2">
      <c r="B476" s="130">
        <v>654.76100000000747</v>
      </c>
      <c r="C476" s="160">
        <v>21.030287565561835</v>
      </c>
      <c r="D476">
        <v>654.76100000000747</v>
      </c>
      <c r="E476" s="160">
        <v>-2237.7153463339919</v>
      </c>
      <c r="F476">
        <v>654.76100000000747</v>
      </c>
      <c r="G476" s="160">
        <v>2.9315436660081104</v>
      </c>
      <c r="I476" s="160"/>
      <c r="K476" s="160"/>
      <c r="L476">
        <v>654.66100000000745</v>
      </c>
      <c r="M476" s="160">
        <v>66.488981952867434</v>
      </c>
      <c r="N476" s="143">
        <f t="shared" si="7"/>
        <v>476</v>
      </c>
      <c r="AB476" s="172" t="str">
        <f>IFERROR(VALUE(RIGHT(AA476,LEN(AA476)-MIN(FIND({0;1;2;3;4;5;6;7;8;9},AA476&amp;"0123456789"))+1)),"")</f>
        <v/>
      </c>
    </row>
    <row r="477" spans="2:28" x14ac:dyDescent="0.2">
      <c r="B477" s="130">
        <v>654.96100000000752</v>
      </c>
      <c r="C477" s="160">
        <v>20.846428350880966</v>
      </c>
      <c r="D477">
        <v>654.96100000000752</v>
      </c>
      <c r="E477" s="160">
        <v>-2237.6366325122826</v>
      </c>
      <c r="F477">
        <v>654.96100000000752</v>
      </c>
      <c r="G477" s="160">
        <v>3.0102574877173538</v>
      </c>
      <c r="I477" s="160"/>
      <c r="K477" s="160"/>
      <c r="L477">
        <v>654.86100000000749</v>
      </c>
      <c r="M477" s="160">
        <v>66.82326060567533</v>
      </c>
      <c r="N477" s="143">
        <f t="shared" si="7"/>
        <v>477</v>
      </c>
      <c r="AB477" s="172" t="str">
        <f>IFERROR(VALUE(RIGHT(AA477,LEN(AA477)-MIN(FIND({0;1;2;3;4;5;6;7;8;9},AA477&amp;"0123456789"))+1)),"")</f>
        <v/>
      </c>
    </row>
    <row r="478" spans="2:28" x14ac:dyDescent="0.2">
      <c r="B478" s="130">
        <v>655.16100000000756</v>
      </c>
      <c r="C478" s="160">
        <v>20.66196587488745</v>
      </c>
      <c r="D478">
        <v>655.16100000000756</v>
      </c>
      <c r="E478" s="160">
        <v>-2237.5593429278015</v>
      </c>
      <c r="F478">
        <v>655.16100000000756</v>
      </c>
      <c r="G478" s="160">
        <v>3.0875470721985039</v>
      </c>
      <c r="I478" s="160"/>
      <c r="K478" s="160"/>
      <c r="L478">
        <v>655.06100000000754</v>
      </c>
      <c r="M478" s="160">
        <v>67.266366971706631</v>
      </c>
      <c r="N478" s="143">
        <f t="shared" si="7"/>
        <v>478</v>
      </c>
      <c r="AB478" s="172" t="str">
        <f>IFERROR(VALUE(RIGHT(AA478,LEN(AA478)-MIN(FIND({0;1;2;3;4;5;6;7;8;9},AA478&amp;"0123456789"))+1)),"")</f>
        <v/>
      </c>
    </row>
    <row r="479" spans="2:28" x14ac:dyDescent="0.2">
      <c r="B479" s="130">
        <v>655.36100000000761</v>
      </c>
      <c r="C479" s="160">
        <v>20.476762785152921</v>
      </c>
      <c r="D479">
        <v>655.36100000000761</v>
      </c>
      <c r="E479" s="160">
        <v>-2237.4838452092531</v>
      </c>
      <c r="F479">
        <v>655.36100000000761</v>
      </c>
      <c r="G479" s="160">
        <v>3.1630447907468806</v>
      </c>
      <c r="I479" s="160"/>
      <c r="K479" s="160"/>
      <c r="L479">
        <v>655.26100000000758</v>
      </c>
      <c r="M479" s="160">
        <v>67.821819447079491</v>
      </c>
      <c r="N479" s="143">
        <f t="shared" si="7"/>
        <v>479</v>
      </c>
      <c r="AB479" s="172" t="str">
        <f>IFERROR(VALUE(RIGHT(AA479,LEN(AA479)-MIN(FIND({0;1;2;3;4;5;6;7;8;9},AA479&amp;"0123456789"))+1)),"")</f>
        <v/>
      </c>
    </row>
    <row r="480" spans="2:28" x14ac:dyDescent="0.2">
      <c r="B480" s="130">
        <v>655.56100000000765</v>
      </c>
      <c r="C480" s="160">
        <v>20.290687795685464</v>
      </c>
      <c r="D480">
        <v>655.56100000000765</v>
      </c>
      <c r="E480" s="160">
        <v>-2237.41052270522</v>
      </c>
      <c r="F480">
        <v>655.56100000000765</v>
      </c>
      <c r="G480" s="160">
        <v>3.2363672947799387</v>
      </c>
      <c r="I480" s="160"/>
      <c r="K480" s="160"/>
      <c r="L480">
        <v>655.46100000000763</v>
      </c>
      <c r="M480" s="160">
        <v>68.49317207596097</v>
      </c>
      <c r="N480" s="143">
        <f t="shared" si="7"/>
        <v>480</v>
      </c>
      <c r="AB480" s="172" t="str">
        <f>IFERROR(VALUE(RIGHT(AA480,LEN(AA480)-MIN(FIND({0;1;2;3;4;5;6;7;8;9},AA480&amp;"0123456789"))+1)),"")</f>
        <v/>
      </c>
    </row>
    <row r="481" spans="2:28" x14ac:dyDescent="0.2">
      <c r="B481" s="130">
        <v>655.7610000000077</v>
      </c>
      <c r="C481" s="160">
        <v>20.103618475388636</v>
      </c>
      <c r="D481">
        <v>655.7610000000077</v>
      </c>
      <c r="E481" s="160">
        <v>-2237.339775563913</v>
      </c>
      <c r="F481">
        <v>655.7610000000077</v>
      </c>
      <c r="G481" s="160">
        <v>3.3071144360869766</v>
      </c>
      <c r="I481" s="160"/>
      <c r="K481" s="160"/>
      <c r="L481">
        <v>655.66100000000768</v>
      </c>
      <c r="M481" s="160">
        <v>69.284045358458869</v>
      </c>
      <c r="N481" s="143">
        <f t="shared" si="7"/>
        <v>481</v>
      </c>
      <c r="AB481" s="172" t="str">
        <f>IFERROR(VALUE(RIGHT(AA481,LEN(AA481)-MIN(FIND({0;1;2;3;4;5;6;7;8;9},AA481&amp;"0123456789"))+1)),"")</f>
        <v/>
      </c>
    </row>
    <row r="482" spans="2:28" x14ac:dyDescent="0.2">
      <c r="B482" s="130">
        <v>655.96100000000774</v>
      </c>
      <c r="C482" s="160">
        <v>19.915444407514446</v>
      </c>
      <c r="D482">
        <v>655.96100000000774</v>
      </c>
      <c r="E482" s="160">
        <v>-2237.2720215851427</v>
      </c>
      <c r="F482">
        <v>655.96100000000774</v>
      </c>
      <c r="G482" s="160">
        <v>3.3748684148572465</v>
      </c>
      <c r="I482" s="160"/>
      <c r="K482" s="160"/>
      <c r="L482">
        <v>655.86100000000772</v>
      </c>
      <c r="M482" s="160">
        <v>70.19807393291893</v>
      </c>
      <c r="N482" s="143">
        <f t="shared" si="7"/>
        <v>482</v>
      </c>
      <c r="AB482" s="172" t="str">
        <f>IFERROR(VALUE(RIGHT(AA482,LEN(AA482)-MIN(FIND({0;1;2;3;4;5;6;7;8;9},AA482&amp;"0123456789"))+1)),"")</f>
        <v/>
      </c>
    </row>
    <row r="483" spans="2:28" x14ac:dyDescent="0.2">
      <c r="B483" s="130">
        <v>656.16100000000779</v>
      </c>
      <c r="C483" s="160">
        <v>19.72606990595985</v>
      </c>
      <c r="D483">
        <v>656.16100000000779</v>
      </c>
      <c r="E483" s="160">
        <v>-2237.207699212458</v>
      </c>
      <c r="F483">
        <v>656.16100000000779</v>
      </c>
      <c r="G483" s="160">
        <v>3.4391907875419747</v>
      </c>
      <c r="I483" s="160"/>
      <c r="K483" s="160"/>
      <c r="L483">
        <v>656.06100000000777</v>
      </c>
      <c r="M483" s="160">
        <v>71.239585305290944</v>
      </c>
      <c r="N483" s="143">
        <f t="shared" si="7"/>
        <v>483</v>
      </c>
      <c r="AB483" s="172" t="str">
        <f>IFERROR(VALUE(RIGHT(AA483,LEN(AA483)-MIN(FIND({0;1;2;3;4;5;6;7;8;9},AA483&amp;"0123456789"))+1)),"")</f>
        <v/>
      </c>
    </row>
    <row r="484" spans="2:28" x14ac:dyDescent="0.2">
      <c r="B484" s="130">
        <v>656.36100000000783</v>
      </c>
      <c r="C484" s="160">
        <v>19.535418105557518</v>
      </c>
      <c r="D484">
        <v>656.36100000000783</v>
      </c>
      <c r="E484" s="160">
        <v>-2237.1472679027333</v>
      </c>
      <c r="F484">
        <v>656.36100000000783</v>
      </c>
      <c r="G484" s="160">
        <v>3.4996220972666379</v>
      </c>
      <c r="I484" s="160"/>
      <c r="K484" s="160"/>
      <c r="L484">
        <v>656.26100000000781</v>
      </c>
      <c r="M484" s="160">
        <v>72.412835273937134</v>
      </c>
      <c r="N484" s="143">
        <f t="shared" si="7"/>
        <v>484</v>
      </c>
      <c r="AB484" s="172" t="str">
        <f>IFERROR(VALUE(RIGHT(AA484,LEN(AA484)-MIN(FIND({0;1;2;3;4;5;6;7;8;9},AA484&amp;"0123456789"))+1)),"")</f>
        <v/>
      </c>
    </row>
    <row r="485" spans="2:28" x14ac:dyDescent="0.2">
      <c r="B485" s="130">
        <v>656.56100000000788</v>
      </c>
      <c r="C485" s="160">
        <v>19.343435467322934</v>
      </c>
      <c r="D485">
        <v>656.56100000000788</v>
      </c>
      <c r="E485" s="160">
        <v>-2237.0912081505894</v>
      </c>
      <c r="F485">
        <v>656.56100000000788</v>
      </c>
      <c r="G485" s="160">
        <v>3.5556818494105755</v>
      </c>
      <c r="I485" s="160"/>
      <c r="K485" s="160"/>
      <c r="L485">
        <v>656.46100000000786</v>
      </c>
      <c r="M485" s="160">
        <v>73.721969620479484</v>
      </c>
      <c r="N485" s="143">
        <f t="shared" si="7"/>
        <v>485</v>
      </c>
      <c r="AB485" s="172" t="str">
        <f>IFERROR(VALUE(RIGHT(AA485,LEN(AA485)-MIN(FIND({0;1;2;3;4;5;6;7;8;9},AA485&amp;"0123456789"))+1)),"")</f>
        <v/>
      </c>
    </row>
    <row r="486" spans="2:28" x14ac:dyDescent="0.2">
      <c r="B486" s="130">
        <v>656.76100000000793</v>
      </c>
      <c r="C486" s="160">
        <v>19.150096989302551</v>
      </c>
      <c r="D486">
        <v>656.76100000000793</v>
      </c>
      <c r="E486" s="160">
        <v>-2237.0400199395053</v>
      </c>
      <c r="F486">
        <v>656.76100000000793</v>
      </c>
      <c r="G486" s="160">
        <v>3.6068700604946571</v>
      </c>
      <c r="I486" s="160"/>
      <c r="K486" s="160"/>
      <c r="L486">
        <v>656.6610000000079</v>
      </c>
      <c r="M486" s="160">
        <v>75.170645754902424</v>
      </c>
      <c r="N486" s="143">
        <f t="shared" si="7"/>
        <v>486</v>
      </c>
      <c r="AB486" s="172" t="str">
        <f>IFERROR(VALUE(RIGHT(AA486,LEN(AA486)-MIN(FIND({0;1;2;3;4;5;6;7;8;9},AA486&amp;"0123456789"))+1)),"")</f>
        <v/>
      </c>
    </row>
    <row r="487" spans="2:28" x14ac:dyDescent="0.2">
      <c r="B487" s="130">
        <v>656.96100000000797</v>
      </c>
      <c r="C487" s="160">
        <v>18.955411195743174</v>
      </c>
      <c r="D487">
        <v>656.96100000000797</v>
      </c>
      <c r="E487" s="160">
        <v>-2236.9942224934425</v>
      </c>
      <c r="F487">
        <v>656.96100000000797</v>
      </c>
      <c r="G487" s="160">
        <v>3.6526675065574636</v>
      </c>
      <c r="I487" s="160"/>
      <c r="K487" s="160"/>
      <c r="L487">
        <v>656.86100000000795</v>
      </c>
      <c r="M487" s="160">
        <v>76.762540878088771</v>
      </c>
      <c r="N487" s="143">
        <f t="shared" si="7"/>
        <v>487</v>
      </c>
      <c r="AB487" s="172" t="str">
        <f>IFERROR(VALUE(RIGHT(AA487,LEN(AA487)-MIN(FIND({0;1;2;3;4;5;6;7;8;9},AA487&amp;"0123456789"))+1)),"")</f>
        <v/>
      </c>
    </row>
    <row r="488" spans="2:28" x14ac:dyDescent="0.2">
      <c r="B488" s="130">
        <v>657.16100000000802</v>
      </c>
      <c r="C488" s="160">
        <v>18.759425500041253</v>
      </c>
      <c r="D488">
        <v>657.16100000000802</v>
      </c>
      <c r="E488" s="160">
        <v>-2236.9543536013211</v>
      </c>
      <c r="F488">
        <v>657.16100000000802</v>
      </c>
      <c r="G488" s="160">
        <v>3.6925363986788398</v>
      </c>
      <c r="I488" s="160"/>
      <c r="K488" s="160"/>
      <c r="L488">
        <v>657.06100000000799</v>
      </c>
      <c r="M488" s="160">
        <v>78.501361060232142</v>
      </c>
      <c r="N488" s="143">
        <f t="shared" si="7"/>
        <v>488</v>
      </c>
      <c r="AB488" s="172" t="str">
        <f>IFERROR(VALUE(RIGHT(AA488,LEN(AA488)-MIN(FIND({0;1;2;3;4;5;6;7;8;9},AA488&amp;"0123456789"))+1)),"")</f>
        <v/>
      </c>
    </row>
    <row r="489" spans="2:28" x14ac:dyDescent="0.2">
      <c r="B489" s="130">
        <v>657.36100000000806</v>
      </c>
      <c r="C489" s="160">
        <v>18.562232019505295</v>
      </c>
      <c r="D489">
        <v>657.36100000000806</v>
      </c>
      <c r="E489" s="160">
        <v>-2236.9209679392056</v>
      </c>
      <c r="F489">
        <v>657.36100000000806</v>
      </c>
      <c r="G489" s="160">
        <v>3.7259220607943462</v>
      </c>
      <c r="I489" s="160"/>
      <c r="K489" s="160"/>
      <c r="L489">
        <v>657.26100000000804</v>
      </c>
      <c r="M489" s="160">
        <v>80.390712072349999</v>
      </c>
      <c r="N489" s="143">
        <f t="shared" si="7"/>
        <v>489</v>
      </c>
      <c r="AB489" s="172" t="str">
        <f>IFERROR(VALUE(RIGHT(AA489,LEN(AA489)-MIN(FIND({0;1;2;3;4;5;6;7;8;9},AA489&amp;"0123456789"))+1)),"")</f>
        <v/>
      </c>
    </row>
    <row r="490" spans="2:28" x14ac:dyDescent="0.2">
      <c r="B490" s="130">
        <v>657.56100000000811</v>
      </c>
      <c r="C490" s="160">
        <v>18.363974629637692</v>
      </c>
      <c r="D490">
        <v>657.56100000000811</v>
      </c>
      <c r="E490" s="160">
        <v>-2236.8946363041659</v>
      </c>
      <c r="F490">
        <v>657.56100000000811</v>
      </c>
      <c r="G490" s="160">
        <v>3.7522536958340424</v>
      </c>
      <c r="I490" s="160"/>
      <c r="K490" s="160"/>
      <c r="L490">
        <v>657.46100000000808</v>
      </c>
      <c r="M490" s="160">
        <v>82.434515511537569</v>
      </c>
      <c r="N490" s="143">
        <f t="shared" si="7"/>
        <v>490</v>
      </c>
      <c r="AB490" s="172" t="str">
        <f>IFERROR(VALUE(RIGHT(AA490,LEN(AA490)-MIN(FIND({0;1;2;3;4;5;6;7;8;9},AA490&amp;"0123456789"))+1)),"")</f>
        <v/>
      </c>
    </row>
    <row r="491" spans="2:28" x14ac:dyDescent="0.2">
      <c r="B491" s="130">
        <v>657.76100000000815</v>
      </c>
      <c r="C491" s="160">
        <v>18.164952175880146</v>
      </c>
      <c r="D491">
        <v>657.76100000000815</v>
      </c>
      <c r="E491" s="160">
        <v>-2236.8749012968851</v>
      </c>
      <c r="F491">
        <v>657.76100000000815</v>
      </c>
      <c r="G491" s="160">
        <v>3.7719887031148573</v>
      </c>
      <c r="I491" s="160"/>
      <c r="K491" s="160"/>
      <c r="L491">
        <v>657.66100000000813</v>
      </c>
      <c r="M491" s="160">
        <v>84.337079636945774</v>
      </c>
      <c r="N491" s="143">
        <f t="shared" si="7"/>
        <v>491</v>
      </c>
      <c r="AB491" s="172" t="str">
        <f>IFERROR(VALUE(RIGHT(AA491,LEN(AA491)-MIN(FIND({0;1;2;3;4;5;6;7;8;9},AA491&amp;"0123456789"))+1)),"")</f>
        <v/>
      </c>
    </row>
    <row r="492" spans="2:28" x14ac:dyDescent="0.2">
      <c r="B492" s="130">
        <v>657.9610000000082</v>
      </c>
      <c r="C492" s="160">
        <v>17.965416450984108</v>
      </c>
      <c r="D492">
        <v>657.9610000000082</v>
      </c>
      <c r="E492" s="160">
        <v>-2236.8613014533826</v>
      </c>
      <c r="F492">
        <v>657.9610000000082</v>
      </c>
      <c r="G492" s="160">
        <v>3.7855885466174186</v>
      </c>
      <c r="I492" s="160"/>
      <c r="K492" s="160"/>
      <c r="L492">
        <v>657.86100000000818</v>
      </c>
      <c r="M492" s="160">
        <v>86.100896762273393</v>
      </c>
      <c r="N492" s="143">
        <f t="shared" si="7"/>
        <v>492</v>
      </c>
      <c r="AB492" s="172" t="str">
        <f>IFERROR(VALUE(RIGHT(AA492,LEN(AA492)-MIN(FIND({0;1;2;3;4;5;6;7;8;9},AA492&amp;"0123456789"))+1)),"")</f>
        <v/>
      </c>
    </row>
    <row r="493" spans="2:28" x14ac:dyDescent="0.2">
      <c r="B493" s="130">
        <v>658.16100000000824</v>
      </c>
      <c r="C493" s="160">
        <v>17.765574850347718</v>
      </c>
      <c r="D493">
        <v>658.16100000000824</v>
      </c>
      <c r="E493" s="160">
        <v>-2236.8533740680359</v>
      </c>
      <c r="F493">
        <v>658.16100000000824</v>
      </c>
      <c r="G493" s="160">
        <v>3.7935159319640661</v>
      </c>
      <c r="I493" s="160"/>
      <c r="K493" s="160"/>
      <c r="L493">
        <v>658.06100000000822</v>
      </c>
      <c r="M493" s="160">
        <v>87.728362345289383</v>
      </c>
      <c r="N493" s="143">
        <f t="shared" si="7"/>
        <v>493</v>
      </c>
      <c r="AB493" s="172" t="str">
        <f>IFERROR(VALUE(RIGHT(AA493,LEN(AA493)-MIN(FIND({0;1;2;3;4;5;6;7;8;9},AA493&amp;"0123456789"))+1)),"")</f>
        <v/>
      </c>
    </row>
    <row r="494" spans="2:28" x14ac:dyDescent="0.2">
      <c r="B494" s="130">
        <v>658.36100000000829</v>
      </c>
      <c r="C494" s="160">
        <v>17.565594403644628</v>
      </c>
      <c r="D494">
        <v>658.36100000000829</v>
      </c>
      <c r="E494" s="160">
        <v>-2236.850659036214</v>
      </c>
      <c r="F494">
        <v>658.36100000000829</v>
      </c>
      <c r="G494" s="160">
        <v>3.7962309637860017</v>
      </c>
      <c r="I494" s="160"/>
      <c r="K494" s="160"/>
      <c r="L494">
        <v>658.26100000000827</v>
      </c>
      <c r="M494" s="160">
        <v>89.222172414289446</v>
      </c>
      <c r="N494" s="143">
        <f t="shared" si="7"/>
        <v>494</v>
      </c>
      <c r="AB494" s="172" t="str">
        <f>IFERROR(VALUE(RIGHT(AA494,LEN(AA494)-MIN(FIND({0;1;2;3;4;5;6;7;8;9},AA494&amp;"0123456789"))+1)),"")</f>
        <v/>
      </c>
    </row>
    <row r="495" spans="2:28" x14ac:dyDescent="0.2">
      <c r="B495" s="130">
        <v>658.56100000000833</v>
      </c>
      <c r="C495" s="160">
        <v>17.365605861045946</v>
      </c>
      <c r="D495">
        <v>658.56100000000833</v>
      </c>
      <c r="E495" s="160">
        <v>-2236.8527009462482</v>
      </c>
      <c r="F495">
        <v>658.56100000000833</v>
      </c>
      <c r="G495" s="160">
        <v>3.7941890537517793</v>
      </c>
      <c r="I495" s="160"/>
      <c r="K495" s="160"/>
      <c r="L495">
        <v>658.46100000000831</v>
      </c>
      <c r="M495" s="160">
        <v>90.584977321511644</v>
      </c>
      <c r="N495" s="143">
        <f t="shared" si="7"/>
        <v>495</v>
      </c>
      <c r="AB495" s="172" t="str">
        <f>IFERROR(VALUE(RIGHT(AA495,LEN(AA495)-MIN(FIND({0;1;2;3;4;5;6;7;8;9},AA495&amp;"0123456789"))+1)),"")</f>
        <v/>
      </c>
    </row>
    <row r="496" spans="2:28" x14ac:dyDescent="0.2">
      <c r="B496" s="130">
        <v>658.76100000000838</v>
      </c>
      <c r="C496" s="160">
        <v>17.165707687475393</v>
      </c>
      <c r="D496">
        <v>658.76100000000838</v>
      </c>
      <c r="E496" s="160">
        <v>-2236.8590521359915</v>
      </c>
      <c r="F496">
        <v>658.76100000000838</v>
      </c>
      <c r="G496" s="160">
        <v>3.787837864008452</v>
      </c>
      <c r="I496" s="160"/>
      <c r="K496" s="160"/>
      <c r="L496">
        <v>658.66100000000836</v>
      </c>
      <c r="M496" s="160">
        <v>91.819796487159806</v>
      </c>
      <c r="N496" s="143">
        <f t="shared" si="7"/>
        <v>496</v>
      </c>
      <c r="AB496" s="172" t="str">
        <f>IFERROR(VALUE(RIGHT(AA496,LEN(AA496)-MIN(FIND({0;1;2;3;4;5;6;7;8;9},AA496&amp;"0123456789"))+1)),"")</f>
        <v/>
      </c>
    </row>
    <row r="497" spans="2:28" x14ac:dyDescent="0.2">
      <c r="B497" s="130">
        <v>658.96100000000843</v>
      </c>
      <c r="C497" s="160">
        <v>16.965969990176045</v>
      </c>
      <c r="D497">
        <v>658.96100000000843</v>
      </c>
      <c r="E497" s="160">
        <v>-2236.8692744440036</v>
      </c>
      <c r="F497">
        <v>658.96100000000843</v>
      </c>
      <c r="G497" s="160">
        <v>3.7776155559963627</v>
      </c>
      <c r="I497" s="160"/>
      <c r="K497" s="160"/>
      <c r="L497">
        <v>658.8610000000084</v>
      </c>
      <c r="M497" s="160">
        <v>92.929765158654533</v>
      </c>
      <c r="N497" s="143">
        <f t="shared" si="7"/>
        <v>497</v>
      </c>
      <c r="AB497" s="172" t="str">
        <f>IFERROR(VALUE(RIGHT(AA497,LEN(AA497)-MIN(FIND({0;1;2;3;4;5;6;7;8;9},AA497&amp;"0123456789"))+1)),"")</f>
        <v/>
      </c>
    </row>
    <row r="498" spans="2:28" x14ac:dyDescent="0.2">
      <c r="B498" s="130">
        <v>659.16100000000847</v>
      </c>
      <c r="C498" s="160">
        <v>16.766438438450614</v>
      </c>
      <c r="D498">
        <v>659.16100000000847</v>
      </c>
      <c r="E498" s="160">
        <v>-2236.8829428186255</v>
      </c>
      <c r="F498">
        <v>659.16100000000847</v>
      </c>
      <c r="G498" s="160">
        <v>3.7639471813745331</v>
      </c>
      <c r="I498" s="160"/>
      <c r="K498" s="160"/>
      <c r="L498">
        <v>659.06100000000845</v>
      </c>
      <c r="M498" s="160">
        <v>93.918771892397828</v>
      </c>
      <c r="N498" s="143">
        <f t="shared" si="7"/>
        <v>498</v>
      </c>
      <c r="AB498" s="172" t="str">
        <f>IFERROR(VALUE(RIGHT(AA498,LEN(AA498)-MIN(FIND({0;1;2;3;4;5;6;7;8;9},AA498&amp;"0123456789"))+1)),"")</f>
        <v/>
      </c>
    </row>
    <row r="499" spans="2:28" x14ac:dyDescent="0.2">
      <c r="B499" s="130">
        <v>659.36100000000852</v>
      </c>
      <c r="C499" s="160">
        <v>16.567137902017055</v>
      </c>
      <c r="D499">
        <v>659.36100000000852</v>
      </c>
      <c r="E499" s="160">
        <v>-2236.8996454475309</v>
      </c>
      <c r="F499">
        <v>659.36100000000852</v>
      </c>
      <c r="G499" s="160">
        <v>3.7472445524690556</v>
      </c>
      <c r="I499" s="160"/>
      <c r="K499" s="160"/>
      <c r="L499">
        <v>659.26100000000849</v>
      </c>
      <c r="M499" s="160">
        <v>94.790549416356839</v>
      </c>
      <c r="N499" s="143">
        <f t="shared" si="7"/>
        <v>499</v>
      </c>
      <c r="AB499" s="172" t="str">
        <f>IFERROR(VALUE(RIGHT(AA499,LEN(AA499)-MIN(FIND({0;1;2;3;4;5;6;7;8;9},AA499&amp;"0123456789"))+1)),"")</f>
        <v/>
      </c>
    </row>
    <row r="500" spans="2:28" x14ac:dyDescent="0.2">
      <c r="B500" s="130">
        <v>659.56100000000856</v>
      </c>
      <c r="C500" s="160">
        <v>16.368075864495708</v>
      </c>
      <c r="D500">
        <v>659.56100000000856</v>
      </c>
      <c r="E500" s="160">
        <v>-2236.9189845264173</v>
      </c>
      <c r="F500">
        <v>659.56100000000856</v>
      </c>
      <c r="G500" s="160">
        <v>3.7279054735827231</v>
      </c>
      <c r="I500" s="160"/>
      <c r="K500" s="160"/>
      <c r="L500">
        <v>659.46100000000854</v>
      </c>
      <c r="M500" s="160">
        <v>95.548929304079351</v>
      </c>
      <c r="N500" s="143">
        <f t="shared" si="7"/>
        <v>500</v>
      </c>
      <c r="AB500" s="172" t="str">
        <f>IFERROR(VALUE(RIGHT(AA500,LEN(AA500)-MIN(FIND({0;1;2;3;4;5;6;7;8;9},AA500&amp;"0123456789"))+1)),"")</f>
        <v/>
      </c>
    </row>
    <row r="501" spans="2:28" x14ac:dyDescent="0.2">
      <c r="B501" s="130">
        <v>659.76100000000861</v>
      </c>
      <c r="C501" s="160">
        <v>16.169245382757168</v>
      </c>
      <c r="D501">
        <v>659.76100000000861</v>
      </c>
      <c r="E501" s="160">
        <v>-2236.9405748903805</v>
      </c>
      <c r="F501">
        <v>659.76100000000861</v>
      </c>
      <c r="G501" s="160">
        <v>3.7063151096194815</v>
      </c>
      <c r="I501" s="160"/>
      <c r="K501" s="160"/>
      <c r="L501">
        <v>659.66100000000858</v>
      </c>
      <c r="M501" s="160">
        <v>96.197283374768347</v>
      </c>
      <c r="N501" s="143">
        <f t="shared" si="7"/>
        <v>501</v>
      </c>
      <c r="AB501" s="172" t="str">
        <f>IFERROR(VALUE(RIGHT(AA501,LEN(AA501)-MIN(FIND({0;1;2;3;4;5;6;7;8;9},AA501&amp;"0123456789"))+1)),"")</f>
        <v/>
      </c>
    </row>
    <row r="502" spans="2:28" x14ac:dyDescent="0.2">
      <c r="B502" s="130">
        <v>659.96100000000865</v>
      </c>
      <c r="C502" s="160">
        <v>15.970627970294279</v>
      </c>
      <c r="D502">
        <v>659.96100000000865</v>
      </c>
      <c r="E502" s="160">
        <v>-2236.9640447437587</v>
      </c>
      <c r="F502">
        <v>659.96100000000865</v>
      </c>
      <c r="G502" s="160">
        <v>3.6828452562413077</v>
      </c>
      <c r="I502" s="160"/>
      <c r="K502" s="160"/>
      <c r="L502">
        <v>659.86100000000863</v>
      </c>
      <c r="M502" s="160">
        <v>96.739170293102774</v>
      </c>
      <c r="N502" s="143">
        <f t="shared" si="7"/>
        <v>502</v>
      </c>
      <c r="AB502" s="172" t="str">
        <f>IFERROR(VALUE(RIGHT(AA502,LEN(AA502)-MIN(FIND({0;1;2;3;4;5;6;7;8;9},AA502&amp;"0123456789"))+1)),"")</f>
        <v/>
      </c>
    </row>
    <row r="503" spans="2:28" x14ac:dyDescent="0.2">
      <c r="B503" s="130">
        <v>660.1610000000087</v>
      </c>
      <c r="C503" s="160">
        <v>15.772196195277589</v>
      </c>
      <c r="D503">
        <v>660.1610000000087</v>
      </c>
      <c r="E503" s="160">
        <v>-2236.989035632826</v>
      </c>
      <c r="F503">
        <v>660.1610000000087</v>
      </c>
      <c r="G503" s="160">
        <v>3.6578543671739681</v>
      </c>
      <c r="I503" s="160"/>
      <c r="K503" s="160"/>
      <c r="L503">
        <v>660.06100000000868</v>
      </c>
      <c r="M503" s="160">
        <v>97.178150874208939</v>
      </c>
      <c r="N503" s="143">
        <f t="shared" si="7"/>
        <v>503</v>
      </c>
      <c r="AB503" s="172" t="str">
        <f>IFERROR(VALUE(RIGHT(AA503,LEN(AA503)-MIN(FIND({0;1;2;3;4;5;6;7;8;9},AA503&amp;"0123456789"))+1)),"")</f>
        <v/>
      </c>
    </row>
    <row r="504" spans="2:28" x14ac:dyDescent="0.2">
      <c r="B504" s="130">
        <v>660.36100000000874</v>
      </c>
      <c r="C504" s="160">
        <v>15.573916056294706</v>
      </c>
      <c r="D504">
        <v>660.36100000000874</v>
      </c>
      <c r="E504" s="160">
        <v>-2237.0152024256226</v>
      </c>
      <c r="F504">
        <v>660.36100000000874</v>
      </c>
      <c r="G504" s="160">
        <v>3.631687574377338</v>
      </c>
      <c r="I504" s="160"/>
      <c r="K504" s="160"/>
      <c r="L504">
        <v>660.26100000000872</v>
      </c>
      <c r="M504" s="160">
        <v>97.517813528692727</v>
      </c>
      <c r="N504" s="143">
        <f t="shared" si="7"/>
        <v>504</v>
      </c>
      <c r="AB504" s="172" t="str">
        <f>IFERROR(VALUE(RIGHT(AA504,LEN(AA504)-MIN(FIND({0;1;2;3;4;5;6;7;8;9},AA504&amp;"0123456789"))+1)),"")</f>
        <v/>
      </c>
    </row>
    <row r="505" spans="2:28" x14ac:dyDescent="0.2">
      <c r="B505" s="130">
        <v>660.56100000000879</v>
      </c>
      <c r="C505" s="160">
        <v>15.375749535911988</v>
      </c>
      <c r="D505">
        <v>660.56100000000879</v>
      </c>
      <c r="E505" s="160">
        <v>-2237.0422156156947</v>
      </c>
      <c r="F505">
        <v>660.56100000000879</v>
      </c>
      <c r="G505" s="160">
        <v>3.6046743843053264</v>
      </c>
      <c r="I505" s="160"/>
      <c r="K505" s="160"/>
      <c r="L505">
        <v>660.46100000000877</v>
      </c>
      <c r="M505" s="160">
        <v>97.762464517048514</v>
      </c>
      <c r="N505" s="143">
        <f t="shared" si="7"/>
        <v>505</v>
      </c>
      <c r="AB505" s="172" t="str">
        <f>IFERROR(VALUE(RIGHT(AA505,LEN(AA505)-MIN(FIND({0;1;2;3;4;5;6;7;8;9},AA505&amp;"0123456789"))+1)),"")</f>
        <v/>
      </c>
    </row>
    <row r="506" spans="2:28" x14ac:dyDescent="0.2">
      <c r="B506" s="130">
        <v>660.76100000000883</v>
      </c>
      <c r="C506" s="160">
        <v>15.177665263355241</v>
      </c>
      <c r="D506">
        <v>660.76100000000883</v>
      </c>
      <c r="E506" s="160">
        <v>-2237.0698253823111</v>
      </c>
      <c r="F506">
        <v>660.76100000000883</v>
      </c>
      <c r="G506" s="160">
        <v>3.5770646176888476</v>
      </c>
      <c r="I506" s="160"/>
      <c r="K506" s="160"/>
      <c r="L506">
        <v>660.66100000000881</v>
      </c>
      <c r="M506" s="160">
        <v>97.934988438835276</v>
      </c>
      <c r="N506" s="143">
        <f t="shared" si="7"/>
        <v>506</v>
      </c>
      <c r="AB506" s="172" t="str">
        <f>IFERROR(VALUE(RIGHT(AA506,LEN(AA506)-MIN(FIND({0;1;2;3;4;5;6;7;8;9},AA506&amp;"0123456789"))+1)),"")</f>
        <v/>
      </c>
    </row>
    <row r="507" spans="2:28" x14ac:dyDescent="0.2">
      <c r="B507" s="130">
        <v>660.96100000000888</v>
      </c>
      <c r="C507" s="160">
        <v>14.9796318327452</v>
      </c>
      <c r="D507">
        <v>660.96100000000888</v>
      </c>
      <c r="E507" s="160">
        <v>-2237.0977973941881</v>
      </c>
      <c r="F507">
        <v>660.96100000000888</v>
      </c>
      <c r="G507" s="160">
        <v>3.549092605811893</v>
      </c>
      <c r="I507" s="160"/>
      <c r="K507" s="160"/>
      <c r="L507">
        <v>660.86100000000886</v>
      </c>
      <c r="M507" s="160">
        <v>98.039781642032182</v>
      </c>
      <c r="N507" s="143">
        <f t="shared" si="7"/>
        <v>507</v>
      </c>
      <c r="AB507" s="172" t="str">
        <f>IFERROR(VALUE(RIGHT(AA507,LEN(AA507)-MIN(FIND({0;1;2;3;4;5;6;7;8;9},AA507&amp;"0123456789"))+1)),"")</f>
        <v/>
      </c>
    </row>
    <row r="508" spans="2:28" x14ac:dyDescent="0.2">
      <c r="B508" s="130">
        <v>661.16100000000893</v>
      </c>
      <c r="C508" s="160">
        <v>14.781626765874634</v>
      </c>
      <c r="D508">
        <v>661.16100000000893</v>
      </c>
      <c r="E508" s="160">
        <v>-2237.1259693782149</v>
      </c>
      <c r="F508">
        <v>661.16100000000893</v>
      </c>
      <c r="G508" s="160">
        <v>3.4720590466276917</v>
      </c>
      <c r="I508" s="160"/>
      <c r="K508" s="160"/>
      <c r="L508">
        <v>661.0610000000089</v>
      </c>
      <c r="M508" s="160">
        <v>98.097643076569042</v>
      </c>
      <c r="N508" s="143">
        <f t="shared" si="7"/>
        <v>508</v>
      </c>
      <c r="AB508" s="172" t="str">
        <f>IFERROR(VALUE(RIGHT(AA508,LEN(AA508)-MIN(FIND({0;1;2;3;4;5;6;7;8;9},AA508&amp;"0123456789"))+1)),"")</f>
        <v/>
      </c>
    </row>
    <row r="509" spans="2:28" x14ac:dyDescent="0.2">
      <c r="B509" s="130">
        <v>661.36100000000897</v>
      </c>
      <c r="C509" s="160">
        <v>14.583641115249092</v>
      </c>
      <c r="D509">
        <v>661.36100000000897</v>
      </c>
      <c r="E509" s="160">
        <v>-2237.1542773830724</v>
      </c>
      <c r="F509">
        <v>661.36100000000897</v>
      </c>
      <c r="G509" s="160">
        <v>3.3645567815201503</v>
      </c>
      <c r="I509" s="160"/>
      <c r="K509" s="160"/>
      <c r="L509">
        <v>661.26100000000895</v>
      </c>
      <c r="M509" s="160">
        <v>98.137005335477369</v>
      </c>
      <c r="N509" s="143">
        <f t="shared" si="7"/>
        <v>509</v>
      </c>
      <c r="AB509" s="172" t="str">
        <f>IFERROR(VALUE(RIGHT(AA509,LEN(AA509)-MIN(FIND({0;1;2;3;4;5;6;7;8;9},AA509&amp;"0123456789"))+1)),"")</f>
        <v/>
      </c>
    </row>
    <row r="510" spans="2:28" x14ac:dyDescent="0.2">
      <c r="B510" s="130">
        <v>661.56239285715185</v>
      </c>
      <c r="C510" s="160">
        <v>14.384287710341644</v>
      </c>
      <c r="D510">
        <v>661.56239285715185</v>
      </c>
      <c r="E510" s="160">
        <v>-2237.1828596275459</v>
      </c>
      <c r="F510">
        <v>661.56239285715185</v>
      </c>
      <c r="G510" s="160">
        <v>3.2562331750832527</v>
      </c>
      <c r="I510" s="160"/>
      <c r="K510" s="160"/>
      <c r="L510">
        <v>661.46169642858035</v>
      </c>
      <c r="M510" s="160">
        <v>98.159163783468742</v>
      </c>
      <c r="N510" s="143">
        <f t="shared" si="7"/>
        <v>510</v>
      </c>
      <c r="AB510" s="172" t="str">
        <f>IFERROR(VALUE(RIGHT(AA510,LEN(AA510)-MIN(FIND({0;1;2;3;4;5;6;7;8;9},AA510&amp;"0123456789"))+1)),"")</f>
        <v/>
      </c>
    </row>
    <row r="511" spans="2:28" x14ac:dyDescent="0.2">
      <c r="B511" s="130">
        <v>661.76378571429473</v>
      </c>
      <c r="C511" s="160">
        <v>14.184938054279369</v>
      </c>
      <c r="D511">
        <v>661.76378571429473</v>
      </c>
      <c r="E511" s="160">
        <v>-2237.2114676133492</v>
      </c>
      <c r="F511">
        <v>661.76378571429473</v>
      </c>
      <c r="G511" s="160">
        <v>3.1478853268554303</v>
      </c>
      <c r="I511" s="160"/>
      <c r="K511" s="160"/>
      <c r="L511">
        <v>661.66308928572334</v>
      </c>
      <c r="M511" s="160">
        <v>98.166564401237295</v>
      </c>
      <c r="N511" s="143">
        <f t="shared" si="7"/>
        <v>511</v>
      </c>
      <c r="AB511" s="172" t="str">
        <f>IFERROR(VALUE(RIGHT(AA511,LEN(AA511)-MIN(FIND({0;1;2;3;4;5;6;7;8;9},AA511&amp;"0123456789"))+1)),"")</f>
        <v/>
      </c>
    </row>
    <row r="512" spans="2:28" x14ac:dyDescent="0.2">
      <c r="B512" s="130">
        <v>661.9651785714376</v>
      </c>
      <c r="C512" s="160">
        <v>13.985586806984168</v>
      </c>
      <c r="D512">
        <v>661.9651785714376</v>
      </c>
      <c r="E512" s="160">
        <v>-2237.2400641133918</v>
      </c>
      <c r="F512">
        <v>661.9651785714376</v>
      </c>
      <c r="G512" s="160">
        <v>3.0395483278948632</v>
      </c>
      <c r="I512" s="160"/>
      <c r="K512" s="160"/>
      <c r="L512">
        <v>661.86448214286611</v>
      </c>
      <c r="M512" s="160">
        <v>98.163265543338738</v>
      </c>
      <c r="N512" s="143">
        <f t="shared" si="7"/>
        <v>512</v>
      </c>
      <c r="AB512" s="172" t="str">
        <f>IFERROR(VALUE(RIGHT(AA512,LEN(AA512)-MIN(FIND({0;1;2;3;4;5;6;7;8;9},AA512&amp;"0123456789"))+1)),"")</f>
        <v/>
      </c>
    </row>
    <row r="513" spans="2:28" x14ac:dyDescent="0.2">
      <c r="B513" s="130">
        <v>662.16657142858048</v>
      </c>
      <c r="C513" s="160">
        <v>13.78623069572606</v>
      </c>
      <c r="D513">
        <v>662.16657142858048</v>
      </c>
      <c r="E513" s="160">
        <v>-2237.2686262896586</v>
      </c>
      <c r="F513">
        <v>662.16657142858048</v>
      </c>
      <c r="G513" s="160">
        <v>2.9312437071243949</v>
      </c>
      <c r="I513" s="160"/>
      <c r="K513" s="160"/>
      <c r="L513">
        <v>662.0658750000091</v>
      </c>
      <c r="M513" s="160">
        <v>98.153402915290243</v>
      </c>
      <c r="N513" s="143">
        <f t="shared" si="7"/>
        <v>513</v>
      </c>
      <c r="AB513" s="172" t="str">
        <f>IFERROR(VALUE(RIGHT(AA513,LEN(AA513)-MIN(FIND({0;1;2;3;4;5;6;7;8;9},AA513&amp;"0123456789"))+1)),"")</f>
        <v/>
      </c>
    </row>
    <row r="514" spans="2:28" x14ac:dyDescent="0.2">
      <c r="B514" s="130">
        <v>662.36796428572336</v>
      </c>
      <c r="C514" s="160">
        <v>13.586868518177663</v>
      </c>
      <c r="D514">
        <v>662.36796428572336</v>
      </c>
      <c r="E514" s="160">
        <v>-2237.297145697526</v>
      </c>
      <c r="F514">
        <v>662.36796428572336</v>
      </c>
      <c r="G514" s="160">
        <v>2.8229794282378862</v>
      </c>
      <c r="I514" s="160"/>
      <c r="K514" s="160"/>
      <c r="L514">
        <v>662.26726785715186</v>
      </c>
      <c r="M514" s="160">
        <v>98.141113565587005</v>
      </c>
      <c r="N514" s="143">
        <f t="shared" si="7"/>
        <v>514</v>
      </c>
      <c r="AB514" s="172" t="str">
        <f>IFERROR(VALUE(RIGHT(AA514,LEN(AA514)-MIN(FIND({0;1;2;3;4;5;6;7;8;9},AA514&amp;"0123456789"))+1)),"")</f>
        <v/>
      </c>
    </row>
    <row r="515" spans="2:28" x14ac:dyDescent="0.2">
      <c r="B515" s="130">
        <v>662.56935714286624</v>
      </c>
      <c r="C515" s="160">
        <v>13.387500108755747</v>
      </c>
      <c r="D515">
        <v>662.56935714286624</v>
      </c>
      <c r="E515" s="160">
        <v>-2237.3256284359977</v>
      </c>
      <c r="F515">
        <v>662.56935714286624</v>
      </c>
      <c r="G515" s="160">
        <v>2.714749325997218</v>
      </c>
      <c r="I515" s="160"/>
      <c r="K515" s="160"/>
      <c r="L515">
        <v>662.46866071429486</v>
      </c>
      <c r="M515" s="160">
        <v>98.130535267799402</v>
      </c>
      <c r="N515" s="143">
        <f t="shared" si="7"/>
        <v>515</v>
      </c>
      <c r="AB515" s="172" t="str">
        <f>IFERROR(VALUE(RIGHT(AA515,LEN(AA515)-MIN(FIND({0;1;2;3;4;5;6;7;8;9},AA515&amp;"0123456789"))+1)),"")</f>
        <v/>
      </c>
    </row>
    <row r="516" spans="2:28" x14ac:dyDescent="0.2">
      <c r="B516" s="130">
        <v>662.77075000000912</v>
      </c>
      <c r="C516" s="160">
        <v>13.188074415265026</v>
      </c>
      <c r="D516">
        <v>662.77075000000912</v>
      </c>
      <c r="E516" s="160">
        <v>-2237.3537067937509</v>
      </c>
      <c r="F516">
        <v>662.77075000000912</v>
      </c>
      <c r="G516" s="160">
        <v>2.6069006908478514</v>
      </c>
      <c r="I516" s="160"/>
      <c r="K516" s="160"/>
      <c r="L516">
        <v>662.67005357143762</v>
      </c>
      <c r="M516" s="160">
        <v>98.014341233333937</v>
      </c>
      <c r="N516" s="143">
        <f t="shared" si="7"/>
        <v>516</v>
      </c>
      <c r="AB516" s="172" t="str">
        <f>IFERROR(VALUE(RIGHT(AA516,LEN(AA516)-MIN(FIND({0;1;2;3;4;5;6;7;8;9},AA516&amp;"0123456789"))+1)),"")</f>
        <v/>
      </c>
    </row>
    <row r="517" spans="2:28" x14ac:dyDescent="0.2">
      <c r="B517" s="130">
        <v>662.97214285715199</v>
      </c>
      <c r="C517" s="160">
        <v>12.988488997043577</v>
      </c>
      <c r="D517">
        <v>662.97214285715199</v>
      </c>
      <c r="E517" s="160">
        <v>-2237.3806256753446</v>
      </c>
      <c r="F517">
        <v>662.97214285715199</v>
      </c>
      <c r="G517" s="160">
        <v>2.5001476419656683</v>
      </c>
      <c r="I517" s="160"/>
      <c r="K517" s="160"/>
      <c r="L517">
        <v>662.87144642858061</v>
      </c>
      <c r="M517" s="160">
        <v>97.681357006402266</v>
      </c>
      <c r="N517" s="143">
        <f t="shared" si="7"/>
        <v>517</v>
      </c>
      <c r="AB517" s="172" t="str">
        <f>IFERROR(VALUE(RIGHT(AA517,LEN(AA517)-MIN(FIND({0;1;2;3;4;5;6;7;8;9},AA517&amp;"0123456789"))+1)),"")</f>
        <v/>
      </c>
    </row>
    <row r="518" spans="2:28" x14ac:dyDescent="0.2">
      <c r="B518" s="130">
        <v>663.17353571429487</v>
      </c>
      <c r="C518" s="160">
        <v>12.788660188755957</v>
      </c>
      <c r="D518">
        <v>663.17353571429487</v>
      </c>
      <c r="E518" s="160">
        <v>-2237.4056730426996</v>
      </c>
      <c r="F518">
        <v>663.17353571429487</v>
      </c>
      <c r="G518" s="160">
        <v>2.4412169573001847</v>
      </c>
      <c r="I518" s="160"/>
      <c r="K518" s="160"/>
      <c r="L518">
        <v>663.07283928572338</v>
      </c>
      <c r="M518" s="160">
        <v>97.144429164038684</v>
      </c>
      <c r="N518" s="143">
        <f t="shared" ref="N518:N581" si="8">N517+1</f>
        <v>518</v>
      </c>
      <c r="AB518" s="172" t="str">
        <f>IFERROR(VALUE(RIGHT(AA518,LEN(AA518)-MIN(FIND({0;1;2;3;4;5;6;7;8;9},AA518&amp;"0123456789"))+1)),"")</f>
        <v/>
      </c>
    </row>
    <row r="519" spans="2:28" x14ac:dyDescent="0.2">
      <c r="B519" s="130">
        <v>663.37492857143775</v>
      </c>
      <c r="C519" s="160">
        <v>12.588529933755868</v>
      </c>
      <c r="D519">
        <v>663.37492857143775</v>
      </c>
      <c r="E519" s="160">
        <v>-2237.4281843352528</v>
      </c>
      <c r="F519">
        <v>663.37492857143775</v>
      </c>
      <c r="G519" s="160">
        <v>2.4187056647469944</v>
      </c>
      <c r="I519" s="160"/>
      <c r="K519" s="160"/>
      <c r="L519">
        <v>663.27423214286637</v>
      </c>
      <c r="M519" s="160">
        <v>96.417836487598109</v>
      </c>
      <c r="N519" s="143">
        <f t="shared" si="8"/>
        <v>519</v>
      </c>
      <c r="AB519" s="172" t="str">
        <f>IFERROR(VALUE(RIGHT(AA519,LEN(AA519)-MIN(FIND({0;1;2;3;4;5;6;7;8;9},AA519&amp;"0123456789"))+1)),"")</f>
        <v/>
      </c>
    </row>
    <row r="520" spans="2:28" x14ac:dyDescent="0.2">
      <c r="B520" s="130">
        <v>663.57632142858063</v>
      </c>
      <c r="C520" s="160">
        <v>12.388070192945147</v>
      </c>
      <c r="D520">
        <v>663.57632142858063</v>
      </c>
      <c r="E520" s="160">
        <v>-2237.4475420680646</v>
      </c>
      <c r="F520">
        <v>663.57632142858063</v>
      </c>
      <c r="G520" s="160">
        <v>2.3993479319351536</v>
      </c>
      <c r="I520" s="160"/>
      <c r="K520" s="160"/>
      <c r="L520">
        <v>663.47562500000913</v>
      </c>
      <c r="M520" s="160">
        <v>95.515760914071635</v>
      </c>
      <c r="N520" s="143">
        <f t="shared" si="8"/>
        <v>520</v>
      </c>
      <c r="AB520" s="172" t="str">
        <f>IFERROR(VALUE(RIGHT(AA520,LEN(AA520)-MIN(FIND({0;1;2;3;4;5;6;7;8;9},AA520&amp;"0123456789"))+1)),"")</f>
        <v/>
      </c>
    </row>
    <row r="521" spans="2:28" x14ac:dyDescent="0.2">
      <c r="B521" s="130">
        <v>663.7777142857235</v>
      </c>
      <c r="C521" s="160">
        <v>12.187285614427308</v>
      </c>
      <c r="D521">
        <v>663.7777142857235</v>
      </c>
      <c r="E521" s="160">
        <v>-2237.4631732840544</v>
      </c>
      <c r="F521">
        <v>663.7777142857235</v>
      </c>
      <c r="G521" s="160">
        <v>2.3837167159454111</v>
      </c>
      <c r="I521" s="160"/>
      <c r="K521" s="160"/>
      <c r="L521">
        <v>663.67701785715212</v>
      </c>
      <c r="M521" s="160">
        <v>94.451536705342534</v>
      </c>
      <c r="N521" s="143">
        <f t="shared" si="8"/>
        <v>521</v>
      </c>
      <c r="AB521" s="172" t="str">
        <f>IFERROR(VALUE(RIGHT(AA521,LEN(AA521)-MIN(FIND({0;1;2;3;4;5;6;7;8;9},AA521&amp;"0123456789"))+1)),"")</f>
        <v/>
      </c>
    </row>
    <row r="522" spans="2:28" x14ac:dyDescent="0.2">
      <c r="B522" s="130">
        <v>663.97910714286638</v>
      </c>
      <c r="C522" s="160">
        <v>11.98621525175186</v>
      </c>
      <c r="D522">
        <v>663.97910714286638</v>
      </c>
      <c r="E522" s="160">
        <v>-2237.474550692823</v>
      </c>
      <c r="F522">
        <v>663.97910714286638</v>
      </c>
      <c r="G522" s="160">
        <v>2.3723393071768442</v>
      </c>
      <c r="I522" s="160"/>
      <c r="K522" s="160"/>
      <c r="L522">
        <v>663.87841071429489</v>
      </c>
      <c r="M522" s="160">
        <v>93.238583288360772</v>
      </c>
      <c r="N522" s="143">
        <f t="shared" si="8"/>
        <v>522</v>
      </c>
      <c r="AB522" s="172" t="str">
        <f>IFERROR(VALUE(RIGHT(AA522,LEN(AA522)-MIN(FIND({0;1;2;3;4;5;6;7;8;9},AA522&amp;"0123456789"))+1)),"")</f>
        <v/>
      </c>
    </row>
    <row r="523" spans="2:28" x14ac:dyDescent="0.2">
      <c r="B523" s="130">
        <v>664.18050000000926</v>
      </c>
      <c r="C523" s="160">
        <v>11.784933038793458</v>
      </c>
      <c r="D523">
        <v>664.18050000000926</v>
      </c>
      <c r="E523" s="160">
        <v>-2237.4811963527359</v>
      </c>
      <c r="F523">
        <v>664.18050000000926</v>
      </c>
      <c r="G523" s="160">
        <v>2.3656936472639245</v>
      </c>
      <c r="I523" s="160"/>
      <c r="K523" s="160"/>
      <c r="L523">
        <v>664.07980357143788</v>
      </c>
      <c r="M523" s="160">
        <v>91.891026493171751</v>
      </c>
      <c r="N523" s="143">
        <f t="shared" si="8"/>
        <v>523</v>
      </c>
      <c r="AB523" s="172" t="str">
        <f>IFERROR(VALUE(RIGHT(AA523,LEN(AA523)-MIN(FIND({0;1;2;3;4;5;6;7;8;9},AA523&amp;"0123456789"))+1)),"")</f>
        <v/>
      </c>
    </row>
    <row r="524" spans="2:28" x14ac:dyDescent="0.2">
      <c r="B524" s="130">
        <v>664.38189285715214</v>
      </c>
      <c r="C524" s="160">
        <v>11.583546737788591</v>
      </c>
      <c r="D524">
        <v>664.38189285715214</v>
      </c>
      <c r="E524" s="160">
        <v>-2237.4826845708499</v>
      </c>
      <c r="F524">
        <v>664.38189285715214</v>
      </c>
      <c r="G524" s="160">
        <v>2.3642054291499335</v>
      </c>
      <c r="I524" s="160"/>
      <c r="K524" s="160"/>
      <c r="L524">
        <v>664.28119642858064</v>
      </c>
      <c r="M524" s="160">
        <v>90.423400521161795</v>
      </c>
      <c r="N524" s="143">
        <f t="shared" si="8"/>
        <v>524</v>
      </c>
      <c r="AB524" s="172" t="str">
        <f>IFERROR(VALUE(RIGHT(AA524,LEN(AA524)-MIN(FIND({0;1;2;3;4;5;6;7;8;9},AA524&amp;"0123456789"))+1)),"")</f>
        <v/>
      </c>
    </row>
    <row r="525" spans="2:28" x14ac:dyDescent="0.2">
      <c r="B525" s="130">
        <v>664.58328571429502</v>
      </c>
      <c r="C525" s="160">
        <v>11.382195553079512</v>
      </c>
      <c r="D525">
        <v>664.58328571429502</v>
      </c>
      <c r="E525" s="160">
        <v>-2237.4786439165077</v>
      </c>
      <c r="F525">
        <v>664.58328571429502</v>
      </c>
      <c r="G525" s="160">
        <v>2.3682460834920676</v>
      </c>
      <c r="I525" s="160"/>
      <c r="K525" s="160"/>
      <c r="L525">
        <v>664.48258928572363</v>
      </c>
      <c r="M525" s="160">
        <v>88.850360029060198</v>
      </c>
      <c r="N525" s="143">
        <f t="shared" si="8"/>
        <v>525</v>
      </c>
      <c r="AB525" s="172" t="str">
        <f>IFERROR(VALUE(RIGHT(AA525,LEN(AA525)-MIN(FIND({0;1;2;3;4;5;6;7;8;9},AA525&amp;"0123456789"))+1)),"")</f>
        <v/>
      </c>
    </row>
    <row r="526" spans="2:28" x14ac:dyDescent="0.2">
      <c r="B526" s="130">
        <v>664.78467857143789</v>
      </c>
      <c r="C526" s="160">
        <v>11.181046624357975</v>
      </c>
      <c r="D526">
        <v>664.78467857143789</v>
      </c>
      <c r="E526" s="160">
        <v>-2237.4687589757186</v>
      </c>
      <c r="F526">
        <v>664.78467857143789</v>
      </c>
      <c r="G526" s="160">
        <v>2.3781310242811742</v>
      </c>
      <c r="I526" s="160"/>
      <c r="K526" s="160"/>
      <c r="L526">
        <v>664.6839821428664</v>
      </c>
      <c r="M526" s="160">
        <v>87.186611275760967</v>
      </c>
      <c r="N526" s="143">
        <f t="shared" si="8"/>
        <v>526</v>
      </c>
      <c r="AB526" s="172" t="str">
        <f>IFERROR(VALUE(RIGHT(AA526,LEN(AA526)-MIN(FIND({0;1;2;3;4;5;6;7;8;9},AA526&amp;"0123456789"))+1)),"")</f>
        <v/>
      </c>
    </row>
    <row r="527" spans="2:28" x14ac:dyDescent="0.2">
      <c r="B527" s="130">
        <v>664.98607142858077</v>
      </c>
      <c r="C527" s="160">
        <v>10.980290550849263</v>
      </c>
      <c r="D527">
        <v>664.98607142858077</v>
      </c>
      <c r="E527" s="160">
        <v>-2237.4527718460517</v>
      </c>
      <c r="F527">
        <v>664.98607142858077</v>
      </c>
      <c r="G527" s="160">
        <v>2.3941181539480567</v>
      </c>
      <c r="I527" s="160"/>
      <c r="K527" s="160"/>
      <c r="L527">
        <v>664.88537500000939</v>
      </c>
      <c r="M527" s="160">
        <v>85.446882068012798</v>
      </c>
      <c r="N527" s="143">
        <f t="shared" si="8"/>
        <v>527</v>
      </c>
      <c r="AB527" s="172" t="str">
        <f>IFERROR(VALUE(RIGHT(AA527,LEN(AA527)-MIN(FIND({0;1;2;3;4;5;6;7;8;9},AA527&amp;"0123456789"))+1)),"")</f>
        <v/>
      </c>
    </row>
    <row r="528" spans="2:28" x14ac:dyDescent="0.2">
      <c r="B528" s="130">
        <v>665.18746428572365</v>
      </c>
      <c r="C528" s="160">
        <v>10.780136044617112</v>
      </c>
      <c r="D528">
        <v>665.18746428572365</v>
      </c>
      <c r="E528" s="160">
        <v>-2237.430483771052</v>
      </c>
      <c r="F528">
        <v>665.18746428572365</v>
      </c>
      <c r="G528" s="160">
        <v>2.4164062289478352</v>
      </c>
      <c r="I528" s="160"/>
      <c r="K528" s="160"/>
      <c r="L528">
        <v>665.08676785715215</v>
      </c>
      <c r="M528" s="160">
        <v>83.646042001589834</v>
      </c>
      <c r="N528" s="143">
        <f t="shared" si="8"/>
        <v>528</v>
      </c>
      <c r="AB528" s="172" t="str">
        <f>IFERROR(VALUE(RIGHT(AA528,LEN(AA528)-MIN(FIND({0;1;2;3;4;5;6;7;8;9},AA528&amp;"0123456789"))+1)),"")</f>
        <v/>
      </c>
    </row>
    <row r="529" spans="2:28" x14ac:dyDescent="0.2">
      <c r="B529" s="130">
        <v>665.38885714286653</v>
      </c>
      <c r="C529" s="160">
        <v>10.580803940873118</v>
      </c>
      <c r="D529">
        <v>665.38885714286653</v>
      </c>
      <c r="E529" s="160">
        <v>-2237.4017556927442</v>
      </c>
      <c r="F529">
        <v>665.38885714286653</v>
      </c>
      <c r="G529" s="160">
        <v>2.4451343072555574</v>
      </c>
      <c r="I529" s="160"/>
      <c r="K529" s="160"/>
      <c r="L529">
        <v>665.28816071429515</v>
      </c>
      <c r="M529" s="160">
        <v>81.798906481873317</v>
      </c>
      <c r="N529" s="143">
        <f t="shared" si="8"/>
        <v>529</v>
      </c>
      <c r="AB529" s="172" t="str">
        <f>IFERROR(VALUE(RIGHT(AA529,LEN(AA529)-MIN(FIND({0;1;2;3;4;5;6;7;8;9},AA529&amp;"0123456789"))+1)),"")</f>
        <v/>
      </c>
    </row>
    <row r="530" spans="2:28" x14ac:dyDescent="0.2">
      <c r="B530" s="130">
        <v>665.59025000000941</v>
      </c>
      <c r="C530" s="160">
        <v>10.382522150181861</v>
      </c>
      <c r="D530">
        <v>665.59025000000941</v>
      </c>
      <c r="E530" s="160">
        <v>-2237.3665087179838</v>
      </c>
      <c r="F530">
        <v>665.59025000000941</v>
      </c>
      <c r="G530" s="160">
        <v>2.4803812820159692</v>
      </c>
      <c r="I530" s="160"/>
      <c r="K530" s="160"/>
      <c r="L530">
        <v>665.48955357143791</v>
      </c>
      <c r="M530" s="160">
        <v>79.920276335192028</v>
      </c>
      <c r="N530" s="143">
        <f t="shared" si="8"/>
        <v>530</v>
      </c>
      <c r="AB530" s="172" t="str">
        <f>IFERROR(VALUE(RIGHT(AA530,LEN(AA530)-MIN(FIND({0;1;2;3;4;5;6;7;8;9},AA530&amp;"0123456789"))+1)),"")</f>
        <v/>
      </c>
    </row>
    <row r="531" spans="2:28" x14ac:dyDescent="0.2">
      <c r="B531" s="130">
        <v>665.79164285715228</v>
      </c>
      <c r="C531" s="160">
        <v>10.185723359464577</v>
      </c>
      <c r="D531">
        <v>665.79164285715228</v>
      </c>
      <c r="E531" s="160">
        <v>-2237.3237517887783</v>
      </c>
      <c r="F531">
        <v>665.79164285715228</v>
      </c>
      <c r="G531" s="160">
        <v>2.5231382112215215</v>
      </c>
      <c r="I531" s="160"/>
      <c r="K531" s="160"/>
      <c r="L531">
        <v>665.6909464285809</v>
      </c>
      <c r="M531" s="160">
        <v>77.742292298464577</v>
      </c>
      <c r="N531" s="143">
        <f t="shared" si="8"/>
        <v>531</v>
      </c>
      <c r="AB531" s="172" t="str">
        <f>IFERROR(VALUE(RIGHT(AA531,LEN(AA531)-MIN(FIND({0;1;2;3;4;5;6;7;8;9},AA531&amp;"0123456789"))+1)),"")</f>
        <v/>
      </c>
    </row>
    <row r="532" spans="2:28" x14ac:dyDescent="0.2">
      <c r="B532" s="130">
        <v>665.99303571429516</v>
      </c>
      <c r="C532" s="160">
        <v>9.9909425357659938</v>
      </c>
      <c r="D532">
        <v>665.99303571429516</v>
      </c>
      <c r="E532" s="160">
        <v>-2237.2725829588062</v>
      </c>
      <c r="F532">
        <v>665.99303571429516</v>
      </c>
      <c r="G532" s="160">
        <v>2.574307041193606</v>
      </c>
      <c r="I532" s="160"/>
      <c r="K532" s="160"/>
      <c r="L532">
        <v>665.89233928572366</v>
      </c>
      <c r="M532" s="160">
        <v>75.28100160608497</v>
      </c>
      <c r="N532" s="143">
        <f t="shared" si="8"/>
        <v>532</v>
      </c>
      <c r="AB532" s="172" t="str">
        <f>IFERROR(VALUE(RIGHT(AA532,LEN(AA532)-MIN(FIND({0;1;2;3;4;5;6;7;8;9},AA532&amp;"0123456789"))+1)),"")</f>
        <v/>
      </c>
    </row>
    <row r="533" spans="2:28" x14ac:dyDescent="0.2">
      <c r="B533" s="130">
        <v>666.19442857143804</v>
      </c>
      <c r="C533" s="160">
        <v>9.7988153992718772</v>
      </c>
      <c r="D533">
        <v>666.19442857143804</v>
      </c>
      <c r="E533" s="160">
        <v>-2237.2122100881988</v>
      </c>
      <c r="F533">
        <v>666.19442857143804</v>
      </c>
      <c r="G533" s="160">
        <v>2.6346799118009585</v>
      </c>
      <c r="I533" s="160"/>
      <c r="K533" s="160"/>
      <c r="L533">
        <v>666.09373214286666</v>
      </c>
      <c r="M533" s="160">
        <v>72.555510435989305</v>
      </c>
      <c r="N533" s="143">
        <f t="shared" si="8"/>
        <v>533</v>
      </c>
      <c r="AB533" s="172" t="str">
        <f>IFERROR(VALUE(RIGHT(AA533,LEN(AA533)-MIN(FIND({0;1;2;3;4;5;6;7;8;9},AA533&amp;"0123456789"))+1)),"")</f>
        <v/>
      </c>
    </row>
    <row r="534" spans="2:28" x14ac:dyDescent="0.2">
      <c r="B534" s="130">
        <v>666.39582142858092</v>
      </c>
      <c r="C534" s="160">
        <v>9.6098515290540778</v>
      </c>
      <c r="D534">
        <v>666.39582142858092</v>
      </c>
      <c r="E534" s="160">
        <v>-2237.1425660496107</v>
      </c>
      <c r="F534">
        <v>666.39582142858092</v>
      </c>
      <c r="G534" s="160">
        <v>2.7043239503891527</v>
      </c>
      <c r="I534" s="160"/>
      <c r="K534" s="160"/>
      <c r="L534">
        <v>666.29512500000942</v>
      </c>
      <c r="M534" s="160">
        <v>69.768260817510409</v>
      </c>
      <c r="N534" s="143">
        <f t="shared" si="8"/>
        <v>534</v>
      </c>
      <c r="AB534" s="172" t="str">
        <f>IFERROR(VALUE(RIGHT(AA534,LEN(AA534)-MIN(FIND({0;1;2;3;4;5;6;7;8;9},AA534&amp;"0123456789"))+1)),"")</f>
        <v/>
      </c>
    </row>
    <row r="535" spans="2:28" x14ac:dyDescent="0.2">
      <c r="B535" s="130">
        <v>666.59721428572379</v>
      </c>
      <c r="C535" s="160">
        <v>9.4244980754709164</v>
      </c>
      <c r="D535">
        <v>666.59721428572379</v>
      </c>
      <c r="E535" s="160">
        <v>-2237.0638153809946</v>
      </c>
      <c r="F535">
        <v>666.59721428572379</v>
      </c>
      <c r="G535" s="160">
        <v>2.7830746190052196</v>
      </c>
      <c r="I535" s="160"/>
      <c r="K535" s="160"/>
      <c r="L535">
        <v>666.49651785715241</v>
      </c>
      <c r="M535" s="160">
        <v>66.980935864048078</v>
      </c>
      <c r="N535" s="143">
        <f t="shared" si="8"/>
        <v>535</v>
      </c>
      <c r="AB535" s="172" t="str">
        <f>IFERROR(VALUE(RIGHT(AA535,LEN(AA535)-MIN(FIND({0;1;2;3;4;5;6;7;8;9},AA535&amp;"0123456789"))+1)),"")</f>
        <v/>
      </c>
    </row>
    <row r="536" spans="2:28" x14ac:dyDescent="0.2">
      <c r="B536" s="130">
        <v>666.79860714286667</v>
      </c>
      <c r="C536" s="160">
        <v>9.2431936743927725</v>
      </c>
      <c r="D536">
        <v>666.79860714286667</v>
      </c>
      <c r="E536" s="160">
        <v>-2236.9761441957398</v>
      </c>
      <c r="F536">
        <v>666.79860714286667</v>
      </c>
      <c r="G536" s="160">
        <v>2.8707458042599683</v>
      </c>
      <c r="I536" s="160"/>
      <c r="K536" s="160"/>
      <c r="L536">
        <v>666.69791071429518</v>
      </c>
      <c r="M536" s="160">
        <v>64.193541782610239</v>
      </c>
      <c r="N536" s="143">
        <f t="shared" si="8"/>
        <v>536</v>
      </c>
      <c r="AB536" s="172" t="str">
        <f>IFERROR(VALUE(RIGHT(AA536,LEN(AA536)-MIN(FIND({0;1;2;3;4;5;6;7;8;9},AA536&amp;"0123456789"))+1)),"")</f>
        <v/>
      </c>
    </row>
    <row r="537" spans="2:28" x14ac:dyDescent="0.2">
      <c r="B537" s="130">
        <v>667.00000000000955</v>
      </c>
      <c r="C537" s="160">
        <v>9.0663674049114178</v>
      </c>
      <c r="D537">
        <v>667.00000000000955</v>
      </c>
      <c r="E537" s="160">
        <v>-2236.8797597435755</v>
      </c>
      <c r="F537">
        <v>667.00000000000955</v>
      </c>
      <c r="G537" s="160">
        <v>2.8527402564245676</v>
      </c>
      <c r="I537" s="160"/>
      <c r="K537" s="160"/>
      <c r="L537">
        <v>666.89930357143817</v>
      </c>
      <c r="M537" s="160">
        <v>61.406084775518856</v>
      </c>
      <c r="N537" s="143">
        <f t="shared" si="8"/>
        <v>537</v>
      </c>
      <c r="AB537" s="172" t="str">
        <f>IFERROR(VALUE(RIGHT(AA537,LEN(AA537)-MIN(FIND({0;1;2;3;4;5;6;7;8;9},AA537&amp;"0123456789"))+1)),"")</f>
        <v/>
      </c>
    </row>
    <row r="538" spans="2:28" x14ac:dyDescent="0.2">
      <c r="B538" s="130">
        <v>668.37400000000957</v>
      </c>
      <c r="C538" s="160">
        <v>7.8767554059111315</v>
      </c>
      <c r="D538">
        <v>668.37400000000957</v>
      </c>
      <c r="E538" s="160">
        <v>-2236.1922301721547</v>
      </c>
      <c r="F538">
        <v>668.37400000000957</v>
      </c>
      <c r="G538" s="160">
        <v>3.5402698278453499</v>
      </c>
      <c r="I538" s="160"/>
      <c r="K538" s="160"/>
      <c r="L538">
        <v>667.68700000000956</v>
      </c>
      <c r="M538" s="160">
        <v>59.974476456215086</v>
      </c>
      <c r="N538" s="143">
        <f t="shared" si="8"/>
        <v>538</v>
      </c>
      <c r="AB538" s="172" t="str">
        <f>IFERROR(VALUE(RIGHT(AA538,LEN(AA538)-MIN(FIND({0;1;2;3;4;5;6;7;8;9},AA538&amp;"0123456789"))+1)),"")</f>
        <v/>
      </c>
    </row>
    <row r="539" spans="2:28" x14ac:dyDescent="0.2">
      <c r="B539" s="130"/>
      <c r="C539" s="160"/>
      <c r="E539" s="160"/>
      <c r="G539" s="160"/>
      <c r="I539" s="160"/>
      <c r="K539" s="160"/>
      <c r="L539">
        <v>668.37400000000957</v>
      </c>
      <c r="M539" s="160">
        <v>59.930761069462683</v>
      </c>
      <c r="N539" s="143">
        <f t="shared" si="8"/>
        <v>539</v>
      </c>
      <c r="AB539" s="172" t="str">
        <f>IFERROR(VALUE(RIGHT(AA539,LEN(AA539)-MIN(FIND({0;1;2;3;4;5;6;7;8;9},AA539&amp;"0123456789"))+1)),"")</f>
        <v/>
      </c>
    </row>
    <row r="540" spans="2:28" x14ac:dyDescent="0.2">
      <c r="B540" s="130"/>
      <c r="C540" s="160"/>
      <c r="E540" s="160"/>
      <c r="G540" s="160"/>
      <c r="I540" s="160"/>
      <c r="K540" s="160"/>
      <c r="M540" s="160"/>
      <c r="N540" s="143">
        <f t="shared" si="8"/>
        <v>540</v>
      </c>
      <c r="AB540" s="172" t="str">
        <f>IFERROR(VALUE(RIGHT(AA540,LEN(AA540)-MIN(FIND({0;1;2;3;4;5;6;7;8;9},AA540&amp;"0123456789"))+1)),"")</f>
        <v/>
      </c>
    </row>
    <row r="541" spans="2:28" x14ac:dyDescent="0.2">
      <c r="B541" s="130"/>
      <c r="C541" s="160"/>
      <c r="E541" s="160"/>
      <c r="G541" s="160"/>
      <c r="I541" s="160"/>
      <c r="K541" s="160"/>
      <c r="M541" s="160"/>
      <c r="N541" s="143">
        <f t="shared" si="8"/>
        <v>541</v>
      </c>
      <c r="AB541" s="172" t="str">
        <f>IFERROR(VALUE(RIGHT(AA541,LEN(AA541)-MIN(FIND({0;1;2;3;4;5;6;7;8;9},AA541&amp;"0123456789"))+1)),"")</f>
        <v/>
      </c>
    </row>
    <row r="542" spans="2:28" x14ac:dyDescent="0.2">
      <c r="B542" s="130"/>
      <c r="C542" s="160"/>
      <c r="E542" s="160"/>
      <c r="G542" s="160"/>
      <c r="I542" s="160"/>
      <c r="K542" s="160"/>
      <c r="M542" s="160"/>
      <c r="N542" s="143">
        <f t="shared" si="8"/>
        <v>542</v>
      </c>
      <c r="AB542" s="172" t="str">
        <f>IFERROR(VALUE(RIGHT(AA542,LEN(AA542)-MIN(FIND({0;1;2;3;4;5;6;7;8;9},AA542&amp;"0123456789"))+1)),"")</f>
        <v/>
      </c>
    </row>
    <row r="543" spans="2:28" x14ac:dyDescent="0.2">
      <c r="B543" s="130"/>
      <c r="C543" s="160"/>
      <c r="E543" s="160"/>
      <c r="G543" s="160"/>
      <c r="I543" s="160"/>
      <c r="K543" s="160"/>
      <c r="M543" s="160"/>
      <c r="N543" s="143">
        <f t="shared" si="8"/>
        <v>543</v>
      </c>
      <c r="AB543" s="172" t="str">
        <f>IFERROR(VALUE(RIGHT(AA543,LEN(AA543)-MIN(FIND({0;1;2;3;4;5;6;7;8;9},AA543&amp;"0123456789"))+1)),"")</f>
        <v/>
      </c>
    </row>
    <row r="544" spans="2:28" x14ac:dyDescent="0.2">
      <c r="B544" s="130"/>
      <c r="C544" s="160"/>
      <c r="E544" s="160"/>
      <c r="G544" s="160"/>
      <c r="I544" s="160"/>
      <c r="K544" s="160"/>
      <c r="M544" s="160"/>
      <c r="N544" s="143">
        <f t="shared" si="8"/>
        <v>544</v>
      </c>
      <c r="AB544" s="172" t="str">
        <f>IFERROR(VALUE(RIGHT(AA544,LEN(AA544)-MIN(FIND({0;1;2;3;4;5;6;7;8;9},AA544&amp;"0123456789"))+1)),"")</f>
        <v/>
      </c>
    </row>
    <row r="545" spans="2:28" x14ac:dyDescent="0.2">
      <c r="B545" s="130"/>
      <c r="C545" s="160"/>
      <c r="E545" s="160"/>
      <c r="G545" s="160"/>
      <c r="I545" s="160"/>
      <c r="K545" s="160"/>
      <c r="M545" s="160"/>
      <c r="N545" s="143">
        <f t="shared" si="8"/>
        <v>545</v>
      </c>
      <c r="AB545" s="172" t="str">
        <f>IFERROR(VALUE(RIGHT(AA545,LEN(AA545)-MIN(FIND({0;1;2;3;4;5;6;7;8;9},AA545&amp;"0123456789"))+1)),"")</f>
        <v/>
      </c>
    </row>
    <row r="546" spans="2:28" x14ac:dyDescent="0.2">
      <c r="B546" s="130"/>
      <c r="C546" s="160"/>
      <c r="E546" s="160"/>
      <c r="G546" s="160"/>
      <c r="I546" s="160"/>
      <c r="K546" s="160"/>
      <c r="M546" s="160"/>
      <c r="N546" s="143">
        <f t="shared" si="8"/>
        <v>546</v>
      </c>
      <c r="AB546" s="172" t="str">
        <f>IFERROR(VALUE(RIGHT(AA546,LEN(AA546)-MIN(FIND({0;1;2;3;4;5;6;7;8;9},AA546&amp;"0123456789"))+1)),"")</f>
        <v/>
      </c>
    </row>
    <row r="547" spans="2:28" x14ac:dyDescent="0.2">
      <c r="B547" s="130"/>
      <c r="C547" s="160"/>
      <c r="E547" s="160"/>
      <c r="G547" s="160"/>
      <c r="I547" s="160"/>
      <c r="K547" s="160"/>
      <c r="M547" s="160"/>
      <c r="N547" s="143">
        <f t="shared" si="8"/>
        <v>547</v>
      </c>
      <c r="AB547" s="172" t="str">
        <f>IFERROR(VALUE(RIGHT(AA547,LEN(AA547)-MIN(FIND({0;1;2;3;4;5;6;7;8;9},AA547&amp;"0123456789"))+1)),"")</f>
        <v/>
      </c>
    </row>
    <row r="548" spans="2:28" x14ac:dyDescent="0.2">
      <c r="B548" s="130"/>
      <c r="C548" s="160"/>
      <c r="E548" s="160"/>
      <c r="G548" s="160"/>
      <c r="I548" s="160"/>
      <c r="K548" s="160"/>
      <c r="M548" s="160"/>
      <c r="N548" s="143">
        <f t="shared" si="8"/>
        <v>548</v>
      </c>
      <c r="AB548" s="172" t="str">
        <f>IFERROR(VALUE(RIGHT(AA548,LEN(AA548)-MIN(FIND({0;1;2;3;4;5;6;7;8;9},AA548&amp;"0123456789"))+1)),"")</f>
        <v/>
      </c>
    </row>
    <row r="549" spans="2:28" x14ac:dyDescent="0.2">
      <c r="B549" s="130"/>
      <c r="C549" s="160"/>
      <c r="E549" s="160"/>
      <c r="G549" s="160"/>
      <c r="I549" s="160"/>
      <c r="K549" s="160"/>
      <c r="M549" s="160"/>
      <c r="N549" s="143">
        <f t="shared" si="8"/>
        <v>549</v>
      </c>
      <c r="AB549" s="172" t="str">
        <f>IFERROR(VALUE(RIGHT(AA549,LEN(AA549)-MIN(FIND({0;1;2;3;4;5;6;7;8;9},AA549&amp;"0123456789"))+1)),"")</f>
        <v/>
      </c>
    </row>
    <row r="550" spans="2:28" x14ac:dyDescent="0.2">
      <c r="B550" s="130"/>
      <c r="C550" s="160"/>
      <c r="E550" s="160"/>
      <c r="G550" s="160"/>
      <c r="I550" s="160"/>
      <c r="K550" s="160"/>
      <c r="M550" s="160"/>
      <c r="N550" s="143">
        <f t="shared" si="8"/>
        <v>550</v>
      </c>
      <c r="AB550" s="172" t="str">
        <f>IFERROR(VALUE(RIGHT(AA550,LEN(AA550)-MIN(FIND({0;1;2;3;4;5;6;7;8;9},AA550&amp;"0123456789"))+1)),"")</f>
        <v/>
      </c>
    </row>
    <row r="551" spans="2:28" x14ac:dyDescent="0.2">
      <c r="B551" s="130"/>
      <c r="C551" s="160"/>
      <c r="E551" s="160"/>
      <c r="G551" s="160"/>
      <c r="I551" s="160"/>
      <c r="K551" s="160"/>
      <c r="M551" s="160"/>
      <c r="N551" s="143">
        <f t="shared" si="8"/>
        <v>551</v>
      </c>
      <c r="AB551" s="172" t="str">
        <f>IFERROR(VALUE(RIGHT(AA551,LEN(AA551)-MIN(FIND({0;1;2;3;4;5;6;7;8;9},AA551&amp;"0123456789"))+1)),"")</f>
        <v/>
      </c>
    </row>
    <row r="552" spans="2:28" x14ac:dyDescent="0.2">
      <c r="B552" s="130"/>
      <c r="C552" s="160"/>
      <c r="E552" s="160"/>
      <c r="G552" s="160"/>
      <c r="I552" s="160"/>
      <c r="K552" s="160"/>
      <c r="M552" s="160"/>
      <c r="N552" s="143">
        <f t="shared" si="8"/>
        <v>552</v>
      </c>
      <c r="AB552" s="172" t="str">
        <f>IFERROR(VALUE(RIGHT(AA552,LEN(AA552)-MIN(FIND({0;1;2;3;4;5;6;7;8;9},AA552&amp;"0123456789"))+1)),"")</f>
        <v/>
      </c>
    </row>
    <row r="553" spans="2:28" x14ac:dyDescent="0.2">
      <c r="B553" s="130"/>
      <c r="C553" s="160"/>
      <c r="E553" s="160"/>
      <c r="G553" s="160"/>
      <c r="I553" s="160"/>
      <c r="K553" s="160"/>
      <c r="M553" s="160"/>
      <c r="N553" s="143">
        <f t="shared" si="8"/>
        <v>553</v>
      </c>
      <c r="AB553" s="172" t="str">
        <f>IFERROR(VALUE(RIGHT(AA553,LEN(AA553)-MIN(FIND({0;1;2;3;4;5;6;7;8;9},AA553&amp;"0123456789"))+1)),"")</f>
        <v/>
      </c>
    </row>
    <row r="554" spans="2:28" x14ac:dyDescent="0.2">
      <c r="B554" s="130"/>
      <c r="C554" s="160"/>
      <c r="E554" s="160"/>
      <c r="G554" s="160"/>
      <c r="I554" s="160"/>
      <c r="K554" s="160"/>
      <c r="M554" s="160"/>
      <c r="N554" s="143">
        <f t="shared" si="8"/>
        <v>554</v>
      </c>
      <c r="AB554" s="172" t="str">
        <f>IFERROR(VALUE(RIGHT(AA554,LEN(AA554)-MIN(FIND({0;1;2;3;4;5;6;7;8;9},AA554&amp;"0123456789"))+1)),"")</f>
        <v/>
      </c>
    </row>
    <row r="555" spans="2:28" x14ac:dyDescent="0.2">
      <c r="B555" s="130"/>
      <c r="C555" s="160"/>
      <c r="E555" s="160"/>
      <c r="G555" s="160"/>
      <c r="I555" s="160"/>
      <c r="K555" s="160"/>
      <c r="M555" s="160"/>
      <c r="N555" s="143">
        <f t="shared" si="8"/>
        <v>555</v>
      </c>
      <c r="AB555" s="172" t="str">
        <f>IFERROR(VALUE(RIGHT(AA555,LEN(AA555)-MIN(FIND({0;1;2;3;4;5;6;7;8;9},AA555&amp;"0123456789"))+1)),"")</f>
        <v/>
      </c>
    </row>
    <row r="556" spans="2:28" x14ac:dyDescent="0.2">
      <c r="B556" s="130"/>
      <c r="C556" s="160"/>
      <c r="E556" s="160"/>
      <c r="G556" s="160"/>
      <c r="I556" s="160"/>
      <c r="K556" s="160"/>
      <c r="M556" s="160"/>
      <c r="N556" s="143">
        <f t="shared" si="8"/>
        <v>556</v>
      </c>
      <c r="AB556" s="172" t="str">
        <f>IFERROR(VALUE(RIGHT(AA556,LEN(AA556)-MIN(FIND({0;1;2;3;4;5;6;7;8;9},AA556&amp;"0123456789"))+1)),"")</f>
        <v/>
      </c>
    </row>
    <row r="557" spans="2:28" x14ac:dyDescent="0.2">
      <c r="B557" s="130"/>
      <c r="C557" s="160"/>
      <c r="E557" s="160"/>
      <c r="G557" s="160"/>
      <c r="I557" s="160"/>
      <c r="K557" s="160"/>
      <c r="M557" s="160"/>
      <c r="N557" s="143">
        <f t="shared" si="8"/>
        <v>557</v>
      </c>
      <c r="AB557" s="172" t="str">
        <f>IFERROR(VALUE(RIGHT(AA557,LEN(AA557)-MIN(FIND({0;1;2;3;4;5;6;7;8;9},AA557&amp;"0123456789"))+1)),"")</f>
        <v/>
      </c>
    </row>
    <row r="558" spans="2:28" x14ac:dyDescent="0.2">
      <c r="B558" s="130"/>
      <c r="C558" s="160"/>
      <c r="E558" s="160"/>
      <c r="G558" s="160"/>
      <c r="I558" s="160"/>
      <c r="K558" s="160"/>
      <c r="M558" s="160"/>
      <c r="N558" s="143">
        <f t="shared" si="8"/>
        <v>558</v>
      </c>
      <c r="AB558" s="172" t="str">
        <f>IFERROR(VALUE(RIGHT(AA558,LEN(AA558)-MIN(FIND({0;1;2;3;4;5;6;7;8;9},AA558&amp;"0123456789"))+1)),"")</f>
        <v/>
      </c>
    </row>
    <row r="559" spans="2:28" x14ac:dyDescent="0.2">
      <c r="B559" s="130"/>
      <c r="C559" s="160"/>
      <c r="E559" s="160"/>
      <c r="G559" s="160"/>
      <c r="I559" s="160"/>
      <c r="K559" s="160"/>
      <c r="M559" s="160"/>
      <c r="N559" s="143">
        <f t="shared" si="8"/>
        <v>559</v>
      </c>
      <c r="AB559" s="172" t="str">
        <f>IFERROR(VALUE(RIGHT(AA559,LEN(AA559)-MIN(FIND({0;1;2;3;4;5;6;7;8;9},AA559&amp;"0123456789"))+1)),"")</f>
        <v/>
      </c>
    </row>
    <row r="560" spans="2:28" x14ac:dyDescent="0.2">
      <c r="B560" s="130"/>
      <c r="C560" s="160"/>
      <c r="E560" s="160"/>
      <c r="G560" s="160"/>
      <c r="I560" s="160"/>
      <c r="K560" s="160"/>
      <c r="M560" s="160"/>
      <c r="N560" s="143">
        <f t="shared" si="8"/>
        <v>560</v>
      </c>
      <c r="AB560" s="172" t="str">
        <f>IFERROR(VALUE(RIGHT(AA560,LEN(AA560)-MIN(FIND({0;1;2;3;4;5;6;7;8;9},AA560&amp;"0123456789"))+1)),"")</f>
        <v/>
      </c>
    </row>
    <row r="561" spans="2:28" x14ac:dyDescent="0.2">
      <c r="B561" s="130"/>
      <c r="C561" s="160"/>
      <c r="E561" s="160"/>
      <c r="G561" s="160"/>
      <c r="I561" s="160"/>
      <c r="K561" s="160"/>
      <c r="M561" s="160"/>
      <c r="N561" s="143">
        <f t="shared" si="8"/>
        <v>561</v>
      </c>
      <c r="AB561" s="172" t="str">
        <f>IFERROR(VALUE(RIGHT(AA561,LEN(AA561)-MIN(FIND({0;1;2;3;4;5;6;7;8;9},AA561&amp;"0123456789"))+1)),"")</f>
        <v/>
      </c>
    </row>
    <row r="562" spans="2:28" x14ac:dyDescent="0.2">
      <c r="B562" s="130"/>
      <c r="C562" s="160"/>
      <c r="E562" s="160"/>
      <c r="G562" s="160"/>
      <c r="I562" s="160"/>
      <c r="K562" s="160"/>
      <c r="M562" s="160"/>
      <c r="N562" s="143">
        <f t="shared" si="8"/>
        <v>562</v>
      </c>
      <c r="AB562" s="172" t="str">
        <f>IFERROR(VALUE(RIGHT(AA562,LEN(AA562)-MIN(FIND({0;1;2;3;4;5;6;7;8;9},AA562&amp;"0123456789"))+1)),"")</f>
        <v/>
      </c>
    </row>
    <row r="563" spans="2:28" x14ac:dyDescent="0.2">
      <c r="B563" s="130"/>
      <c r="C563" s="160"/>
      <c r="E563" s="160"/>
      <c r="G563" s="160"/>
      <c r="I563" s="160"/>
      <c r="K563" s="160"/>
      <c r="M563" s="160"/>
      <c r="N563" s="143">
        <f t="shared" si="8"/>
        <v>563</v>
      </c>
      <c r="AB563" s="172" t="str">
        <f>IFERROR(VALUE(RIGHT(AA563,LEN(AA563)-MIN(FIND({0;1;2;3;4;5;6;7;8;9},AA563&amp;"0123456789"))+1)),"")</f>
        <v/>
      </c>
    </row>
    <row r="564" spans="2:28" x14ac:dyDescent="0.2">
      <c r="B564" s="130"/>
      <c r="C564" s="160"/>
      <c r="E564" s="160"/>
      <c r="G564" s="160"/>
      <c r="I564" s="160"/>
      <c r="K564" s="160"/>
      <c r="M564" s="160"/>
      <c r="N564" s="143">
        <f t="shared" si="8"/>
        <v>564</v>
      </c>
      <c r="AB564" s="172" t="str">
        <f>IFERROR(VALUE(RIGHT(AA564,LEN(AA564)-MIN(FIND({0;1;2;3;4;5;6;7;8;9},AA564&amp;"0123456789"))+1)),"")</f>
        <v/>
      </c>
    </row>
    <row r="565" spans="2:28" x14ac:dyDescent="0.2">
      <c r="B565" s="130"/>
      <c r="C565" s="160"/>
      <c r="E565" s="160"/>
      <c r="G565" s="160"/>
      <c r="I565" s="160"/>
      <c r="K565" s="160"/>
      <c r="M565" s="160"/>
      <c r="N565" s="143">
        <f t="shared" si="8"/>
        <v>565</v>
      </c>
      <c r="AB565" s="172" t="str">
        <f>IFERROR(VALUE(RIGHT(AA565,LEN(AA565)-MIN(FIND({0;1;2;3;4;5;6;7;8;9},AA565&amp;"0123456789"))+1)),"")</f>
        <v/>
      </c>
    </row>
    <row r="566" spans="2:28" x14ac:dyDescent="0.2">
      <c r="B566" s="130"/>
      <c r="C566" s="160"/>
      <c r="E566" s="160"/>
      <c r="G566" s="160"/>
      <c r="I566" s="160"/>
      <c r="K566" s="160"/>
      <c r="M566" s="160"/>
      <c r="N566" s="143">
        <f t="shared" si="8"/>
        <v>566</v>
      </c>
      <c r="AB566" s="172" t="str">
        <f>IFERROR(VALUE(RIGHT(AA566,LEN(AA566)-MIN(FIND({0;1;2;3;4;5;6;7;8;9},AA566&amp;"0123456789"))+1)),"")</f>
        <v/>
      </c>
    </row>
    <row r="567" spans="2:28" x14ac:dyDescent="0.2">
      <c r="B567" s="130"/>
      <c r="C567" s="160"/>
      <c r="E567" s="160"/>
      <c r="G567" s="160"/>
      <c r="I567" s="160"/>
      <c r="K567" s="160"/>
      <c r="M567" s="160"/>
      <c r="N567" s="143">
        <f t="shared" si="8"/>
        <v>567</v>
      </c>
      <c r="AB567" s="172" t="str">
        <f>IFERROR(VALUE(RIGHT(AA567,LEN(AA567)-MIN(FIND({0;1;2;3;4;5;6;7;8;9},AA567&amp;"0123456789"))+1)),"")</f>
        <v/>
      </c>
    </row>
    <row r="568" spans="2:28" x14ac:dyDescent="0.2">
      <c r="B568" s="130"/>
      <c r="C568" s="160"/>
      <c r="E568" s="160"/>
      <c r="G568" s="160"/>
      <c r="I568" s="160"/>
      <c r="K568" s="160"/>
      <c r="M568" s="160"/>
      <c r="N568" s="143">
        <f t="shared" si="8"/>
        <v>568</v>
      </c>
      <c r="AB568" s="172" t="str">
        <f>IFERROR(VALUE(RIGHT(AA568,LEN(AA568)-MIN(FIND({0;1;2;3;4;5;6;7;8;9},AA568&amp;"0123456789"))+1)),"")</f>
        <v/>
      </c>
    </row>
    <row r="569" spans="2:28" x14ac:dyDescent="0.2">
      <c r="B569" s="130"/>
      <c r="C569" s="160"/>
      <c r="E569" s="160"/>
      <c r="G569" s="160"/>
      <c r="I569" s="160"/>
      <c r="K569" s="160"/>
      <c r="M569" s="160"/>
      <c r="N569" s="143">
        <f t="shared" si="8"/>
        <v>569</v>
      </c>
      <c r="AB569" s="172" t="str">
        <f>IFERROR(VALUE(RIGHT(AA569,LEN(AA569)-MIN(FIND({0;1;2;3;4;5;6;7;8;9},AA569&amp;"0123456789"))+1)),"")</f>
        <v/>
      </c>
    </row>
    <row r="570" spans="2:28" x14ac:dyDescent="0.2">
      <c r="B570" s="130"/>
      <c r="C570" s="160"/>
      <c r="E570" s="160"/>
      <c r="G570" s="160"/>
      <c r="I570" s="160"/>
      <c r="K570" s="160"/>
      <c r="M570" s="160"/>
      <c r="N570" s="143">
        <f t="shared" si="8"/>
        <v>570</v>
      </c>
      <c r="AB570" s="172" t="str">
        <f>IFERROR(VALUE(RIGHT(AA570,LEN(AA570)-MIN(FIND({0;1;2;3;4;5;6;7;8;9},AA570&amp;"0123456789"))+1)),"")</f>
        <v/>
      </c>
    </row>
    <row r="571" spans="2:28" x14ac:dyDescent="0.2">
      <c r="B571" s="130"/>
      <c r="C571" s="160"/>
      <c r="E571" s="160"/>
      <c r="G571" s="160"/>
      <c r="I571" s="160"/>
      <c r="K571" s="160"/>
      <c r="M571" s="160"/>
      <c r="N571" s="143">
        <f t="shared" si="8"/>
        <v>571</v>
      </c>
      <c r="AB571" s="172" t="str">
        <f>IFERROR(VALUE(RIGHT(AA571,LEN(AA571)-MIN(FIND({0;1;2;3;4;5;6;7;8;9},AA571&amp;"0123456789"))+1)),"")</f>
        <v/>
      </c>
    </row>
    <row r="572" spans="2:28" x14ac:dyDescent="0.2">
      <c r="B572" s="130"/>
      <c r="C572" s="160"/>
      <c r="E572" s="160"/>
      <c r="G572" s="160"/>
      <c r="I572" s="160"/>
      <c r="K572" s="160"/>
      <c r="M572" s="160"/>
      <c r="N572" s="143">
        <f t="shared" si="8"/>
        <v>572</v>
      </c>
      <c r="AB572" s="172" t="str">
        <f>IFERROR(VALUE(RIGHT(AA572,LEN(AA572)-MIN(FIND({0;1;2;3;4;5;6;7;8;9},AA572&amp;"0123456789"))+1)),"")</f>
        <v/>
      </c>
    </row>
    <row r="573" spans="2:28" x14ac:dyDescent="0.2">
      <c r="B573" s="130"/>
      <c r="C573" s="160"/>
      <c r="E573" s="160"/>
      <c r="G573" s="160"/>
      <c r="I573" s="160"/>
      <c r="K573" s="160"/>
      <c r="M573" s="160"/>
      <c r="N573" s="143">
        <f t="shared" si="8"/>
        <v>573</v>
      </c>
      <c r="AB573" s="172" t="str">
        <f>IFERROR(VALUE(RIGHT(AA573,LEN(AA573)-MIN(FIND({0;1;2;3;4;5;6;7;8;9},AA573&amp;"0123456789"))+1)),"")</f>
        <v/>
      </c>
    </row>
    <row r="574" spans="2:28" x14ac:dyDescent="0.2">
      <c r="B574" s="130"/>
      <c r="C574" s="160"/>
      <c r="E574" s="160"/>
      <c r="G574" s="160"/>
      <c r="I574" s="160"/>
      <c r="K574" s="160"/>
      <c r="M574" s="160"/>
      <c r="N574" s="143">
        <f t="shared" si="8"/>
        <v>574</v>
      </c>
      <c r="AB574" s="172" t="str">
        <f>IFERROR(VALUE(RIGHT(AA574,LEN(AA574)-MIN(FIND({0;1;2;3;4;5;6;7;8;9},AA574&amp;"0123456789"))+1)),"")</f>
        <v/>
      </c>
    </row>
    <row r="575" spans="2:28" x14ac:dyDescent="0.2">
      <c r="B575" s="130"/>
      <c r="C575" s="160"/>
      <c r="E575" s="160"/>
      <c r="G575" s="160"/>
      <c r="I575" s="160"/>
      <c r="K575" s="160"/>
      <c r="M575" s="160"/>
      <c r="N575" s="143">
        <f t="shared" si="8"/>
        <v>575</v>
      </c>
      <c r="AB575" s="172" t="str">
        <f>IFERROR(VALUE(RIGHT(AA575,LEN(AA575)-MIN(FIND({0;1;2;3;4;5;6;7;8;9},AA575&amp;"0123456789"))+1)),"")</f>
        <v/>
      </c>
    </row>
    <row r="576" spans="2:28" x14ac:dyDescent="0.2">
      <c r="B576" s="130"/>
      <c r="C576" s="160"/>
      <c r="E576" s="160"/>
      <c r="G576" s="160"/>
      <c r="I576" s="160"/>
      <c r="K576" s="160"/>
      <c r="M576" s="160"/>
      <c r="N576" s="143">
        <f t="shared" si="8"/>
        <v>576</v>
      </c>
      <c r="AB576" s="172" t="str">
        <f>IFERROR(VALUE(RIGHT(AA576,LEN(AA576)-MIN(FIND({0;1;2;3;4;5;6;7;8;9},AA576&amp;"0123456789"))+1)),"")</f>
        <v/>
      </c>
    </row>
    <row r="577" spans="2:28" x14ac:dyDescent="0.2">
      <c r="B577" s="130"/>
      <c r="C577" s="160"/>
      <c r="E577" s="160"/>
      <c r="G577" s="160"/>
      <c r="I577" s="160"/>
      <c r="K577" s="160"/>
      <c r="M577" s="160"/>
      <c r="N577" s="143">
        <f t="shared" si="8"/>
        <v>577</v>
      </c>
      <c r="AB577" s="172" t="str">
        <f>IFERROR(VALUE(RIGHT(AA577,LEN(AA577)-MIN(FIND({0;1;2;3;4;5;6;7;8;9},AA577&amp;"0123456789"))+1)),"")</f>
        <v/>
      </c>
    </row>
    <row r="578" spans="2:28" x14ac:dyDescent="0.2">
      <c r="B578" s="130"/>
      <c r="C578" s="160"/>
      <c r="E578" s="160"/>
      <c r="G578" s="160"/>
      <c r="I578" s="160"/>
      <c r="K578" s="160"/>
      <c r="M578" s="160"/>
      <c r="N578" s="143">
        <f t="shared" si="8"/>
        <v>578</v>
      </c>
      <c r="AB578" s="172" t="str">
        <f>IFERROR(VALUE(RIGHT(AA578,LEN(AA578)-MIN(FIND({0;1;2;3;4;5;6;7;8;9},AA578&amp;"0123456789"))+1)),"")</f>
        <v/>
      </c>
    </row>
    <row r="579" spans="2:28" x14ac:dyDescent="0.2">
      <c r="B579" s="130"/>
      <c r="C579" s="160"/>
      <c r="E579" s="160"/>
      <c r="G579" s="160"/>
      <c r="I579" s="160"/>
      <c r="K579" s="160"/>
      <c r="M579" s="160"/>
      <c r="N579" s="143">
        <f t="shared" si="8"/>
        <v>579</v>
      </c>
      <c r="AB579" s="172" t="str">
        <f>IFERROR(VALUE(RIGHT(AA579,LEN(AA579)-MIN(FIND({0;1;2;3;4;5;6;7;8;9},AA579&amp;"0123456789"))+1)),"")</f>
        <v/>
      </c>
    </row>
    <row r="580" spans="2:28" x14ac:dyDescent="0.2">
      <c r="B580" s="130"/>
      <c r="C580" s="160"/>
      <c r="E580" s="160"/>
      <c r="G580" s="160"/>
      <c r="I580" s="160"/>
      <c r="K580" s="160"/>
      <c r="M580" s="160"/>
      <c r="N580" s="143">
        <f t="shared" si="8"/>
        <v>580</v>
      </c>
      <c r="AB580" s="172" t="str">
        <f>IFERROR(VALUE(RIGHT(AA580,LEN(AA580)-MIN(FIND({0;1;2;3;4;5;6;7;8;9},AA580&amp;"0123456789"))+1)),"")</f>
        <v/>
      </c>
    </row>
    <row r="581" spans="2:28" x14ac:dyDescent="0.2">
      <c r="B581" s="130"/>
      <c r="C581" s="160"/>
      <c r="E581" s="160"/>
      <c r="G581" s="160"/>
      <c r="I581" s="160"/>
      <c r="K581" s="160"/>
      <c r="M581" s="160"/>
      <c r="N581" s="143">
        <f t="shared" si="8"/>
        <v>581</v>
      </c>
      <c r="AB581" s="172" t="str">
        <f>IFERROR(VALUE(RIGHT(AA581,LEN(AA581)-MIN(FIND({0;1;2;3;4;5;6;7;8;9},AA581&amp;"0123456789"))+1)),"")</f>
        <v/>
      </c>
    </row>
    <row r="582" spans="2:28" x14ac:dyDescent="0.2">
      <c r="B582" s="130"/>
      <c r="C582" s="160"/>
      <c r="E582" s="160"/>
      <c r="G582" s="160"/>
      <c r="I582" s="160"/>
      <c r="K582" s="160"/>
      <c r="M582" s="160"/>
      <c r="N582" s="143">
        <f t="shared" ref="N582:N645" si="9">N581+1</f>
        <v>582</v>
      </c>
      <c r="AB582" s="172" t="str">
        <f>IFERROR(VALUE(RIGHT(AA582,LEN(AA582)-MIN(FIND({0;1;2;3;4;5;6;7;8;9},AA582&amp;"0123456789"))+1)),"")</f>
        <v/>
      </c>
    </row>
    <row r="583" spans="2:28" x14ac:dyDescent="0.2">
      <c r="B583" s="130"/>
      <c r="C583" s="160"/>
      <c r="E583" s="160"/>
      <c r="G583" s="160"/>
      <c r="I583" s="160"/>
      <c r="K583" s="160"/>
      <c r="M583" s="160"/>
      <c r="N583" s="143">
        <f t="shared" si="9"/>
        <v>583</v>
      </c>
      <c r="AB583" s="172" t="str">
        <f>IFERROR(VALUE(RIGHT(AA583,LEN(AA583)-MIN(FIND({0;1;2;3;4;5;6;7;8;9},AA583&amp;"0123456789"))+1)),"")</f>
        <v/>
      </c>
    </row>
    <row r="584" spans="2:28" x14ac:dyDescent="0.2">
      <c r="B584" s="130"/>
      <c r="C584" s="160"/>
      <c r="E584" s="160"/>
      <c r="G584" s="160"/>
      <c r="I584" s="160"/>
      <c r="K584" s="160"/>
      <c r="M584" s="160"/>
      <c r="N584" s="143">
        <f t="shared" si="9"/>
        <v>584</v>
      </c>
      <c r="AB584" s="172" t="str">
        <f>IFERROR(VALUE(RIGHT(AA584,LEN(AA584)-MIN(FIND({0;1;2;3;4;5;6;7;8;9},AA584&amp;"0123456789"))+1)),"")</f>
        <v/>
      </c>
    </row>
    <row r="585" spans="2:28" x14ac:dyDescent="0.2">
      <c r="B585" s="130"/>
      <c r="C585" s="160"/>
      <c r="E585" s="160"/>
      <c r="G585" s="160"/>
      <c r="I585" s="160"/>
      <c r="K585" s="160"/>
      <c r="M585" s="160"/>
      <c r="N585" s="143">
        <f t="shared" si="9"/>
        <v>585</v>
      </c>
      <c r="AB585" s="172" t="str">
        <f>IFERROR(VALUE(RIGHT(AA585,LEN(AA585)-MIN(FIND({0;1;2;3;4;5;6;7;8;9},AA585&amp;"0123456789"))+1)),"")</f>
        <v/>
      </c>
    </row>
    <row r="586" spans="2:28" x14ac:dyDescent="0.2">
      <c r="B586" s="130"/>
      <c r="C586" s="160"/>
      <c r="E586" s="160"/>
      <c r="G586" s="160"/>
      <c r="I586" s="160"/>
      <c r="K586" s="160"/>
      <c r="M586" s="160"/>
      <c r="N586" s="143">
        <f t="shared" si="9"/>
        <v>586</v>
      </c>
      <c r="AB586" s="172" t="str">
        <f>IFERROR(VALUE(RIGHT(AA586,LEN(AA586)-MIN(FIND({0;1;2;3;4;5;6;7;8;9},AA586&amp;"0123456789"))+1)),"")</f>
        <v/>
      </c>
    </row>
    <row r="587" spans="2:28" x14ac:dyDescent="0.2">
      <c r="B587" s="130"/>
      <c r="C587" s="160"/>
      <c r="E587" s="160"/>
      <c r="G587" s="160"/>
      <c r="I587" s="160"/>
      <c r="K587" s="160"/>
      <c r="M587" s="160"/>
      <c r="N587" s="143">
        <f t="shared" si="9"/>
        <v>587</v>
      </c>
      <c r="AB587" s="172" t="str">
        <f>IFERROR(VALUE(RIGHT(AA587,LEN(AA587)-MIN(FIND({0;1;2;3;4;5;6;7;8;9},AA587&amp;"0123456789"))+1)),"")</f>
        <v/>
      </c>
    </row>
    <row r="588" spans="2:28" x14ac:dyDescent="0.2">
      <c r="B588" s="130"/>
      <c r="C588" s="160"/>
      <c r="E588" s="160"/>
      <c r="G588" s="160"/>
      <c r="I588" s="160"/>
      <c r="K588" s="160"/>
      <c r="M588" s="160"/>
      <c r="N588" s="143">
        <f t="shared" si="9"/>
        <v>588</v>
      </c>
      <c r="AB588" s="172" t="str">
        <f>IFERROR(VALUE(RIGHT(AA588,LEN(AA588)-MIN(FIND({0;1;2;3;4;5;6;7;8;9},AA588&amp;"0123456789"))+1)),"")</f>
        <v/>
      </c>
    </row>
    <row r="589" spans="2:28" x14ac:dyDescent="0.2">
      <c r="B589" s="130"/>
      <c r="C589" s="160"/>
      <c r="E589" s="160"/>
      <c r="G589" s="160"/>
      <c r="I589" s="160"/>
      <c r="K589" s="160"/>
      <c r="M589" s="160"/>
      <c r="N589" s="143">
        <f t="shared" si="9"/>
        <v>589</v>
      </c>
      <c r="AB589" s="172" t="str">
        <f>IFERROR(VALUE(RIGHT(AA589,LEN(AA589)-MIN(FIND({0;1;2;3;4;5;6;7;8;9},AA589&amp;"0123456789"))+1)),"")</f>
        <v/>
      </c>
    </row>
    <row r="590" spans="2:28" x14ac:dyDescent="0.2">
      <c r="B590" s="130"/>
      <c r="C590" s="160"/>
      <c r="E590" s="160"/>
      <c r="G590" s="160"/>
      <c r="I590" s="160"/>
      <c r="K590" s="160"/>
      <c r="M590" s="160"/>
      <c r="N590" s="143">
        <f t="shared" si="9"/>
        <v>590</v>
      </c>
      <c r="AB590" s="172" t="str">
        <f>IFERROR(VALUE(RIGHT(AA590,LEN(AA590)-MIN(FIND({0;1;2;3;4;5;6;7;8;9},AA590&amp;"0123456789"))+1)),"")</f>
        <v/>
      </c>
    </row>
    <row r="591" spans="2:28" x14ac:dyDescent="0.2">
      <c r="B591" s="130"/>
      <c r="C591" s="160"/>
      <c r="E591" s="160"/>
      <c r="G591" s="160"/>
      <c r="I591" s="160"/>
      <c r="K591" s="160"/>
      <c r="M591" s="160"/>
      <c r="N591" s="143">
        <f t="shared" si="9"/>
        <v>591</v>
      </c>
      <c r="AB591" s="172" t="str">
        <f>IFERROR(VALUE(RIGHT(AA591,LEN(AA591)-MIN(FIND({0;1;2;3;4;5;6;7;8;9},AA591&amp;"0123456789"))+1)),"")</f>
        <v/>
      </c>
    </row>
    <row r="592" spans="2:28" x14ac:dyDescent="0.2">
      <c r="B592" s="130"/>
      <c r="C592" s="160"/>
      <c r="E592" s="160"/>
      <c r="G592" s="160"/>
      <c r="I592" s="160"/>
      <c r="K592" s="160"/>
      <c r="M592" s="160"/>
      <c r="N592" s="143">
        <f t="shared" si="9"/>
        <v>592</v>
      </c>
      <c r="AB592" s="172" t="str">
        <f>IFERROR(VALUE(RIGHT(AA592,LEN(AA592)-MIN(FIND({0;1;2;3;4;5;6;7;8;9},AA592&amp;"0123456789"))+1)),"")</f>
        <v/>
      </c>
    </row>
    <row r="593" spans="2:28" x14ac:dyDescent="0.2">
      <c r="B593" s="130"/>
      <c r="C593" s="160"/>
      <c r="E593" s="160"/>
      <c r="G593" s="160"/>
      <c r="I593" s="160"/>
      <c r="K593" s="160"/>
      <c r="M593" s="160"/>
      <c r="N593" s="143">
        <f t="shared" si="9"/>
        <v>593</v>
      </c>
      <c r="AB593" s="172" t="str">
        <f>IFERROR(VALUE(RIGHT(AA593,LEN(AA593)-MIN(FIND({0;1;2;3;4;5;6;7;8;9},AA593&amp;"0123456789"))+1)),"")</f>
        <v/>
      </c>
    </row>
    <row r="594" spans="2:28" x14ac:dyDescent="0.2">
      <c r="B594" s="130"/>
      <c r="C594" s="160"/>
      <c r="E594" s="160"/>
      <c r="G594" s="160"/>
      <c r="I594" s="160"/>
      <c r="K594" s="160"/>
      <c r="M594" s="160"/>
      <c r="N594" s="143">
        <f t="shared" si="9"/>
        <v>594</v>
      </c>
      <c r="AB594" s="172" t="str">
        <f>IFERROR(VALUE(RIGHT(AA594,LEN(AA594)-MIN(FIND({0;1;2;3;4;5;6;7;8;9},AA594&amp;"0123456789"))+1)),"")</f>
        <v/>
      </c>
    </row>
    <row r="595" spans="2:28" x14ac:dyDescent="0.2">
      <c r="B595" s="130"/>
      <c r="C595" s="160"/>
      <c r="E595" s="160"/>
      <c r="G595" s="160"/>
      <c r="I595" s="160"/>
      <c r="K595" s="160"/>
      <c r="M595" s="160"/>
      <c r="N595" s="143">
        <f t="shared" si="9"/>
        <v>595</v>
      </c>
      <c r="AB595" s="172" t="str">
        <f>IFERROR(VALUE(RIGHT(AA595,LEN(AA595)-MIN(FIND({0;1;2;3;4;5;6;7;8;9},AA595&amp;"0123456789"))+1)),"")</f>
        <v/>
      </c>
    </row>
    <row r="596" spans="2:28" x14ac:dyDescent="0.2">
      <c r="B596" s="130"/>
      <c r="C596" s="160"/>
      <c r="E596" s="160"/>
      <c r="G596" s="160"/>
      <c r="I596" s="160"/>
      <c r="K596" s="160"/>
      <c r="M596" s="160"/>
      <c r="N596" s="143">
        <f t="shared" si="9"/>
        <v>596</v>
      </c>
      <c r="AB596" s="172" t="str">
        <f>IFERROR(VALUE(RIGHT(AA596,LEN(AA596)-MIN(FIND({0;1;2;3;4;5;6;7;8;9},AA596&amp;"0123456789"))+1)),"")</f>
        <v/>
      </c>
    </row>
    <row r="597" spans="2:28" x14ac:dyDescent="0.2">
      <c r="B597" s="130"/>
      <c r="C597" s="160"/>
      <c r="E597" s="160"/>
      <c r="G597" s="160"/>
      <c r="I597" s="160"/>
      <c r="K597" s="160"/>
      <c r="M597" s="160"/>
      <c r="N597" s="143">
        <f t="shared" si="9"/>
        <v>597</v>
      </c>
      <c r="AB597" s="172" t="str">
        <f>IFERROR(VALUE(RIGHT(AA597,LEN(AA597)-MIN(FIND({0;1;2;3;4;5;6;7;8;9},AA597&amp;"0123456789"))+1)),"")</f>
        <v/>
      </c>
    </row>
    <row r="598" spans="2:28" x14ac:dyDescent="0.2">
      <c r="B598" s="130"/>
      <c r="C598" s="160"/>
      <c r="E598" s="160"/>
      <c r="G598" s="160"/>
      <c r="I598" s="160"/>
      <c r="K598" s="160"/>
      <c r="M598" s="160"/>
      <c r="N598" s="143">
        <f t="shared" si="9"/>
        <v>598</v>
      </c>
      <c r="AB598" s="172" t="str">
        <f>IFERROR(VALUE(RIGHT(AA598,LEN(AA598)-MIN(FIND({0;1;2;3;4;5;6;7;8;9},AA598&amp;"0123456789"))+1)),"")</f>
        <v/>
      </c>
    </row>
    <row r="599" spans="2:28" x14ac:dyDescent="0.2">
      <c r="B599" s="130"/>
      <c r="C599" s="160"/>
      <c r="E599" s="160"/>
      <c r="G599" s="160"/>
      <c r="I599" s="160"/>
      <c r="K599" s="160"/>
      <c r="M599" s="160"/>
      <c r="N599" s="143">
        <f t="shared" si="9"/>
        <v>599</v>
      </c>
      <c r="AB599" s="172" t="str">
        <f>IFERROR(VALUE(RIGHT(AA599,LEN(AA599)-MIN(FIND({0;1;2;3;4;5;6;7;8;9},AA599&amp;"0123456789"))+1)),"")</f>
        <v/>
      </c>
    </row>
    <row r="600" spans="2:28" x14ac:dyDescent="0.2">
      <c r="B600" s="130"/>
      <c r="C600" s="160"/>
      <c r="E600" s="160"/>
      <c r="G600" s="160"/>
      <c r="I600" s="160"/>
      <c r="K600" s="160"/>
      <c r="M600" s="160"/>
      <c r="N600" s="143">
        <f t="shared" si="9"/>
        <v>600</v>
      </c>
      <c r="AB600" s="172" t="str">
        <f>IFERROR(VALUE(RIGHT(AA600,LEN(AA600)-MIN(FIND({0;1;2;3;4;5;6;7;8;9},AA600&amp;"0123456789"))+1)),"")</f>
        <v/>
      </c>
    </row>
    <row r="601" spans="2:28" x14ac:dyDescent="0.2">
      <c r="B601" s="130"/>
      <c r="C601" s="160"/>
      <c r="E601" s="160"/>
      <c r="G601" s="160"/>
      <c r="I601" s="160"/>
      <c r="K601" s="160"/>
      <c r="M601" s="160"/>
      <c r="N601" s="143">
        <f t="shared" si="9"/>
        <v>601</v>
      </c>
      <c r="AB601" s="172" t="str">
        <f>IFERROR(VALUE(RIGHT(AA601,LEN(AA601)-MIN(FIND({0;1;2;3;4;5;6;7;8;9},AA601&amp;"0123456789"))+1)),"")</f>
        <v/>
      </c>
    </row>
    <row r="602" spans="2:28" x14ac:dyDescent="0.2">
      <c r="B602" s="130"/>
      <c r="C602" s="160"/>
      <c r="E602" s="160"/>
      <c r="G602" s="160"/>
      <c r="I602" s="160"/>
      <c r="K602" s="160"/>
      <c r="M602" s="160"/>
      <c r="N602" s="143">
        <f t="shared" si="9"/>
        <v>602</v>
      </c>
      <c r="AB602" s="172" t="str">
        <f>IFERROR(VALUE(RIGHT(AA602,LEN(AA602)-MIN(FIND({0;1;2;3;4;5;6;7;8;9},AA602&amp;"0123456789"))+1)),"")</f>
        <v/>
      </c>
    </row>
    <row r="603" spans="2:28" x14ac:dyDescent="0.2">
      <c r="B603" s="130"/>
      <c r="C603" s="160"/>
      <c r="E603" s="160"/>
      <c r="G603" s="160"/>
      <c r="I603" s="160"/>
      <c r="K603" s="160"/>
      <c r="M603" s="160"/>
      <c r="N603" s="143">
        <f t="shared" si="9"/>
        <v>603</v>
      </c>
      <c r="AB603" s="172" t="str">
        <f>IFERROR(VALUE(RIGHT(AA603,LEN(AA603)-MIN(FIND({0;1;2;3;4;5;6;7;8;9},AA603&amp;"0123456789"))+1)),"")</f>
        <v/>
      </c>
    </row>
    <row r="604" spans="2:28" x14ac:dyDescent="0.2">
      <c r="B604" s="130"/>
      <c r="C604" s="160"/>
      <c r="E604" s="160"/>
      <c r="G604" s="160"/>
      <c r="I604" s="160"/>
      <c r="K604" s="160"/>
      <c r="M604" s="160"/>
      <c r="N604" s="143">
        <f t="shared" si="9"/>
        <v>604</v>
      </c>
      <c r="AB604" s="172" t="str">
        <f>IFERROR(VALUE(RIGHT(AA604,LEN(AA604)-MIN(FIND({0;1;2;3;4;5;6;7;8;9},AA604&amp;"0123456789"))+1)),"")</f>
        <v/>
      </c>
    </row>
    <row r="605" spans="2:28" x14ac:dyDescent="0.2">
      <c r="B605" s="130"/>
      <c r="C605" s="160"/>
      <c r="E605" s="160"/>
      <c r="G605" s="160"/>
      <c r="I605" s="160"/>
      <c r="K605" s="160"/>
      <c r="M605" s="160"/>
      <c r="N605" s="143">
        <f t="shared" si="9"/>
        <v>605</v>
      </c>
      <c r="AB605" s="172" t="str">
        <f>IFERROR(VALUE(RIGHT(AA605,LEN(AA605)-MIN(FIND({0;1;2;3;4;5;6;7;8;9},AA605&amp;"0123456789"))+1)),"")</f>
        <v/>
      </c>
    </row>
    <row r="606" spans="2:28" x14ac:dyDescent="0.2">
      <c r="B606" s="130"/>
      <c r="C606" s="160"/>
      <c r="E606" s="160"/>
      <c r="G606" s="160"/>
      <c r="I606" s="160"/>
      <c r="K606" s="160"/>
      <c r="M606" s="160"/>
      <c r="N606" s="143">
        <f t="shared" si="9"/>
        <v>606</v>
      </c>
      <c r="AB606" s="172" t="str">
        <f>IFERROR(VALUE(RIGHT(AA606,LEN(AA606)-MIN(FIND({0;1;2;3;4;5;6;7;8;9},AA606&amp;"0123456789"))+1)),"")</f>
        <v/>
      </c>
    </row>
    <row r="607" spans="2:28" x14ac:dyDescent="0.2">
      <c r="B607" s="130"/>
      <c r="C607" s="160"/>
      <c r="E607" s="160"/>
      <c r="G607" s="160"/>
      <c r="I607" s="160"/>
      <c r="K607" s="160"/>
      <c r="M607" s="160"/>
      <c r="N607" s="143">
        <f t="shared" si="9"/>
        <v>607</v>
      </c>
      <c r="AB607" s="172" t="str">
        <f>IFERROR(VALUE(RIGHT(AA607,LEN(AA607)-MIN(FIND({0;1;2;3;4;5;6;7;8;9},AA607&amp;"0123456789"))+1)),"")</f>
        <v/>
      </c>
    </row>
    <row r="608" spans="2:28" x14ac:dyDescent="0.2">
      <c r="B608" s="130"/>
      <c r="C608" s="160"/>
      <c r="E608" s="160"/>
      <c r="G608" s="160"/>
      <c r="I608" s="160"/>
      <c r="K608" s="160"/>
      <c r="M608" s="160"/>
      <c r="N608" s="143">
        <f t="shared" si="9"/>
        <v>608</v>
      </c>
      <c r="AB608" s="172" t="str">
        <f>IFERROR(VALUE(RIGHT(AA608,LEN(AA608)-MIN(FIND({0;1;2;3;4;5;6;7;8;9},AA608&amp;"0123456789"))+1)),"")</f>
        <v/>
      </c>
    </row>
    <row r="609" spans="2:28" x14ac:dyDescent="0.2">
      <c r="B609" s="130"/>
      <c r="C609" s="160"/>
      <c r="E609" s="160"/>
      <c r="G609" s="160"/>
      <c r="I609" s="160"/>
      <c r="K609" s="160"/>
      <c r="M609" s="160"/>
      <c r="N609" s="143">
        <f t="shared" si="9"/>
        <v>609</v>
      </c>
      <c r="AB609" s="172" t="str">
        <f>IFERROR(VALUE(RIGHT(AA609,LEN(AA609)-MIN(FIND({0;1;2;3;4;5;6;7;8;9},AA609&amp;"0123456789"))+1)),"")</f>
        <v/>
      </c>
    </row>
    <row r="610" spans="2:28" x14ac:dyDescent="0.2">
      <c r="B610" s="130"/>
      <c r="C610" s="160"/>
      <c r="E610" s="160"/>
      <c r="G610" s="160"/>
      <c r="I610" s="160"/>
      <c r="K610" s="160"/>
      <c r="M610" s="160"/>
      <c r="N610" s="143">
        <f t="shared" si="9"/>
        <v>610</v>
      </c>
      <c r="AB610" s="172" t="str">
        <f>IFERROR(VALUE(RIGHT(AA610,LEN(AA610)-MIN(FIND({0;1;2;3;4;5;6;7;8;9},AA610&amp;"0123456789"))+1)),"")</f>
        <v/>
      </c>
    </row>
    <row r="611" spans="2:28" x14ac:dyDescent="0.2">
      <c r="B611" s="130"/>
      <c r="C611" s="160"/>
      <c r="E611" s="160"/>
      <c r="G611" s="160"/>
      <c r="I611" s="160"/>
      <c r="K611" s="160"/>
      <c r="M611" s="160"/>
      <c r="N611" s="143">
        <f t="shared" si="9"/>
        <v>611</v>
      </c>
      <c r="AB611" s="172" t="str">
        <f>IFERROR(VALUE(RIGHT(AA611,LEN(AA611)-MIN(FIND({0;1;2;3;4;5;6;7;8;9},AA611&amp;"0123456789"))+1)),"")</f>
        <v/>
      </c>
    </row>
    <row r="612" spans="2:28" x14ac:dyDescent="0.2">
      <c r="B612" s="130"/>
      <c r="C612" s="160"/>
      <c r="E612" s="160"/>
      <c r="G612" s="160"/>
      <c r="I612" s="160"/>
      <c r="K612" s="160"/>
      <c r="M612" s="160"/>
      <c r="N612" s="143">
        <f t="shared" si="9"/>
        <v>612</v>
      </c>
      <c r="AB612" s="172" t="str">
        <f>IFERROR(VALUE(RIGHT(AA612,LEN(AA612)-MIN(FIND({0;1;2;3;4;5;6;7;8;9},AA612&amp;"0123456789"))+1)),"")</f>
        <v/>
      </c>
    </row>
    <row r="613" spans="2:28" x14ac:dyDescent="0.2">
      <c r="B613" s="130"/>
      <c r="C613" s="160"/>
      <c r="E613" s="160"/>
      <c r="G613" s="160"/>
      <c r="I613" s="160"/>
      <c r="K613" s="160"/>
      <c r="M613" s="160"/>
      <c r="N613" s="143">
        <f t="shared" si="9"/>
        <v>613</v>
      </c>
      <c r="AB613" s="172" t="str">
        <f>IFERROR(VALUE(RIGHT(AA613,LEN(AA613)-MIN(FIND({0;1;2;3;4;5;6;7;8;9},AA613&amp;"0123456789"))+1)),"")</f>
        <v/>
      </c>
    </row>
    <row r="614" spans="2:28" x14ac:dyDescent="0.2">
      <c r="B614" s="130"/>
      <c r="C614" s="160"/>
      <c r="E614" s="160"/>
      <c r="G614" s="160"/>
      <c r="I614" s="160"/>
      <c r="K614" s="160"/>
      <c r="M614" s="160"/>
      <c r="N614" s="143">
        <f t="shared" si="9"/>
        <v>614</v>
      </c>
      <c r="AB614" s="172" t="str">
        <f>IFERROR(VALUE(RIGHT(AA614,LEN(AA614)-MIN(FIND({0;1;2;3;4;5;6;7;8;9},AA614&amp;"0123456789"))+1)),"")</f>
        <v/>
      </c>
    </row>
    <row r="615" spans="2:28" x14ac:dyDescent="0.2">
      <c r="B615" s="130"/>
      <c r="C615" s="160"/>
      <c r="E615" s="160"/>
      <c r="G615" s="160"/>
      <c r="I615" s="160"/>
      <c r="K615" s="160"/>
      <c r="M615" s="160"/>
      <c r="N615" s="143">
        <f t="shared" si="9"/>
        <v>615</v>
      </c>
      <c r="AB615" s="172" t="str">
        <f>IFERROR(VALUE(RIGHT(AA615,LEN(AA615)-MIN(FIND({0;1;2;3;4;5;6;7;8;9},AA615&amp;"0123456789"))+1)),"")</f>
        <v/>
      </c>
    </row>
    <row r="616" spans="2:28" x14ac:dyDescent="0.2">
      <c r="B616" s="130"/>
      <c r="C616" s="160"/>
      <c r="E616" s="160"/>
      <c r="G616" s="160"/>
      <c r="I616" s="160"/>
      <c r="K616" s="160"/>
      <c r="M616" s="160"/>
      <c r="N616" s="143">
        <f t="shared" si="9"/>
        <v>616</v>
      </c>
      <c r="AB616" s="172" t="str">
        <f>IFERROR(VALUE(RIGHT(AA616,LEN(AA616)-MIN(FIND({0;1;2;3;4;5;6;7;8;9},AA616&amp;"0123456789"))+1)),"")</f>
        <v/>
      </c>
    </row>
    <row r="617" spans="2:28" x14ac:dyDescent="0.2">
      <c r="B617" s="130"/>
      <c r="C617" s="160"/>
      <c r="E617" s="160"/>
      <c r="G617" s="160"/>
      <c r="I617" s="160"/>
      <c r="K617" s="160"/>
      <c r="M617" s="160"/>
      <c r="N617" s="143">
        <f t="shared" si="9"/>
        <v>617</v>
      </c>
      <c r="AB617" s="172" t="str">
        <f>IFERROR(VALUE(RIGHT(AA617,LEN(AA617)-MIN(FIND({0;1;2;3;4;5;6;7;8;9},AA617&amp;"0123456789"))+1)),"")</f>
        <v/>
      </c>
    </row>
    <row r="618" spans="2:28" x14ac:dyDescent="0.2">
      <c r="B618" s="130"/>
      <c r="C618" s="160"/>
      <c r="E618" s="160"/>
      <c r="G618" s="160"/>
      <c r="I618" s="160"/>
      <c r="K618" s="160"/>
      <c r="M618" s="160"/>
      <c r="N618" s="143">
        <f t="shared" si="9"/>
        <v>618</v>
      </c>
      <c r="AB618" s="172" t="str">
        <f>IFERROR(VALUE(RIGHT(AA618,LEN(AA618)-MIN(FIND({0;1;2;3;4;5;6;7;8;9},AA618&amp;"0123456789"))+1)),"")</f>
        <v/>
      </c>
    </row>
    <row r="619" spans="2:28" x14ac:dyDescent="0.2">
      <c r="B619" s="130"/>
      <c r="C619" s="160"/>
      <c r="E619" s="160"/>
      <c r="G619" s="160"/>
      <c r="I619" s="160"/>
      <c r="K619" s="160"/>
      <c r="M619" s="160"/>
      <c r="N619" s="143">
        <f t="shared" si="9"/>
        <v>619</v>
      </c>
      <c r="AB619" s="172" t="str">
        <f>IFERROR(VALUE(RIGHT(AA619,LEN(AA619)-MIN(FIND({0;1;2;3;4;5;6;7;8;9},AA619&amp;"0123456789"))+1)),"")</f>
        <v/>
      </c>
    </row>
    <row r="620" spans="2:28" x14ac:dyDescent="0.2">
      <c r="B620" s="130"/>
      <c r="C620" s="160"/>
      <c r="E620" s="160"/>
      <c r="G620" s="160"/>
      <c r="I620" s="160"/>
      <c r="K620" s="160"/>
      <c r="M620" s="160"/>
      <c r="N620" s="143">
        <f t="shared" si="9"/>
        <v>620</v>
      </c>
      <c r="AB620" s="172" t="str">
        <f>IFERROR(VALUE(RIGHT(AA620,LEN(AA620)-MIN(FIND({0;1;2;3;4;5;6;7;8;9},AA620&amp;"0123456789"))+1)),"")</f>
        <v/>
      </c>
    </row>
    <row r="621" spans="2:28" x14ac:dyDescent="0.2">
      <c r="B621" s="130"/>
      <c r="C621" s="160"/>
      <c r="E621" s="160"/>
      <c r="G621" s="160"/>
      <c r="I621" s="160"/>
      <c r="K621" s="160"/>
      <c r="M621" s="160"/>
      <c r="N621" s="143">
        <f t="shared" si="9"/>
        <v>621</v>
      </c>
      <c r="AB621" s="172" t="str">
        <f>IFERROR(VALUE(RIGHT(AA621,LEN(AA621)-MIN(FIND({0;1;2;3;4;5;6;7;8;9},AA621&amp;"0123456789"))+1)),"")</f>
        <v/>
      </c>
    </row>
    <row r="622" spans="2:28" x14ac:dyDescent="0.2">
      <c r="B622" s="130"/>
      <c r="C622" s="160"/>
      <c r="E622" s="160"/>
      <c r="G622" s="160"/>
      <c r="I622" s="160"/>
      <c r="K622" s="160"/>
      <c r="M622" s="160"/>
      <c r="N622" s="143">
        <f t="shared" si="9"/>
        <v>622</v>
      </c>
      <c r="AB622" s="172" t="str">
        <f>IFERROR(VALUE(RIGHT(AA622,LEN(AA622)-MIN(FIND({0;1;2;3;4;5;6;7;8;9},AA622&amp;"0123456789"))+1)),"")</f>
        <v/>
      </c>
    </row>
    <row r="623" spans="2:28" x14ac:dyDescent="0.2">
      <c r="B623" s="130"/>
      <c r="C623" s="160"/>
      <c r="E623" s="160"/>
      <c r="G623" s="160"/>
      <c r="I623" s="160"/>
      <c r="K623" s="160"/>
      <c r="M623" s="160"/>
      <c r="N623" s="143">
        <f t="shared" si="9"/>
        <v>623</v>
      </c>
      <c r="AB623" s="172" t="str">
        <f>IFERROR(VALUE(RIGHT(AA623,LEN(AA623)-MIN(FIND({0;1;2;3;4;5;6;7;8;9},AA623&amp;"0123456789"))+1)),"")</f>
        <v/>
      </c>
    </row>
    <row r="624" spans="2:28" x14ac:dyDescent="0.2">
      <c r="B624" s="130"/>
      <c r="C624" s="160"/>
      <c r="E624" s="160"/>
      <c r="G624" s="160"/>
      <c r="I624" s="160"/>
      <c r="K624" s="160"/>
      <c r="M624" s="160"/>
      <c r="N624" s="143">
        <f t="shared" si="9"/>
        <v>624</v>
      </c>
      <c r="AB624" s="172" t="str">
        <f>IFERROR(VALUE(RIGHT(AA624,LEN(AA624)-MIN(FIND({0;1;2;3;4;5;6;7;8;9},AA624&amp;"0123456789"))+1)),"")</f>
        <v/>
      </c>
    </row>
    <row r="625" spans="2:28" x14ac:dyDescent="0.2">
      <c r="B625" s="130"/>
      <c r="C625" s="160"/>
      <c r="E625" s="160"/>
      <c r="G625" s="160"/>
      <c r="I625" s="160"/>
      <c r="K625" s="160"/>
      <c r="M625" s="160"/>
      <c r="N625" s="143">
        <f t="shared" si="9"/>
        <v>625</v>
      </c>
      <c r="AB625" s="172" t="str">
        <f>IFERROR(VALUE(RIGHT(AA625,LEN(AA625)-MIN(FIND({0;1;2;3;4;5;6;7;8;9},AA625&amp;"0123456789"))+1)),"")</f>
        <v/>
      </c>
    </row>
    <row r="626" spans="2:28" x14ac:dyDescent="0.2">
      <c r="B626" s="130"/>
      <c r="C626" s="160"/>
      <c r="E626" s="160"/>
      <c r="G626" s="160"/>
      <c r="I626" s="160"/>
      <c r="K626" s="160"/>
      <c r="M626" s="160"/>
      <c r="N626" s="143">
        <f t="shared" si="9"/>
        <v>626</v>
      </c>
      <c r="AB626" s="172" t="str">
        <f>IFERROR(VALUE(RIGHT(AA626,LEN(AA626)-MIN(FIND({0;1;2;3;4;5;6;7;8;9},AA626&amp;"0123456789"))+1)),"")</f>
        <v/>
      </c>
    </row>
    <row r="627" spans="2:28" x14ac:dyDescent="0.2">
      <c r="B627" s="130"/>
      <c r="C627" s="160"/>
      <c r="E627" s="160"/>
      <c r="G627" s="160"/>
      <c r="I627" s="160"/>
      <c r="K627" s="160"/>
      <c r="M627" s="160"/>
      <c r="N627" s="143">
        <f t="shared" si="9"/>
        <v>627</v>
      </c>
      <c r="AB627" s="172" t="str">
        <f>IFERROR(VALUE(RIGHT(AA627,LEN(AA627)-MIN(FIND({0;1;2;3;4;5;6;7;8;9},AA627&amp;"0123456789"))+1)),"")</f>
        <v/>
      </c>
    </row>
    <row r="628" spans="2:28" x14ac:dyDescent="0.2">
      <c r="B628" s="130"/>
      <c r="C628" s="160"/>
      <c r="E628" s="160"/>
      <c r="G628" s="160"/>
      <c r="I628" s="160"/>
      <c r="K628" s="160"/>
      <c r="M628" s="160"/>
      <c r="N628" s="143">
        <f t="shared" si="9"/>
        <v>628</v>
      </c>
      <c r="AB628" s="172" t="str">
        <f>IFERROR(VALUE(RIGHT(AA628,LEN(AA628)-MIN(FIND({0;1;2;3;4;5;6;7;8;9},AA628&amp;"0123456789"))+1)),"")</f>
        <v/>
      </c>
    </row>
    <row r="629" spans="2:28" x14ac:dyDescent="0.2">
      <c r="B629" s="130"/>
      <c r="C629" s="160"/>
      <c r="E629" s="160"/>
      <c r="G629" s="160"/>
      <c r="I629" s="160"/>
      <c r="K629" s="160"/>
      <c r="M629" s="160"/>
      <c r="N629" s="143">
        <f t="shared" si="9"/>
        <v>629</v>
      </c>
      <c r="AB629" s="172" t="str">
        <f>IFERROR(VALUE(RIGHT(AA629,LEN(AA629)-MIN(FIND({0;1;2;3;4;5;6;7;8;9},AA629&amp;"0123456789"))+1)),"")</f>
        <v/>
      </c>
    </row>
    <row r="630" spans="2:28" x14ac:dyDescent="0.2">
      <c r="B630" s="130"/>
      <c r="C630" s="160"/>
      <c r="E630" s="160"/>
      <c r="G630" s="160"/>
      <c r="I630" s="160"/>
      <c r="K630" s="160"/>
      <c r="M630" s="160"/>
      <c r="N630" s="143">
        <f t="shared" si="9"/>
        <v>630</v>
      </c>
      <c r="AB630" s="172" t="str">
        <f>IFERROR(VALUE(RIGHT(AA630,LEN(AA630)-MIN(FIND({0;1;2;3;4;5;6;7;8;9},AA630&amp;"0123456789"))+1)),"")</f>
        <v/>
      </c>
    </row>
    <row r="631" spans="2:28" x14ac:dyDescent="0.2">
      <c r="B631" s="130"/>
      <c r="C631" s="160"/>
      <c r="E631" s="160"/>
      <c r="G631" s="160"/>
      <c r="I631" s="160"/>
      <c r="K631" s="160"/>
      <c r="M631" s="160"/>
      <c r="N631" s="143">
        <f t="shared" si="9"/>
        <v>631</v>
      </c>
      <c r="AB631" s="172" t="str">
        <f>IFERROR(VALUE(RIGHT(AA631,LEN(AA631)-MIN(FIND({0;1;2;3;4;5;6;7;8;9},AA631&amp;"0123456789"))+1)),"")</f>
        <v/>
      </c>
    </row>
    <row r="632" spans="2:28" x14ac:dyDescent="0.2">
      <c r="B632" s="130"/>
      <c r="C632" s="160"/>
      <c r="E632" s="160"/>
      <c r="G632" s="160"/>
      <c r="I632" s="160"/>
      <c r="K632" s="160"/>
      <c r="M632" s="160"/>
      <c r="N632" s="143">
        <f t="shared" si="9"/>
        <v>632</v>
      </c>
      <c r="AB632" s="172" t="str">
        <f>IFERROR(VALUE(RIGHT(AA632,LEN(AA632)-MIN(FIND({0;1;2;3;4;5;6;7;8;9},AA632&amp;"0123456789"))+1)),"")</f>
        <v/>
      </c>
    </row>
    <row r="633" spans="2:28" x14ac:dyDescent="0.2">
      <c r="B633" s="130"/>
      <c r="C633" s="160"/>
      <c r="E633" s="160"/>
      <c r="G633" s="160"/>
      <c r="I633" s="160"/>
      <c r="K633" s="160"/>
      <c r="M633" s="160"/>
      <c r="N633" s="143">
        <f t="shared" si="9"/>
        <v>633</v>
      </c>
      <c r="AB633" s="172" t="str">
        <f>IFERROR(VALUE(RIGHT(AA633,LEN(AA633)-MIN(FIND({0;1;2;3;4;5;6;7;8;9},AA633&amp;"0123456789"))+1)),"")</f>
        <v/>
      </c>
    </row>
    <row r="634" spans="2:28" x14ac:dyDescent="0.2">
      <c r="B634" s="130"/>
      <c r="C634" s="160"/>
      <c r="E634" s="160"/>
      <c r="G634" s="160"/>
      <c r="I634" s="160"/>
      <c r="K634" s="160"/>
      <c r="M634" s="160"/>
      <c r="N634" s="143">
        <f t="shared" si="9"/>
        <v>634</v>
      </c>
      <c r="AB634" s="172" t="str">
        <f>IFERROR(VALUE(RIGHT(AA634,LEN(AA634)-MIN(FIND({0;1;2;3;4;5;6;7;8;9},AA634&amp;"0123456789"))+1)),"")</f>
        <v/>
      </c>
    </row>
    <row r="635" spans="2:28" x14ac:dyDescent="0.2">
      <c r="B635" s="130"/>
      <c r="C635" s="160"/>
      <c r="E635" s="160"/>
      <c r="G635" s="160"/>
      <c r="I635" s="160"/>
      <c r="K635" s="160"/>
      <c r="M635" s="160"/>
      <c r="N635" s="143">
        <f t="shared" si="9"/>
        <v>635</v>
      </c>
      <c r="AB635" s="172" t="str">
        <f>IFERROR(VALUE(RIGHT(AA635,LEN(AA635)-MIN(FIND({0;1;2;3;4;5;6;7;8;9},AA635&amp;"0123456789"))+1)),"")</f>
        <v/>
      </c>
    </row>
    <row r="636" spans="2:28" x14ac:dyDescent="0.2">
      <c r="B636" s="130"/>
      <c r="C636" s="160"/>
      <c r="E636" s="160"/>
      <c r="G636" s="160"/>
      <c r="I636" s="160"/>
      <c r="K636" s="160"/>
      <c r="M636" s="160"/>
      <c r="N636" s="143">
        <f t="shared" si="9"/>
        <v>636</v>
      </c>
      <c r="AB636" s="172" t="str">
        <f>IFERROR(VALUE(RIGHT(AA636,LEN(AA636)-MIN(FIND({0;1;2;3;4;5;6;7;8;9},AA636&amp;"0123456789"))+1)),"")</f>
        <v/>
      </c>
    </row>
    <row r="637" spans="2:28" x14ac:dyDescent="0.2">
      <c r="B637" s="130"/>
      <c r="C637" s="160"/>
      <c r="E637" s="160"/>
      <c r="G637" s="160"/>
      <c r="I637" s="160"/>
      <c r="K637" s="160"/>
      <c r="M637" s="160"/>
      <c r="N637" s="143">
        <f t="shared" si="9"/>
        <v>637</v>
      </c>
      <c r="AB637" s="172" t="str">
        <f>IFERROR(VALUE(RIGHT(AA637,LEN(AA637)-MIN(FIND({0;1;2;3;4;5;6;7;8;9},AA637&amp;"0123456789"))+1)),"")</f>
        <v/>
      </c>
    </row>
    <row r="638" spans="2:28" x14ac:dyDescent="0.2">
      <c r="B638" s="130"/>
      <c r="C638" s="160"/>
      <c r="E638" s="160"/>
      <c r="G638" s="160"/>
      <c r="I638" s="160"/>
      <c r="K638" s="160"/>
      <c r="M638" s="160"/>
      <c r="N638" s="143">
        <f t="shared" si="9"/>
        <v>638</v>
      </c>
      <c r="AB638" s="172" t="str">
        <f>IFERROR(VALUE(RIGHT(AA638,LEN(AA638)-MIN(FIND({0;1;2;3;4;5;6;7;8;9},AA638&amp;"0123456789"))+1)),"")</f>
        <v/>
      </c>
    </row>
    <row r="639" spans="2:28" x14ac:dyDescent="0.2">
      <c r="B639" s="130"/>
      <c r="C639" s="160"/>
      <c r="E639" s="160"/>
      <c r="G639" s="160"/>
      <c r="I639" s="160"/>
      <c r="K639" s="160"/>
      <c r="M639" s="160"/>
      <c r="N639" s="143">
        <f t="shared" si="9"/>
        <v>639</v>
      </c>
      <c r="AB639" s="172" t="str">
        <f>IFERROR(VALUE(RIGHT(AA639,LEN(AA639)-MIN(FIND({0;1;2;3;4;5;6;7;8;9},AA639&amp;"0123456789"))+1)),"")</f>
        <v/>
      </c>
    </row>
    <row r="640" spans="2:28" x14ac:dyDescent="0.2">
      <c r="B640" s="130"/>
      <c r="C640" s="160"/>
      <c r="E640" s="160"/>
      <c r="G640" s="160"/>
      <c r="I640" s="160"/>
      <c r="K640" s="160"/>
      <c r="M640" s="160"/>
      <c r="N640" s="143">
        <f t="shared" si="9"/>
        <v>640</v>
      </c>
      <c r="AB640" s="172" t="str">
        <f>IFERROR(VALUE(RIGHT(AA640,LEN(AA640)-MIN(FIND({0;1;2;3;4;5;6;7;8;9},AA640&amp;"0123456789"))+1)),"")</f>
        <v/>
      </c>
    </row>
    <row r="641" spans="2:28" x14ac:dyDescent="0.2">
      <c r="B641" s="130"/>
      <c r="C641" s="160"/>
      <c r="E641" s="160"/>
      <c r="G641" s="160"/>
      <c r="I641" s="160"/>
      <c r="K641" s="160"/>
      <c r="M641" s="160"/>
      <c r="N641" s="143">
        <f t="shared" si="9"/>
        <v>641</v>
      </c>
      <c r="AB641" s="172" t="str">
        <f>IFERROR(VALUE(RIGHT(AA641,LEN(AA641)-MIN(FIND({0;1;2;3;4;5;6;7;8;9},AA641&amp;"0123456789"))+1)),"")</f>
        <v/>
      </c>
    </row>
    <row r="642" spans="2:28" x14ac:dyDescent="0.2">
      <c r="B642" s="130"/>
      <c r="C642" s="160"/>
      <c r="E642" s="160"/>
      <c r="G642" s="160"/>
      <c r="I642" s="160"/>
      <c r="K642" s="160"/>
      <c r="M642" s="160"/>
      <c r="N642" s="143">
        <f t="shared" si="9"/>
        <v>642</v>
      </c>
      <c r="AB642" s="172" t="str">
        <f>IFERROR(VALUE(RIGHT(AA642,LEN(AA642)-MIN(FIND({0;1;2;3;4;5;6;7;8;9},AA642&amp;"0123456789"))+1)),"")</f>
        <v/>
      </c>
    </row>
    <row r="643" spans="2:28" x14ac:dyDescent="0.2">
      <c r="B643" s="130"/>
      <c r="C643" s="160"/>
      <c r="E643" s="160"/>
      <c r="G643" s="160"/>
      <c r="I643" s="160"/>
      <c r="K643" s="160"/>
      <c r="M643" s="160"/>
      <c r="N643" s="143">
        <f t="shared" si="9"/>
        <v>643</v>
      </c>
      <c r="AB643" s="172" t="str">
        <f>IFERROR(VALUE(RIGHT(AA643,LEN(AA643)-MIN(FIND({0;1;2;3;4;5;6;7;8;9},AA643&amp;"0123456789"))+1)),"")</f>
        <v/>
      </c>
    </row>
    <row r="644" spans="2:28" x14ac:dyDescent="0.2">
      <c r="B644" s="130"/>
      <c r="C644" s="160"/>
      <c r="E644" s="160"/>
      <c r="G644" s="160"/>
      <c r="I644" s="160"/>
      <c r="K644" s="160"/>
      <c r="M644" s="160"/>
      <c r="N644" s="143">
        <f t="shared" si="9"/>
        <v>644</v>
      </c>
      <c r="AB644" s="172" t="str">
        <f>IFERROR(VALUE(RIGHT(AA644,LEN(AA644)-MIN(FIND({0;1;2;3;4;5;6;7;8;9},AA644&amp;"0123456789"))+1)),"")</f>
        <v/>
      </c>
    </row>
    <row r="645" spans="2:28" x14ac:dyDescent="0.2">
      <c r="B645" s="130"/>
      <c r="C645" s="160"/>
      <c r="E645" s="160"/>
      <c r="G645" s="160"/>
      <c r="I645" s="160"/>
      <c r="K645" s="160"/>
      <c r="M645" s="160"/>
      <c r="N645" s="143">
        <f t="shared" si="9"/>
        <v>645</v>
      </c>
      <c r="AB645" s="172" t="str">
        <f>IFERROR(VALUE(RIGHT(AA645,LEN(AA645)-MIN(FIND({0;1;2;3;4;5;6;7;8;9},AA645&amp;"0123456789"))+1)),"")</f>
        <v/>
      </c>
    </row>
    <row r="646" spans="2:28" x14ac:dyDescent="0.2">
      <c r="B646" s="130"/>
      <c r="C646" s="160"/>
      <c r="E646" s="160"/>
      <c r="G646" s="160"/>
      <c r="I646" s="160"/>
      <c r="K646" s="160"/>
      <c r="M646" s="160"/>
      <c r="N646" s="143">
        <f t="shared" ref="N646:N709" si="10">N645+1</f>
        <v>646</v>
      </c>
      <c r="AB646" s="172" t="str">
        <f>IFERROR(VALUE(RIGHT(AA646,LEN(AA646)-MIN(FIND({0;1;2;3;4;5;6;7;8;9},AA646&amp;"0123456789"))+1)),"")</f>
        <v/>
      </c>
    </row>
    <row r="647" spans="2:28" x14ac:dyDescent="0.2">
      <c r="B647" s="130"/>
      <c r="C647" s="160"/>
      <c r="E647" s="160"/>
      <c r="G647" s="160"/>
      <c r="I647" s="160"/>
      <c r="K647" s="160"/>
      <c r="M647" s="160"/>
      <c r="N647" s="143">
        <f t="shared" si="10"/>
        <v>647</v>
      </c>
      <c r="AB647" s="172" t="str">
        <f>IFERROR(VALUE(RIGHT(AA647,LEN(AA647)-MIN(FIND({0;1;2;3;4;5;6;7;8;9},AA647&amp;"0123456789"))+1)),"")</f>
        <v/>
      </c>
    </row>
    <row r="648" spans="2:28" x14ac:dyDescent="0.2">
      <c r="B648" s="130"/>
      <c r="C648" s="160"/>
      <c r="E648" s="160"/>
      <c r="G648" s="160"/>
      <c r="I648" s="160"/>
      <c r="K648" s="160"/>
      <c r="M648" s="160"/>
      <c r="N648" s="143">
        <f t="shared" si="10"/>
        <v>648</v>
      </c>
      <c r="AB648" s="172" t="str">
        <f>IFERROR(VALUE(RIGHT(AA648,LEN(AA648)-MIN(FIND({0;1;2;3;4;5;6;7;8;9},AA648&amp;"0123456789"))+1)),"")</f>
        <v/>
      </c>
    </row>
    <row r="649" spans="2:28" x14ac:dyDescent="0.2">
      <c r="B649" s="130"/>
      <c r="C649" s="160"/>
      <c r="E649" s="160"/>
      <c r="G649" s="160"/>
      <c r="I649" s="160"/>
      <c r="K649" s="160"/>
      <c r="M649" s="160"/>
      <c r="N649" s="143">
        <f t="shared" si="10"/>
        <v>649</v>
      </c>
      <c r="AB649" s="172" t="str">
        <f>IFERROR(VALUE(RIGHT(AA649,LEN(AA649)-MIN(FIND({0;1;2;3;4;5;6;7;8;9},AA649&amp;"0123456789"))+1)),"")</f>
        <v/>
      </c>
    </row>
    <row r="650" spans="2:28" x14ac:dyDescent="0.2">
      <c r="B650" s="130"/>
      <c r="C650" s="160"/>
      <c r="E650" s="160"/>
      <c r="G650" s="160"/>
      <c r="I650" s="160"/>
      <c r="K650" s="160"/>
      <c r="M650" s="160"/>
      <c r="N650" s="143">
        <f t="shared" si="10"/>
        <v>650</v>
      </c>
      <c r="AB650" s="172" t="str">
        <f>IFERROR(VALUE(RIGHT(AA650,LEN(AA650)-MIN(FIND({0;1;2;3;4;5;6;7;8;9},AA650&amp;"0123456789"))+1)),"")</f>
        <v/>
      </c>
    </row>
    <row r="651" spans="2:28" x14ac:dyDescent="0.2">
      <c r="B651" s="130"/>
      <c r="C651" s="160"/>
      <c r="E651" s="160"/>
      <c r="G651" s="160"/>
      <c r="I651" s="160"/>
      <c r="K651" s="160"/>
      <c r="M651" s="160"/>
      <c r="N651" s="143">
        <f t="shared" si="10"/>
        <v>651</v>
      </c>
      <c r="AB651" s="172" t="str">
        <f>IFERROR(VALUE(RIGHT(AA651,LEN(AA651)-MIN(FIND({0;1;2;3;4;5;6;7;8;9},AA651&amp;"0123456789"))+1)),"")</f>
        <v/>
      </c>
    </row>
    <row r="652" spans="2:28" x14ac:dyDescent="0.2">
      <c r="B652" s="130"/>
      <c r="C652" s="160"/>
      <c r="E652" s="160"/>
      <c r="G652" s="160"/>
      <c r="I652" s="160"/>
      <c r="K652" s="160"/>
      <c r="M652" s="160"/>
      <c r="N652" s="143">
        <f t="shared" si="10"/>
        <v>652</v>
      </c>
      <c r="AB652" s="172" t="str">
        <f>IFERROR(VALUE(RIGHT(AA652,LEN(AA652)-MIN(FIND({0;1;2;3;4;5;6;7;8;9},AA652&amp;"0123456789"))+1)),"")</f>
        <v/>
      </c>
    </row>
    <row r="653" spans="2:28" x14ac:dyDescent="0.2">
      <c r="B653" s="130"/>
      <c r="C653" s="160"/>
      <c r="E653" s="160"/>
      <c r="G653" s="160"/>
      <c r="I653" s="160"/>
      <c r="K653" s="160"/>
      <c r="M653" s="160"/>
      <c r="N653" s="143">
        <f t="shared" si="10"/>
        <v>653</v>
      </c>
      <c r="AB653" s="172" t="str">
        <f>IFERROR(VALUE(RIGHT(AA653,LEN(AA653)-MIN(FIND({0;1;2;3;4;5;6;7;8;9},AA653&amp;"0123456789"))+1)),"")</f>
        <v/>
      </c>
    </row>
    <row r="654" spans="2:28" x14ac:dyDescent="0.2">
      <c r="B654" s="130"/>
      <c r="C654" s="160"/>
      <c r="E654" s="160"/>
      <c r="G654" s="160"/>
      <c r="I654" s="160"/>
      <c r="K654" s="160"/>
      <c r="M654" s="160"/>
      <c r="N654" s="143">
        <f t="shared" si="10"/>
        <v>654</v>
      </c>
      <c r="AB654" s="172" t="str">
        <f>IFERROR(VALUE(RIGHT(AA654,LEN(AA654)-MIN(FIND({0;1;2;3;4;5;6;7;8;9},AA654&amp;"0123456789"))+1)),"")</f>
        <v/>
      </c>
    </row>
    <row r="655" spans="2:28" x14ac:dyDescent="0.2">
      <c r="B655" s="130"/>
      <c r="C655" s="160"/>
      <c r="E655" s="160"/>
      <c r="G655" s="160"/>
      <c r="I655" s="160"/>
      <c r="K655" s="160"/>
      <c r="M655" s="160"/>
      <c r="N655" s="143">
        <f t="shared" si="10"/>
        <v>655</v>
      </c>
      <c r="AB655" s="172" t="str">
        <f>IFERROR(VALUE(RIGHT(AA655,LEN(AA655)-MIN(FIND({0;1;2;3;4;5;6;7;8;9},AA655&amp;"0123456789"))+1)),"")</f>
        <v/>
      </c>
    </row>
    <row r="656" spans="2:28" x14ac:dyDescent="0.2">
      <c r="B656" s="130"/>
      <c r="C656" s="160"/>
      <c r="E656" s="160"/>
      <c r="G656" s="160"/>
      <c r="I656" s="160"/>
      <c r="K656" s="160"/>
      <c r="M656" s="160"/>
      <c r="N656" s="143">
        <f t="shared" si="10"/>
        <v>656</v>
      </c>
      <c r="AB656" s="172" t="str">
        <f>IFERROR(VALUE(RIGHT(AA656,LEN(AA656)-MIN(FIND({0;1;2;3;4;5;6;7;8;9},AA656&amp;"0123456789"))+1)),"")</f>
        <v/>
      </c>
    </row>
    <row r="657" spans="2:28" x14ac:dyDescent="0.2">
      <c r="B657" s="130"/>
      <c r="C657" s="160"/>
      <c r="E657" s="160"/>
      <c r="G657" s="160"/>
      <c r="I657" s="160"/>
      <c r="K657" s="160"/>
      <c r="M657" s="160"/>
      <c r="N657" s="143">
        <f t="shared" si="10"/>
        <v>657</v>
      </c>
      <c r="AB657" s="172" t="str">
        <f>IFERROR(VALUE(RIGHT(AA657,LEN(AA657)-MIN(FIND({0;1;2;3;4;5;6;7;8;9},AA657&amp;"0123456789"))+1)),"")</f>
        <v/>
      </c>
    </row>
    <row r="658" spans="2:28" x14ac:dyDescent="0.2">
      <c r="B658" s="130"/>
      <c r="C658" s="160"/>
      <c r="E658" s="160"/>
      <c r="G658" s="160"/>
      <c r="I658" s="160"/>
      <c r="K658" s="160"/>
      <c r="M658" s="160"/>
      <c r="N658" s="143">
        <f t="shared" si="10"/>
        <v>658</v>
      </c>
      <c r="AB658" s="172" t="str">
        <f>IFERROR(VALUE(RIGHT(AA658,LEN(AA658)-MIN(FIND({0;1;2;3;4;5;6;7;8;9},AA658&amp;"0123456789"))+1)),"")</f>
        <v/>
      </c>
    </row>
    <row r="659" spans="2:28" x14ac:dyDescent="0.2">
      <c r="B659" s="130"/>
      <c r="C659" s="160"/>
      <c r="E659" s="160"/>
      <c r="G659" s="160"/>
      <c r="I659" s="160"/>
      <c r="K659" s="160"/>
      <c r="M659" s="160"/>
      <c r="N659" s="143">
        <f t="shared" si="10"/>
        <v>659</v>
      </c>
      <c r="AB659" s="172" t="str">
        <f>IFERROR(VALUE(RIGHT(AA659,LEN(AA659)-MIN(FIND({0;1;2;3;4;5;6;7;8;9},AA659&amp;"0123456789"))+1)),"")</f>
        <v/>
      </c>
    </row>
    <row r="660" spans="2:28" x14ac:dyDescent="0.2">
      <c r="B660" s="130"/>
      <c r="C660" s="160"/>
      <c r="E660" s="160"/>
      <c r="G660" s="160"/>
      <c r="I660" s="160"/>
      <c r="K660" s="160"/>
      <c r="M660" s="160"/>
      <c r="N660" s="143">
        <f t="shared" si="10"/>
        <v>660</v>
      </c>
      <c r="AB660" s="172" t="str">
        <f>IFERROR(VALUE(RIGHT(AA660,LEN(AA660)-MIN(FIND({0;1;2;3;4;5;6;7;8;9},AA660&amp;"0123456789"))+1)),"")</f>
        <v/>
      </c>
    </row>
    <row r="661" spans="2:28" x14ac:dyDescent="0.2">
      <c r="B661" s="130"/>
      <c r="C661" s="160"/>
      <c r="E661" s="160"/>
      <c r="G661" s="160"/>
      <c r="I661" s="160"/>
      <c r="K661" s="160"/>
      <c r="M661" s="160"/>
      <c r="N661" s="143">
        <f t="shared" si="10"/>
        <v>661</v>
      </c>
      <c r="AB661" s="172" t="str">
        <f>IFERROR(VALUE(RIGHT(AA661,LEN(AA661)-MIN(FIND({0;1;2;3;4;5;6;7;8;9},AA661&amp;"0123456789"))+1)),"")</f>
        <v/>
      </c>
    </row>
    <row r="662" spans="2:28" x14ac:dyDescent="0.2">
      <c r="B662" s="130"/>
      <c r="C662" s="160"/>
      <c r="E662" s="160"/>
      <c r="G662" s="160"/>
      <c r="I662" s="160"/>
      <c r="K662" s="160"/>
      <c r="M662" s="160"/>
      <c r="N662" s="143">
        <f t="shared" si="10"/>
        <v>662</v>
      </c>
      <c r="AB662" s="172" t="str">
        <f>IFERROR(VALUE(RIGHT(AA662,LEN(AA662)-MIN(FIND({0;1;2;3;4;5;6;7;8;9},AA662&amp;"0123456789"))+1)),"")</f>
        <v/>
      </c>
    </row>
    <row r="663" spans="2:28" x14ac:dyDescent="0.2">
      <c r="B663" s="130"/>
      <c r="C663" s="160"/>
      <c r="E663" s="160"/>
      <c r="G663" s="160"/>
      <c r="I663" s="160"/>
      <c r="K663" s="160"/>
      <c r="M663" s="160"/>
      <c r="N663" s="143">
        <f t="shared" si="10"/>
        <v>663</v>
      </c>
      <c r="AB663" s="172" t="str">
        <f>IFERROR(VALUE(RIGHT(AA663,LEN(AA663)-MIN(FIND({0;1;2;3;4;5;6;7;8;9},AA663&amp;"0123456789"))+1)),"")</f>
        <v/>
      </c>
    </row>
    <row r="664" spans="2:28" x14ac:dyDescent="0.2">
      <c r="B664" s="130"/>
      <c r="C664" s="160"/>
      <c r="E664" s="160"/>
      <c r="G664" s="160"/>
      <c r="I664" s="160"/>
      <c r="K664" s="160"/>
      <c r="M664" s="160"/>
      <c r="N664" s="143">
        <f t="shared" si="10"/>
        <v>664</v>
      </c>
      <c r="AB664" s="172" t="str">
        <f>IFERROR(VALUE(RIGHT(AA664,LEN(AA664)-MIN(FIND({0;1;2;3;4;5;6;7;8;9},AA664&amp;"0123456789"))+1)),"")</f>
        <v/>
      </c>
    </row>
    <row r="665" spans="2:28" x14ac:dyDescent="0.2">
      <c r="B665" s="130"/>
      <c r="C665" s="160"/>
      <c r="E665" s="160"/>
      <c r="G665" s="160"/>
      <c r="I665" s="160"/>
      <c r="K665" s="160"/>
      <c r="M665" s="160"/>
      <c r="N665" s="143">
        <f t="shared" si="10"/>
        <v>665</v>
      </c>
      <c r="AB665" s="172" t="str">
        <f>IFERROR(VALUE(RIGHT(AA665,LEN(AA665)-MIN(FIND({0;1;2;3;4;5;6;7;8;9},AA665&amp;"0123456789"))+1)),"")</f>
        <v/>
      </c>
    </row>
    <row r="666" spans="2:28" x14ac:dyDescent="0.2">
      <c r="B666" s="130"/>
      <c r="C666" s="160"/>
      <c r="E666" s="160"/>
      <c r="G666" s="160"/>
      <c r="I666" s="160"/>
      <c r="K666" s="160"/>
      <c r="M666" s="160"/>
      <c r="N666" s="143">
        <f t="shared" si="10"/>
        <v>666</v>
      </c>
      <c r="AB666" s="172" t="str">
        <f>IFERROR(VALUE(RIGHT(AA666,LEN(AA666)-MIN(FIND({0;1;2;3;4;5;6;7;8;9},AA666&amp;"0123456789"))+1)),"")</f>
        <v/>
      </c>
    </row>
    <row r="667" spans="2:28" x14ac:dyDescent="0.2">
      <c r="B667" s="130"/>
      <c r="C667" s="160"/>
      <c r="E667" s="160"/>
      <c r="G667" s="160"/>
      <c r="I667" s="160"/>
      <c r="K667" s="160"/>
      <c r="M667" s="160"/>
      <c r="N667" s="143">
        <f t="shared" si="10"/>
        <v>667</v>
      </c>
      <c r="AB667" s="172" t="str">
        <f>IFERROR(VALUE(RIGHT(AA667,LEN(AA667)-MIN(FIND({0;1;2;3;4;5;6;7;8;9},AA667&amp;"0123456789"))+1)),"")</f>
        <v/>
      </c>
    </row>
    <row r="668" spans="2:28" x14ac:dyDescent="0.2">
      <c r="B668" s="130"/>
      <c r="C668" s="160"/>
      <c r="E668" s="160"/>
      <c r="G668" s="160"/>
      <c r="I668" s="160"/>
      <c r="K668" s="160"/>
      <c r="M668" s="160"/>
      <c r="N668" s="143">
        <f t="shared" si="10"/>
        <v>668</v>
      </c>
      <c r="AB668" s="172" t="str">
        <f>IFERROR(VALUE(RIGHT(AA668,LEN(AA668)-MIN(FIND({0;1;2;3;4;5;6;7;8;9},AA668&amp;"0123456789"))+1)),"")</f>
        <v/>
      </c>
    </row>
    <row r="669" spans="2:28" x14ac:dyDescent="0.2">
      <c r="B669" s="130"/>
      <c r="C669" s="160"/>
      <c r="E669" s="160"/>
      <c r="G669" s="160"/>
      <c r="I669" s="160"/>
      <c r="K669" s="160"/>
      <c r="M669" s="160"/>
      <c r="N669" s="143">
        <f t="shared" si="10"/>
        <v>669</v>
      </c>
      <c r="AB669" s="172" t="str">
        <f>IFERROR(VALUE(RIGHT(AA669,LEN(AA669)-MIN(FIND({0;1;2;3;4;5;6;7;8;9},AA669&amp;"0123456789"))+1)),"")</f>
        <v/>
      </c>
    </row>
    <row r="670" spans="2:28" x14ac:dyDescent="0.2">
      <c r="B670" s="130"/>
      <c r="C670" s="160"/>
      <c r="E670" s="160"/>
      <c r="G670" s="160"/>
      <c r="I670" s="160"/>
      <c r="K670" s="160"/>
      <c r="M670" s="160"/>
      <c r="N670" s="143">
        <f t="shared" si="10"/>
        <v>670</v>
      </c>
      <c r="AB670" s="172" t="str">
        <f>IFERROR(VALUE(RIGHT(AA670,LEN(AA670)-MIN(FIND({0;1;2;3;4;5;6;7;8;9},AA670&amp;"0123456789"))+1)),"")</f>
        <v/>
      </c>
    </row>
    <row r="671" spans="2:28" x14ac:dyDescent="0.2">
      <c r="B671" s="130"/>
      <c r="C671" s="160"/>
      <c r="E671" s="160"/>
      <c r="G671" s="160"/>
      <c r="I671" s="160"/>
      <c r="K671" s="160"/>
      <c r="M671" s="160"/>
      <c r="N671" s="143">
        <f t="shared" si="10"/>
        <v>671</v>
      </c>
      <c r="AB671" s="172" t="str">
        <f>IFERROR(VALUE(RIGHT(AA671,LEN(AA671)-MIN(FIND({0;1;2;3;4;5;6;7;8;9},AA671&amp;"0123456789"))+1)),"")</f>
        <v/>
      </c>
    </row>
    <row r="672" spans="2:28" x14ac:dyDescent="0.2">
      <c r="B672" s="130"/>
      <c r="C672" s="160"/>
      <c r="E672" s="160"/>
      <c r="G672" s="160"/>
      <c r="I672" s="160"/>
      <c r="K672" s="160"/>
      <c r="M672" s="160"/>
      <c r="N672" s="143">
        <f t="shared" si="10"/>
        <v>672</v>
      </c>
      <c r="AB672" s="172" t="str">
        <f>IFERROR(VALUE(RIGHT(AA672,LEN(AA672)-MIN(FIND({0;1;2;3;4;5;6;7;8;9},AA672&amp;"0123456789"))+1)),"")</f>
        <v/>
      </c>
    </row>
    <row r="673" spans="2:28" x14ac:dyDescent="0.2">
      <c r="B673" s="130"/>
      <c r="C673" s="160"/>
      <c r="E673" s="160"/>
      <c r="G673" s="160"/>
      <c r="I673" s="160"/>
      <c r="K673" s="160"/>
      <c r="M673" s="160"/>
      <c r="N673" s="143">
        <f t="shared" si="10"/>
        <v>673</v>
      </c>
      <c r="AB673" s="172" t="str">
        <f>IFERROR(VALUE(RIGHT(AA673,LEN(AA673)-MIN(FIND({0;1;2;3;4;5;6;7;8;9},AA673&amp;"0123456789"))+1)),"")</f>
        <v/>
      </c>
    </row>
    <row r="674" spans="2:28" x14ac:dyDescent="0.2">
      <c r="B674" s="130"/>
      <c r="C674" s="160"/>
      <c r="E674" s="160"/>
      <c r="G674" s="160"/>
      <c r="I674" s="160"/>
      <c r="K674" s="160"/>
      <c r="M674" s="160"/>
      <c r="N674" s="143">
        <f t="shared" si="10"/>
        <v>674</v>
      </c>
      <c r="AB674" s="172" t="str">
        <f>IFERROR(VALUE(RIGHT(AA674,LEN(AA674)-MIN(FIND({0;1;2;3;4;5;6;7;8;9},AA674&amp;"0123456789"))+1)),"")</f>
        <v/>
      </c>
    </row>
    <row r="675" spans="2:28" x14ac:dyDescent="0.2">
      <c r="B675" s="130"/>
      <c r="C675" s="160"/>
      <c r="E675" s="160"/>
      <c r="G675" s="160"/>
      <c r="I675" s="160"/>
      <c r="K675" s="160"/>
      <c r="M675" s="160"/>
      <c r="N675" s="143">
        <f t="shared" si="10"/>
        <v>675</v>
      </c>
      <c r="AB675" s="172" t="str">
        <f>IFERROR(VALUE(RIGHT(AA675,LEN(AA675)-MIN(FIND({0;1;2;3;4;5;6;7;8;9},AA675&amp;"0123456789"))+1)),"")</f>
        <v/>
      </c>
    </row>
    <row r="676" spans="2:28" x14ac:dyDescent="0.2">
      <c r="B676" s="130"/>
      <c r="C676" s="160"/>
      <c r="E676" s="160"/>
      <c r="G676" s="160"/>
      <c r="I676" s="160"/>
      <c r="K676" s="160"/>
      <c r="M676" s="160"/>
      <c r="N676" s="143">
        <f t="shared" si="10"/>
        <v>676</v>
      </c>
      <c r="AB676" s="172" t="str">
        <f>IFERROR(VALUE(RIGHT(AA676,LEN(AA676)-MIN(FIND({0;1;2;3;4;5;6;7;8;9},AA676&amp;"0123456789"))+1)),"")</f>
        <v/>
      </c>
    </row>
    <row r="677" spans="2:28" x14ac:dyDescent="0.2">
      <c r="B677" s="130"/>
      <c r="C677" s="160"/>
      <c r="E677" s="160"/>
      <c r="G677" s="160"/>
      <c r="I677" s="160"/>
      <c r="K677" s="160"/>
      <c r="M677" s="160"/>
      <c r="N677" s="143">
        <f t="shared" si="10"/>
        <v>677</v>
      </c>
      <c r="AB677" s="172" t="str">
        <f>IFERROR(VALUE(RIGHT(AA677,LEN(AA677)-MIN(FIND({0;1;2;3;4;5;6;7;8;9},AA677&amp;"0123456789"))+1)),"")</f>
        <v/>
      </c>
    </row>
    <row r="678" spans="2:28" x14ac:dyDescent="0.2">
      <c r="B678" s="130"/>
      <c r="C678" s="160"/>
      <c r="E678" s="160"/>
      <c r="G678" s="160"/>
      <c r="I678" s="160"/>
      <c r="K678" s="160"/>
      <c r="M678" s="160"/>
      <c r="N678" s="143">
        <f t="shared" si="10"/>
        <v>678</v>
      </c>
      <c r="AB678" s="172" t="str">
        <f>IFERROR(VALUE(RIGHT(AA678,LEN(AA678)-MIN(FIND({0;1;2;3;4;5;6;7;8;9},AA678&amp;"0123456789"))+1)),"")</f>
        <v/>
      </c>
    </row>
    <row r="679" spans="2:28" x14ac:dyDescent="0.2">
      <c r="B679" s="130"/>
      <c r="C679" s="160"/>
      <c r="E679" s="160"/>
      <c r="G679" s="160"/>
      <c r="I679" s="160"/>
      <c r="K679" s="160"/>
      <c r="M679" s="160"/>
      <c r="N679" s="143">
        <f t="shared" si="10"/>
        <v>679</v>
      </c>
      <c r="AB679" s="172" t="str">
        <f>IFERROR(VALUE(RIGHT(AA679,LEN(AA679)-MIN(FIND({0;1;2;3;4;5;6;7;8;9},AA679&amp;"0123456789"))+1)),"")</f>
        <v/>
      </c>
    </row>
    <row r="680" spans="2:28" x14ac:dyDescent="0.2">
      <c r="B680" s="130"/>
      <c r="C680" s="160"/>
      <c r="E680" s="160"/>
      <c r="G680" s="160"/>
      <c r="I680" s="160"/>
      <c r="K680" s="160"/>
      <c r="M680" s="160"/>
      <c r="N680" s="143">
        <f t="shared" si="10"/>
        <v>680</v>
      </c>
      <c r="AB680" s="172" t="str">
        <f>IFERROR(VALUE(RIGHT(AA680,LEN(AA680)-MIN(FIND({0;1;2;3;4;5;6;7;8;9},AA680&amp;"0123456789"))+1)),"")</f>
        <v/>
      </c>
    </row>
    <row r="681" spans="2:28" x14ac:dyDescent="0.2">
      <c r="B681" s="130"/>
      <c r="C681" s="160"/>
      <c r="E681" s="160"/>
      <c r="G681" s="160"/>
      <c r="I681" s="160"/>
      <c r="K681" s="160"/>
      <c r="M681" s="160"/>
      <c r="N681" s="143">
        <f t="shared" si="10"/>
        <v>681</v>
      </c>
      <c r="AB681" s="172" t="str">
        <f>IFERROR(VALUE(RIGHT(AA681,LEN(AA681)-MIN(FIND({0;1;2;3;4;5;6;7;8;9},AA681&amp;"0123456789"))+1)),"")</f>
        <v/>
      </c>
    </row>
    <row r="682" spans="2:28" x14ac:dyDescent="0.2">
      <c r="B682" s="130"/>
      <c r="C682" s="160"/>
      <c r="E682" s="160"/>
      <c r="G682" s="160"/>
      <c r="I682" s="160"/>
      <c r="K682" s="160"/>
      <c r="M682" s="160"/>
      <c r="N682" s="143">
        <f t="shared" si="10"/>
        <v>682</v>
      </c>
      <c r="AB682" s="172" t="str">
        <f>IFERROR(VALUE(RIGHT(AA682,LEN(AA682)-MIN(FIND({0;1;2;3;4;5;6;7;8;9},AA682&amp;"0123456789"))+1)),"")</f>
        <v/>
      </c>
    </row>
    <row r="683" spans="2:28" x14ac:dyDescent="0.2">
      <c r="B683" s="130"/>
      <c r="C683" s="160"/>
      <c r="E683" s="160"/>
      <c r="G683" s="160"/>
      <c r="I683" s="160"/>
      <c r="K683" s="160"/>
      <c r="M683" s="160"/>
      <c r="N683" s="143">
        <f t="shared" si="10"/>
        <v>683</v>
      </c>
      <c r="AB683" s="172" t="str">
        <f>IFERROR(VALUE(RIGHT(AA683,LEN(AA683)-MIN(FIND({0;1;2;3;4;5;6;7;8;9},AA683&amp;"0123456789"))+1)),"")</f>
        <v/>
      </c>
    </row>
    <row r="684" spans="2:28" x14ac:dyDescent="0.2">
      <c r="B684" s="130"/>
      <c r="C684" s="160"/>
      <c r="E684" s="160"/>
      <c r="G684" s="160"/>
      <c r="I684" s="160"/>
      <c r="K684" s="160"/>
      <c r="M684" s="160"/>
      <c r="N684" s="143">
        <f t="shared" si="10"/>
        <v>684</v>
      </c>
      <c r="AB684" s="172" t="str">
        <f>IFERROR(VALUE(RIGHT(AA684,LEN(AA684)-MIN(FIND({0;1;2;3;4;5;6;7;8;9},AA684&amp;"0123456789"))+1)),"")</f>
        <v/>
      </c>
    </row>
    <row r="685" spans="2:28" x14ac:dyDescent="0.2">
      <c r="B685" s="130"/>
      <c r="C685" s="160"/>
      <c r="E685" s="160"/>
      <c r="G685" s="160"/>
      <c r="I685" s="160"/>
      <c r="K685" s="160"/>
      <c r="M685" s="160"/>
      <c r="N685" s="143">
        <f t="shared" si="10"/>
        <v>685</v>
      </c>
      <c r="AB685" s="172" t="str">
        <f>IFERROR(VALUE(RIGHT(AA685,LEN(AA685)-MIN(FIND({0;1;2;3;4;5;6;7;8;9},AA685&amp;"0123456789"))+1)),"")</f>
        <v/>
      </c>
    </row>
    <row r="686" spans="2:28" x14ac:dyDescent="0.2">
      <c r="B686" s="130"/>
      <c r="C686" s="160"/>
      <c r="E686" s="160"/>
      <c r="G686" s="160"/>
      <c r="I686" s="160"/>
      <c r="K686" s="160"/>
      <c r="M686" s="160"/>
      <c r="N686" s="143">
        <f t="shared" si="10"/>
        <v>686</v>
      </c>
      <c r="AB686" s="172" t="str">
        <f>IFERROR(VALUE(RIGHT(AA686,LEN(AA686)-MIN(FIND({0;1;2;3;4;5;6;7;8;9},AA686&amp;"0123456789"))+1)),"")</f>
        <v/>
      </c>
    </row>
    <row r="687" spans="2:28" x14ac:dyDescent="0.2">
      <c r="B687" s="130"/>
      <c r="C687" s="160"/>
      <c r="E687" s="160"/>
      <c r="G687" s="160"/>
      <c r="I687" s="160"/>
      <c r="K687" s="160"/>
      <c r="M687" s="160"/>
      <c r="N687" s="143">
        <f t="shared" si="10"/>
        <v>687</v>
      </c>
      <c r="AB687" s="172" t="str">
        <f>IFERROR(VALUE(RIGHT(AA687,LEN(AA687)-MIN(FIND({0;1;2;3;4;5;6;7;8;9},AA687&amp;"0123456789"))+1)),"")</f>
        <v/>
      </c>
    </row>
    <row r="688" spans="2:28" x14ac:dyDescent="0.2">
      <c r="B688" s="130"/>
      <c r="C688" s="160"/>
      <c r="E688" s="160"/>
      <c r="G688" s="160"/>
      <c r="I688" s="160"/>
      <c r="K688" s="160"/>
      <c r="M688" s="160"/>
      <c r="N688" s="143">
        <f t="shared" si="10"/>
        <v>688</v>
      </c>
      <c r="AB688" s="172" t="str">
        <f>IFERROR(VALUE(RIGHT(AA688,LEN(AA688)-MIN(FIND({0;1;2;3;4;5;6;7;8;9},AA688&amp;"0123456789"))+1)),"")</f>
        <v/>
      </c>
    </row>
    <row r="689" spans="2:28" x14ac:dyDescent="0.2">
      <c r="B689" s="130"/>
      <c r="C689" s="160"/>
      <c r="E689" s="160"/>
      <c r="G689" s="160"/>
      <c r="I689" s="160"/>
      <c r="K689" s="160"/>
      <c r="M689" s="160"/>
      <c r="N689" s="143">
        <f t="shared" si="10"/>
        <v>689</v>
      </c>
      <c r="AB689" s="172" t="str">
        <f>IFERROR(VALUE(RIGHT(AA689,LEN(AA689)-MIN(FIND({0;1;2;3;4;5;6;7;8;9},AA689&amp;"0123456789"))+1)),"")</f>
        <v/>
      </c>
    </row>
    <row r="690" spans="2:28" x14ac:dyDescent="0.2">
      <c r="B690" s="130"/>
      <c r="C690" s="160"/>
      <c r="E690" s="160"/>
      <c r="G690" s="160"/>
      <c r="I690" s="160"/>
      <c r="K690" s="160"/>
      <c r="M690" s="160"/>
      <c r="N690" s="143">
        <f t="shared" si="10"/>
        <v>690</v>
      </c>
      <c r="AB690" s="172" t="str">
        <f>IFERROR(VALUE(RIGHT(AA690,LEN(AA690)-MIN(FIND({0;1;2;3;4;5;6;7;8;9},AA690&amp;"0123456789"))+1)),"")</f>
        <v/>
      </c>
    </row>
    <row r="691" spans="2:28" x14ac:dyDescent="0.2">
      <c r="B691" s="130"/>
      <c r="C691" s="160"/>
      <c r="E691" s="160"/>
      <c r="G691" s="160"/>
      <c r="I691" s="160"/>
      <c r="K691" s="160"/>
      <c r="M691" s="160"/>
      <c r="N691" s="143">
        <f t="shared" si="10"/>
        <v>691</v>
      </c>
      <c r="AB691" s="172" t="str">
        <f>IFERROR(VALUE(RIGHT(AA691,LEN(AA691)-MIN(FIND({0;1;2;3;4;5;6;7;8;9},AA691&amp;"0123456789"))+1)),"")</f>
        <v/>
      </c>
    </row>
    <row r="692" spans="2:28" x14ac:dyDescent="0.2">
      <c r="B692" s="130"/>
      <c r="C692" s="160"/>
      <c r="E692" s="160"/>
      <c r="G692" s="160"/>
      <c r="I692" s="160"/>
      <c r="K692" s="160"/>
      <c r="M692" s="160"/>
      <c r="N692" s="143">
        <f t="shared" si="10"/>
        <v>692</v>
      </c>
      <c r="AB692" s="172" t="str">
        <f>IFERROR(VALUE(RIGHT(AA692,LEN(AA692)-MIN(FIND({0;1;2;3;4;5;6;7;8;9},AA692&amp;"0123456789"))+1)),"")</f>
        <v/>
      </c>
    </row>
    <row r="693" spans="2:28" x14ac:dyDescent="0.2">
      <c r="B693" s="130"/>
      <c r="C693" s="160"/>
      <c r="E693" s="160"/>
      <c r="G693" s="160"/>
      <c r="I693" s="160"/>
      <c r="K693" s="160"/>
      <c r="M693" s="160"/>
      <c r="N693" s="143">
        <f t="shared" si="10"/>
        <v>693</v>
      </c>
      <c r="AB693" s="172" t="str">
        <f>IFERROR(VALUE(RIGHT(AA693,LEN(AA693)-MIN(FIND({0;1;2;3;4;5;6;7;8;9},AA693&amp;"0123456789"))+1)),"")</f>
        <v/>
      </c>
    </row>
    <row r="694" spans="2:28" x14ac:dyDescent="0.2">
      <c r="B694" s="130"/>
      <c r="C694" s="160"/>
      <c r="E694" s="160"/>
      <c r="G694" s="160"/>
      <c r="I694" s="160"/>
      <c r="K694" s="160"/>
      <c r="M694" s="160"/>
      <c r="N694" s="143">
        <f t="shared" si="10"/>
        <v>694</v>
      </c>
      <c r="AB694" s="172" t="str">
        <f>IFERROR(VALUE(RIGHT(AA694,LEN(AA694)-MIN(FIND({0;1;2;3;4;5;6;7;8;9},AA694&amp;"0123456789"))+1)),"")</f>
        <v/>
      </c>
    </row>
    <row r="695" spans="2:28" x14ac:dyDescent="0.2">
      <c r="B695" s="130"/>
      <c r="C695" s="160"/>
      <c r="E695" s="160"/>
      <c r="G695" s="160"/>
      <c r="I695" s="160"/>
      <c r="K695" s="160"/>
      <c r="M695" s="160"/>
      <c r="N695" s="143">
        <f t="shared" si="10"/>
        <v>695</v>
      </c>
      <c r="AB695" s="172" t="str">
        <f>IFERROR(VALUE(RIGHT(AA695,LEN(AA695)-MIN(FIND({0;1;2;3;4;5;6;7;8;9},AA695&amp;"0123456789"))+1)),"")</f>
        <v/>
      </c>
    </row>
    <row r="696" spans="2:28" x14ac:dyDescent="0.2">
      <c r="B696" s="130"/>
      <c r="C696" s="160"/>
      <c r="E696" s="160"/>
      <c r="G696" s="160"/>
      <c r="I696" s="160"/>
      <c r="K696" s="160"/>
      <c r="M696" s="160"/>
      <c r="N696" s="143">
        <f t="shared" si="10"/>
        <v>696</v>
      </c>
      <c r="AB696" s="172" t="str">
        <f>IFERROR(VALUE(RIGHT(AA696,LEN(AA696)-MIN(FIND({0;1;2;3;4;5;6;7;8;9},AA696&amp;"0123456789"))+1)),"")</f>
        <v/>
      </c>
    </row>
    <row r="697" spans="2:28" x14ac:dyDescent="0.2">
      <c r="B697" s="130"/>
      <c r="C697" s="160"/>
      <c r="E697" s="160"/>
      <c r="G697" s="160"/>
      <c r="I697" s="160"/>
      <c r="K697" s="160"/>
      <c r="M697" s="160"/>
      <c r="N697" s="143">
        <f t="shared" si="10"/>
        <v>697</v>
      </c>
      <c r="AB697" s="172" t="str">
        <f>IFERROR(VALUE(RIGHT(AA697,LEN(AA697)-MIN(FIND({0;1;2;3;4;5;6;7;8;9},AA697&amp;"0123456789"))+1)),"")</f>
        <v/>
      </c>
    </row>
    <row r="698" spans="2:28" x14ac:dyDescent="0.2">
      <c r="B698" s="130"/>
      <c r="C698" s="160"/>
      <c r="E698" s="160"/>
      <c r="G698" s="160"/>
      <c r="I698" s="160"/>
      <c r="K698" s="160"/>
      <c r="M698" s="160"/>
      <c r="N698" s="143">
        <f t="shared" si="10"/>
        <v>698</v>
      </c>
      <c r="AB698" s="172" t="str">
        <f>IFERROR(VALUE(RIGHT(AA698,LEN(AA698)-MIN(FIND({0;1;2;3;4;5;6;7;8;9},AA698&amp;"0123456789"))+1)),"")</f>
        <v/>
      </c>
    </row>
    <row r="699" spans="2:28" x14ac:dyDescent="0.2">
      <c r="B699" s="130"/>
      <c r="C699" s="160"/>
      <c r="E699" s="160"/>
      <c r="G699" s="160"/>
      <c r="I699" s="160"/>
      <c r="K699" s="160"/>
      <c r="M699" s="160"/>
      <c r="N699" s="143">
        <f t="shared" si="10"/>
        <v>699</v>
      </c>
      <c r="AB699" s="172" t="str">
        <f>IFERROR(VALUE(RIGHT(AA699,LEN(AA699)-MIN(FIND({0;1;2;3;4;5;6;7;8;9},AA699&amp;"0123456789"))+1)),"")</f>
        <v/>
      </c>
    </row>
    <row r="700" spans="2:28" x14ac:dyDescent="0.2">
      <c r="B700" s="130"/>
      <c r="C700" s="160"/>
      <c r="E700" s="160"/>
      <c r="G700" s="160"/>
      <c r="I700" s="160"/>
      <c r="K700" s="160"/>
      <c r="M700" s="160"/>
      <c r="N700" s="143">
        <f t="shared" si="10"/>
        <v>700</v>
      </c>
      <c r="AB700" s="172" t="str">
        <f>IFERROR(VALUE(RIGHT(AA700,LEN(AA700)-MIN(FIND({0;1;2;3;4;5;6;7;8;9},AA700&amp;"0123456789"))+1)),"")</f>
        <v/>
      </c>
    </row>
    <row r="701" spans="2:28" x14ac:dyDescent="0.2">
      <c r="B701" s="130"/>
      <c r="C701" s="160"/>
      <c r="E701" s="160"/>
      <c r="G701" s="160"/>
      <c r="I701" s="160"/>
      <c r="K701" s="160"/>
      <c r="M701" s="160"/>
      <c r="N701" s="143">
        <f t="shared" si="10"/>
        <v>701</v>
      </c>
      <c r="AB701" s="172" t="str">
        <f>IFERROR(VALUE(RIGHT(AA701,LEN(AA701)-MIN(FIND({0;1;2;3;4;5;6;7;8;9},AA701&amp;"0123456789"))+1)),"")</f>
        <v/>
      </c>
    </row>
    <row r="702" spans="2:28" x14ac:dyDescent="0.2">
      <c r="B702" s="130"/>
      <c r="C702" s="160"/>
      <c r="E702" s="160"/>
      <c r="G702" s="160"/>
      <c r="I702" s="160"/>
      <c r="K702" s="160"/>
      <c r="M702" s="160"/>
      <c r="N702" s="143">
        <f t="shared" si="10"/>
        <v>702</v>
      </c>
      <c r="AB702" s="172" t="str">
        <f>IFERROR(VALUE(RIGHT(AA702,LEN(AA702)-MIN(FIND({0;1;2;3;4;5;6;7;8;9},AA702&amp;"0123456789"))+1)),"")</f>
        <v/>
      </c>
    </row>
    <row r="703" spans="2:28" x14ac:dyDescent="0.2">
      <c r="B703" s="130"/>
      <c r="C703" s="160"/>
      <c r="E703" s="160"/>
      <c r="G703" s="160"/>
      <c r="I703" s="160"/>
      <c r="K703" s="160"/>
      <c r="M703" s="160"/>
      <c r="N703" s="143">
        <f t="shared" si="10"/>
        <v>703</v>
      </c>
      <c r="AB703" s="172" t="str">
        <f>IFERROR(VALUE(RIGHT(AA703,LEN(AA703)-MIN(FIND({0;1;2;3;4;5;6;7;8;9},AA703&amp;"0123456789"))+1)),"")</f>
        <v/>
      </c>
    </row>
    <row r="704" spans="2:28" x14ac:dyDescent="0.2">
      <c r="B704" s="130"/>
      <c r="C704" s="160"/>
      <c r="E704" s="160"/>
      <c r="G704" s="160"/>
      <c r="I704" s="160"/>
      <c r="K704" s="160"/>
      <c r="M704" s="160"/>
      <c r="N704" s="143">
        <f t="shared" si="10"/>
        <v>704</v>
      </c>
      <c r="AB704" s="172" t="str">
        <f>IFERROR(VALUE(RIGHT(AA704,LEN(AA704)-MIN(FIND({0;1;2;3;4;5;6;7;8;9},AA704&amp;"0123456789"))+1)),"")</f>
        <v/>
      </c>
    </row>
    <row r="705" spans="2:28" x14ac:dyDescent="0.2">
      <c r="B705" s="130"/>
      <c r="C705" s="160"/>
      <c r="E705" s="160"/>
      <c r="G705" s="160"/>
      <c r="I705" s="160"/>
      <c r="K705" s="160"/>
      <c r="M705" s="160"/>
      <c r="N705" s="143">
        <f t="shared" si="10"/>
        <v>705</v>
      </c>
      <c r="AB705" s="172" t="str">
        <f>IFERROR(VALUE(RIGHT(AA705,LEN(AA705)-MIN(FIND({0;1;2;3;4;5;6;7;8;9},AA705&amp;"0123456789"))+1)),"")</f>
        <v/>
      </c>
    </row>
    <row r="706" spans="2:28" x14ac:dyDescent="0.2">
      <c r="B706" s="130"/>
      <c r="C706" s="160"/>
      <c r="E706" s="160"/>
      <c r="G706" s="160"/>
      <c r="I706" s="160"/>
      <c r="K706" s="160"/>
      <c r="M706" s="160"/>
      <c r="N706" s="143">
        <f t="shared" si="10"/>
        <v>706</v>
      </c>
      <c r="AB706" s="172" t="str">
        <f>IFERROR(VALUE(RIGHT(AA706,LEN(AA706)-MIN(FIND({0;1;2;3;4;5;6;7;8;9},AA706&amp;"0123456789"))+1)),"")</f>
        <v/>
      </c>
    </row>
    <row r="707" spans="2:28" x14ac:dyDescent="0.2">
      <c r="B707" s="130"/>
      <c r="C707" s="160"/>
      <c r="E707" s="160"/>
      <c r="G707" s="160"/>
      <c r="I707" s="160"/>
      <c r="K707" s="160"/>
      <c r="M707" s="160"/>
      <c r="N707" s="143">
        <f t="shared" si="10"/>
        <v>707</v>
      </c>
      <c r="AB707" s="172" t="str">
        <f>IFERROR(VALUE(RIGHT(AA707,LEN(AA707)-MIN(FIND({0;1;2;3;4;5;6;7;8;9},AA707&amp;"0123456789"))+1)),"")</f>
        <v/>
      </c>
    </row>
    <row r="708" spans="2:28" x14ac:dyDescent="0.2">
      <c r="B708" s="130"/>
      <c r="C708" s="160"/>
      <c r="E708" s="160"/>
      <c r="G708" s="160"/>
      <c r="I708" s="160"/>
      <c r="K708" s="160"/>
      <c r="M708" s="160"/>
      <c r="N708" s="143">
        <f t="shared" si="10"/>
        <v>708</v>
      </c>
      <c r="AB708" s="172" t="str">
        <f>IFERROR(VALUE(RIGHT(AA708,LEN(AA708)-MIN(FIND({0;1;2;3;4;5;6;7;8;9},AA708&amp;"0123456789"))+1)),"")</f>
        <v/>
      </c>
    </row>
    <row r="709" spans="2:28" x14ac:dyDescent="0.2">
      <c r="B709" s="130"/>
      <c r="C709" s="160"/>
      <c r="E709" s="160"/>
      <c r="G709" s="160"/>
      <c r="I709" s="160"/>
      <c r="K709" s="160"/>
      <c r="M709" s="160"/>
      <c r="N709" s="143">
        <f t="shared" si="10"/>
        <v>709</v>
      </c>
      <c r="AB709" s="172" t="str">
        <f>IFERROR(VALUE(RIGHT(AA709,LEN(AA709)-MIN(FIND({0;1;2;3;4;5;6;7;8;9},AA709&amp;"0123456789"))+1)),"")</f>
        <v/>
      </c>
    </row>
    <row r="710" spans="2:28" x14ac:dyDescent="0.2">
      <c r="B710" s="130"/>
      <c r="C710" s="160"/>
      <c r="E710" s="160"/>
      <c r="G710" s="160"/>
      <c r="I710" s="160"/>
      <c r="K710" s="160"/>
      <c r="M710" s="160"/>
      <c r="N710" s="143">
        <f t="shared" ref="N710:N773" si="11">N709+1</f>
        <v>710</v>
      </c>
      <c r="AB710" s="172" t="str">
        <f>IFERROR(VALUE(RIGHT(AA710,LEN(AA710)-MIN(FIND({0;1;2;3;4;5;6;7;8;9},AA710&amp;"0123456789"))+1)),"")</f>
        <v/>
      </c>
    </row>
    <row r="711" spans="2:28" x14ac:dyDescent="0.2">
      <c r="B711" s="130"/>
      <c r="C711" s="160"/>
      <c r="E711" s="160"/>
      <c r="G711" s="160"/>
      <c r="I711" s="160"/>
      <c r="K711" s="160"/>
      <c r="M711" s="160"/>
      <c r="N711" s="143">
        <f t="shared" si="11"/>
        <v>711</v>
      </c>
      <c r="AB711" s="172" t="str">
        <f>IFERROR(VALUE(RIGHT(AA711,LEN(AA711)-MIN(FIND({0;1;2;3;4;5;6;7;8;9},AA711&amp;"0123456789"))+1)),"")</f>
        <v/>
      </c>
    </row>
    <row r="712" spans="2:28" x14ac:dyDescent="0.2">
      <c r="B712" s="130"/>
      <c r="C712" s="160"/>
      <c r="E712" s="160"/>
      <c r="G712" s="160"/>
      <c r="I712" s="160"/>
      <c r="K712" s="160"/>
      <c r="M712" s="160"/>
      <c r="N712" s="143">
        <f t="shared" si="11"/>
        <v>712</v>
      </c>
      <c r="AB712" s="172" t="str">
        <f>IFERROR(VALUE(RIGHT(AA712,LEN(AA712)-MIN(FIND({0;1;2;3;4;5;6;7;8;9},AA712&amp;"0123456789"))+1)),"")</f>
        <v/>
      </c>
    </row>
    <row r="713" spans="2:28" x14ac:dyDescent="0.2">
      <c r="B713" s="130"/>
      <c r="C713" s="160"/>
      <c r="E713" s="160"/>
      <c r="G713" s="160"/>
      <c r="I713" s="160"/>
      <c r="K713" s="160"/>
      <c r="M713" s="160"/>
      <c r="N713" s="143">
        <f t="shared" si="11"/>
        <v>713</v>
      </c>
      <c r="AB713" s="172" t="str">
        <f>IFERROR(VALUE(RIGHT(AA713,LEN(AA713)-MIN(FIND({0;1;2;3;4;5;6;7;8;9},AA713&amp;"0123456789"))+1)),"")</f>
        <v/>
      </c>
    </row>
    <row r="714" spans="2:28" x14ac:dyDescent="0.2">
      <c r="B714" s="130"/>
      <c r="C714" s="160"/>
      <c r="E714" s="160"/>
      <c r="G714" s="160"/>
      <c r="I714" s="160"/>
      <c r="K714" s="160"/>
      <c r="M714" s="160"/>
      <c r="N714" s="143">
        <f t="shared" si="11"/>
        <v>714</v>
      </c>
      <c r="AB714" s="172" t="str">
        <f>IFERROR(VALUE(RIGHT(AA714,LEN(AA714)-MIN(FIND({0;1;2;3;4;5;6;7;8;9},AA714&amp;"0123456789"))+1)),"")</f>
        <v/>
      </c>
    </row>
    <row r="715" spans="2:28" x14ac:dyDescent="0.2">
      <c r="B715" s="130"/>
      <c r="C715" s="160"/>
      <c r="E715" s="160"/>
      <c r="G715" s="160"/>
      <c r="I715" s="160"/>
      <c r="K715" s="160"/>
      <c r="M715" s="160"/>
      <c r="N715" s="143">
        <f t="shared" si="11"/>
        <v>715</v>
      </c>
      <c r="AB715" s="172" t="str">
        <f>IFERROR(VALUE(RIGHT(AA715,LEN(AA715)-MIN(FIND({0;1;2;3;4;5;6;7;8;9},AA715&amp;"0123456789"))+1)),"")</f>
        <v/>
      </c>
    </row>
    <row r="716" spans="2:28" x14ac:dyDescent="0.2">
      <c r="B716" s="130"/>
      <c r="C716" s="160"/>
      <c r="E716" s="160"/>
      <c r="G716" s="160"/>
      <c r="I716" s="160"/>
      <c r="K716" s="160"/>
      <c r="M716" s="160"/>
      <c r="N716" s="143">
        <f t="shared" si="11"/>
        <v>716</v>
      </c>
      <c r="AB716" s="172" t="str">
        <f>IFERROR(VALUE(RIGHT(AA716,LEN(AA716)-MIN(FIND({0;1;2;3;4;5;6;7;8;9},AA716&amp;"0123456789"))+1)),"")</f>
        <v/>
      </c>
    </row>
    <row r="717" spans="2:28" x14ac:dyDescent="0.2">
      <c r="B717" s="130"/>
      <c r="C717" s="160"/>
      <c r="E717" s="160"/>
      <c r="G717" s="160"/>
      <c r="I717" s="160"/>
      <c r="K717" s="160"/>
      <c r="M717" s="160"/>
      <c r="N717" s="143">
        <f t="shared" si="11"/>
        <v>717</v>
      </c>
      <c r="AB717" s="172" t="str">
        <f>IFERROR(VALUE(RIGHT(AA717,LEN(AA717)-MIN(FIND({0;1;2;3;4;5;6;7;8;9},AA717&amp;"0123456789"))+1)),"")</f>
        <v/>
      </c>
    </row>
    <row r="718" spans="2:28" x14ac:dyDescent="0.2">
      <c r="B718" s="130"/>
      <c r="C718" s="160"/>
      <c r="E718" s="160"/>
      <c r="G718" s="160"/>
      <c r="I718" s="160"/>
      <c r="K718" s="160"/>
      <c r="M718" s="160"/>
      <c r="N718" s="143">
        <f t="shared" si="11"/>
        <v>718</v>
      </c>
      <c r="AB718" s="172" t="str">
        <f>IFERROR(VALUE(RIGHT(AA718,LEN(AA718)-MIN(FIND({0;1;2;3;4;5;6;7;8;9},AA718&amp;"0123456789"))+1)),"")</f>
        <v/>
      </c>
    </row>
    <row r="719" spans="2:28" x14ac:dyDescent="0.2">
      <c r="B719" s="130"/>
      <c r="C719" s="160"/>
      <c r="E719" s="160"/>
      <c r="G719" s="160"/>
      <c r="I719" s="160"/>
      <c r="K719" s="160"/>
      <c r="M719" s="160"/>
      <c r="N719" s="143">
        <f t="shared" si="11"/>
        <v>719</v>
      </c>
      <c r="AB719" s="172" t="str">
        <f>IFERROR(VALUE(RIGHT(AA719,LEN(AA719)-MIN(FIND({0;1;2;3;4;5;6;7;8;9},AA719&amp;"0123456789"))+1)),"")</f>
        <v/>
      </c>
    </row>
    <row r="720" spans="2:28" x14ac:dyDescent="0.2">
      <c r="B720" s="130"/>
      <c r="C720" s="160"/>
      <c r="E720" s="160"/>
      <c r="G720" s="160"/>
      <c r="I720" s="160"/>
      <c r="K720" s="160"/>
      <c r="M720" s="160"/>
      <c r="N720" s="143">
        <f t="shared" si="11"/>
        <v>720</v>
      </c>
      <c r="AB720" s="172" t="str">
        <f>IFERROR(VALUE(RIGHT(AA720,LEN(AA720)-MIN(FIND({0;1;2;3;4;5;6;7;8;9},AA720&amp;"0123456789"))+1)),"")</f>
        <v/>
      </c>
    </row>
    <row r="721" spans="2:28" x14ac:dyDescent="0.2">
      <c r="B721" s="130"/>
      <c r="C721" s="160"/>
      <c r="E721" s="160"/>
      <c r="G721" s="160"/>
      <c r="I721" s="160"/>
      <c r="K721" s="160"/>
      <c r="M721" s="160"/>
      <c r="N721" s="143">
        <f t="shared" si="11"/>
        <v>721</v>
      </c>
      <c r="AB721" s="172" t="str">
        <f>IFERROR(VALUE(RIGHT(AA721,LEN(AA721)-MIN(FIND({0;1;2;3;4;5;6;7;8;9},AA721&amp;"0123456789"))+1)),"")</f>
        <v/>
      </c>
    </row>
    <row r="722" spans="2:28" x14ac:dyDescent="0.2">
      <c r="B722" s="130"/>
      <c r="C722" s="160"/>
      <c r="E722" s="160"/>
      <c r="G722" s="160"/>
      <c r="I722" s="160"/>
      <c r="K722" s="160"/>
      <c r="M722" s="160"/>
      <c r="N722" s="143">
        <f t="shared" si="11"/>
        <v>722</v>
      </c>
      <c r="AB722" s="172" t="str">
        <f>IFERROR(VALUE(RIGHT(AA722,LEN(AA722)-MIN(FIND({0;1;2;3;4;5;6;7;8;9},AA722&amp;"0123456789"))+1)),"")</f>
        <v/>
      </c>
    </row>
    <row r="723" spans="2:28" x14ac:dyDescent="0.2">
      <c r="B723" s="130"/>
      <c r="C723" s="160"/>
      <c r="E723" s="160"/>
      <c r="G723" s="160"/>
      <c r="I723" s="160"/>
      <c r="K723" s="160"/>
      <c r="M723" s="160"/>
      <c r="N723" s="143">
        <f t="shared" si="11"/>
        <v>723</v>
      </c>
      <c r="AB723" s="172" t="str">
        <f>IFERROR(VALUE(RIGHT(AA723,LEN(AA723)-MIN(FIND({0;1;2;3;4;5;6;7;8;9},AA723&amp;"0123456789"))+1)),"")</f>
        <v/>
      </c>
    </row>
    <row r="724" spans="2:28" x14ac:dyDescent="0.2">
      <c r="B724" s="130"/>
      <c r="C724" s="160"/>
      <c r="E724" s="160"/>
      <c r="G724" s="160"/>
      <c r="I724" s="160"/>
      <c r="K724" s="160"/>
      <c r="M724" s="160"/>
      <c r="N724" s="143">
        <f t="shared" si="11"/>
        <v>724</v>
      </c>
      <c r="AB724" s="172" t="str">
        <f>IFERROR(VALUE(RIGHT(AA724,LEN(AA724)-MIN(FIND({0;1;2;3;4;5;6;7;8;9},AA724&amp;"0123456789"))+1)),"")</f>
        <v/>
      </c>
    </row>
    <row r="725" spans="2:28" x14ac:dyDescent="0.2">
      <c r="B725" s="130"/>
      <c r="C725" s="160"/>
      <c r="E725" s="160"/>
      <c r="G725" s="160"/>
      <c r="I725" s="160"/>
      <c r="K725" s="160"/>
      <c r="M725" s="160"/>
      <c r="N725" s="143">
        <f t="shared" si="11"/>
        <v>725</v>
      </c>
      <c r="AB725" s="172" t="str">
        <f>IFERROR(VALUE(RIGHT(AA725,LEN(AA725)-MIN(FIND({0;1;2;3;4;5;6;7;8;9},AA725&amp;"0123456789"))+1)),"")</f>
        <v/>
      </c>
    </row>
    <row r="726" spans="2:28" x14ac:dyDescent="0.2">
      <c r="B726" s="130"/>
      <c r="C726" s="160"/>
      <c r="E726" s="160"/>
      <c r="G726" s="160"/>
      <c r="I726" s="160"/>
      <c r="K726" s="160"/>
      <c r="M726" s="160"/>
      <c r="N726" s="143">
        <f t="shared" si="11"/>
        <v>726</v>
      </c>
      <c r="AB726" s="172" t="str">
        <f>IFERROR(VALUE(RIGHT(AA726,LEN(AA726)-MIN(FIND({0;1;2;3;4;5;6;7;8;9},AA726&amp;"0123456789"))+1)),"")</f>
        <v/>
      </c>
    </row>
    <row r="727" spans="2:28" x14ac:dyDescent="0.2">
      <c r="B727" s="130"/>
      <c r="C727" s="160"/>
      <c r="E727" s="160"/>
      <c r="G727" s="160"/>
      <c r="I727" s="160"/>
      <c r="K727" s="160"/>
      <c r="M727" s="160"/>
      <c r="N727" s="143">
        <f t="shared" si="11"/>
        <v>727</v>
      </c>
      <c r="AB727" s="172" t="str">
        <f>IFERROR(VALUE(RIGHT(AA727,LEN(AA727)-MIN(FIND({0;1;2;3;4;5;6;7;8;9},AA727&amp;"0123456789"))+1)),"")</f>
        <v/>
      </c>
    </row>
    <row r="728" spans="2:28" x14ac:dyDescent="0.2">
      <c r="B728" s="130"/>
      <c r="C728" s="160"/>
      <c r="E728" s="160"/>
      <c r="G728" s="160"/>
      <c r="I728" s="160"/>
      <c r="K728" s="160"/>
      <c r="M728" s="160"/>
      <c r="N728" s="143">
        <f t="shared" si="11"/>
        <v>728</v>
      </c>
      <c r="AB728" s="172" t="str">
        <f>IFERROR(VALUE(RIGHT(AA728,LEN(AA728)-MIN(FIND({0;1;2;3;4;5;6;7;8;9},AA728&amp;"0123456789"))+1)),"")</f>
        <v/>
      </c>
    </row>
    <row r="729" spans="2:28" x14ac:dyDescent="0.2">
      <c r="B729" s="130"/>
      <c r="C729" s="160"/>
      <c r="E729" s="160"/>
      <c r="G729" s="160"/>
      <c r="I729" s="160"/>
      <c r="K729" s="160"/>
      <c r="M729" s="160"/>
      <c r="N729" s="143">
        <f t="shared" si="11"/>
        <v>729</v>
      </c>
      <c r="AB729" s="172" t="str">
        <f>IFERROR(VALUE(RIGHT(AA729,LEN(AA729)-MIN(FIND({0;1;2;3;4;5;6;7;8;9},AA729&amp;"0123456789"))+1)),"")</f>
        <v/>
      </c>
    </row>
    <row r="730" spans="2:28" x14ac:dyDescent="0.2">
      <c r="B730" s="130"/>
      <c r="C730" s="160"/>
      <c r="E730" s="160"/>
      <c r="G730" s="160"/>
      <c r="I730" s="160"/>
      <c r="K730" s="160"/>
      <c r="M730" s="160"/>
      <c r="N730" s="143">
        <f t="shared" si="11"/>
        <v>730</v>
      </c>
      <c r="AB730" s="172" t="str">
        <f>IFERROR(VALUE(RIGHT(AA730,LEN(AA730)-MIN(FIND({0;1;2;3;4;5;6;7;8;9},AA730&amp;"0123456789"))+1)),"")</f>
        <v/>
      </c>
    </row>
    <row r="731" spans="2:28" x14ac:dyDescent="0.2">
      <c r="B731" s="130"/>
      <c r="C731" s="160"/>
      <c r="E731" s="160"/>
      <c r="G731" s="160"/>
      <c r="I731" s="160"/>
      <c r="K731" s="160"/>
      <c r="M731" s="160"/>
      <c r="N731" s="143">
        <f t="shared" si="11"/>
        <v>731</v>
      </c>
      <c r="AB731" s="172" t="str">
        <f>IFERROR(VALUE(RIGHT(AA731,LEN(AA731)-MIN(FIND({0;1;2;3;4;5;6;7;8;9},AA731&amp;"0123456789"))+1)),"")</f>
        <v/>
      </c>
    </row>
    <row r="732" spans="2:28" x14ac:dyDescent="0.2">
      <c r="B732" s="130"/>
      <c r="C732" s="160"/>
      <c r="E732" s="160"/>
      <c r="G732" s="160"/>
      <c r="I732" s="160"/>
      <c r="K732" s="160"/>
      <c r="M732" s="160"/>
      <c r="N732" s="143">
        <f t="shared" si="11"/>
        <v>732</v>
      </c>
      <c r="AB732" s="172" t="str">
        <f>IFERROR(VALUE(RIGHT(AA732,LEN(AA732)-MIN(FIND({0;1;2;3;4;5;6;7;8;9},AA732&amp;"0123456789"))+1)),"")</f>
        <v/>
      </c>
    </row>
    <row r="733" spans="2:28" x14ac:dyDescent="0.2">
      <c r="B733" s="130"/>
      <c r="C733" s="160"/>
      <c r="E733" s="160"/>
      <c r="G733" s="160"/>
      <c r="I733" s="160"/>
      <c r="K733" s="160"/>
      <c r="M733" s="160"/>
      <c r="N733" s="143">
        <f t="shared" si="11"/>
        <v>733</v>
      </c>
      <c r="AB733" s="172" t="str">
        <f>IFERROR(VALUE(RIGHT(AA733,LEN(AA733)-MIN(FIND({0;1;2;3;4;5;6;7;8;9},AA733&amp;"0123456789"))+1)),"")</f>
        <v/>
      </c>
    </row>
    <row r="734" spans="2:28" x14ac:dyDescent="0.2">
      <c r="B734" s="130"/>
      <c r="C734" s="160"/>
      <c r="E734" s="160"/>
      <c r="G734" s="160"/>
      <c r="I734" s="160"/>
      <c r="K734" s="160"/>
      <c r="M734" s="160"/>
      <c r="N734" s="143">
        <f t="shared" si="11"/>
        <v>734</v>
      </c>
      <c r="AB734" s="172" t="str">
        <f>IFERROR(VALUE(RIGHT(AA734,LEN(AA734)-MIN(FIND({0;1;2;3;4;5;6;7;8;9},AA734&amp;"0123456789"))+1)),"")</f>
        <v/>
      </c>
    </row>
    <row r="735" spans="2:28" x14ac:dyDescent="0.2">
      <c r="B735" s="130"/>
      <c r="C735" s="160"/>
      <c r="E735" s="160"/>
      <c r="G735" s="160"/>
      <c r="I735" s="160"/>
      <c r="K735" s="160"/>
      <c r="M735" s="160"/>
      <c r="N735" s="143">
        <f t="shared" si="11"/>
        <v>735</v>
      </c>
      <c r="AB735" s="172" t="str">
        <f>IFERROR(VALUE(RIGHT(AA735,LEN(AA735)-MIN(FIND({0;1;2;3;4;5;6;7;8;9},AA735&amp;"0123456789"))+1)),"")</f>
        <v/>
      </c>
    </row>
    <row r="736" spans="2:28" x14ac:dyDescent="0.2">
      <c r="B736" s="130"/>
      <c r="C736" s="160"/>
      <c r="E736" s="160"/>
      <c r="G736" s="160"/>
      <c r="I736" s="160"/>
      <c r="K736" s="160"/>
      <c r="M736" s="160"/>
      <c r="N736" s="143">
        <f t="shared" si="11"/>
        <v>736</v>
      </c>
      <c r="AB736" s="172" t="str">
        <f>IFERROR(VALUE(RIGHT(AA736,LEN(AA736)-MIN(FIND({0;1;2;3;4;5;6;7;8;9},AA736&amp;"0123456789"))+1)),"")</f>
        <v/>
      </c>
    </row>
    <row r="737" spans="2:28" x14ac:dyDescent="0.2">
      <c r="B737" s="130"/>
      <c r="C737" s="160"/>
      <c r="E737" s="160"/>
      <c r="G737" s="160"/>
      <c r="I737" s="160"/>
      <c r="K737" s="160"/>
      <c r="M737" s="160"/>
      <c r="N737" s="143">
        <f t="shared" si="11"/>
        <v>737</v>
      </c>
      <c r="AB737" s="172" t="str">
        <f>IFERROR(VALUE(RIGHT(AA737,LEN(AA737)-MIN(FIND({0;1;2;3;4;5;6;7;8;9},AA737&amp;"0123456789"))+1)),"")</f>
        <v/>
      </c>
    </row>
    <row r="738" spans="2:28" x14ac:dyDescent="0.2">
      <c r="B738" s="130"/>
      <c r="C738" s="160"/>
      <c r="E738" s="160"/>
      <c r="G738" s="160"/>
      <c r="I738" s="160"/>
      <c r="K738" s="160"/>
      <c r="M738" s="160"/>
      <c r="N738" s="143">
        <f t="shared" si="11"/>
        <v>738</v>
      </c>
      <c r="AB738" s="172" t="str">
        <f>IFERROR(VALUE(RIGHT(AA738,LEN(AA738)-MIN(FIND({0;1;2;3;4;5;6;7;8;9},AA738&amp;"0123456789"))+1)),"")</f>
        <v/>
      </c>
    </row>
    <row r="739" spans="2:28" x14ac:dyDescent="0.2">
      <c r="B739" s="130"/>
      <c r="C739" s="160"/>
      <c r="E739" s="160"/>
      <c r="G739" s="160"/>
      <c r="I739" s="160"/>
      <c r="K739" s="160"/>
      <c r="M739" s="160"/>
      <c r="N739" s="143">
        <f t="shared" si="11"/>
        <v>739</v>
      </c>
      <c r="AB739" s="172" t="str">
        <f>IFERROR(VALUE(RIGHT(AA739,LEN(AA739)-MIN(FIND({0;1;2;3;4;5;6;7;8;9},AA739&amp;"0123456789"))+1)),"")</f>
        <v/>
      </c>
    </row>
    <row r="740" spans="2:28" x14ac:dyDescent="0.2">
      <c r="B740" s="130"/>
      <c r="C740" s="160"/>
      <c r="E740" s="160"/>
      <c r="G740" s="160"/>
      <c r="I740" s="160"/>
      <c r="K740" s="160"/>
      <c r="M740" s="160"/>
      <c r="N740" s="143">
        <f t="shared" si="11"/>
        <v>740</v>
      </c>
      <c r="AB740" s="172" t="str">
        <f>IFERROR(VALUE(RIGHT(AA740,LEN(AA740)-MIN(FIND({0;1;2;3;4;5;6;7;8;9},AA740&amp;"0123456789"))+1)),"")</f>
        <v/>
      </c>
    </row>
    <row r="741" spans="2:28" x14ac:dyDescent="0.2">
      <c r="B741" s="130"/>
      <c r="C741" s="160"/>
      <c r="E741" s="160"/>
      <c r="G741" s="160"/>
      <c r="I741" s="160"/>
      <c r="K741" s="160"/>
      <c r="M741" s="160"/>
      <c r="N741" s="143">
        <f t="shared" si="11"/>
        <v>741</v>
      </c>
      <c r="AB741" s="172" t="str">
        <f>IFERROR(VALUE(RIGHT(AA741,LEN(AA741)-MIN(FIND({0;1;2;3;4;5;6;7;8;9},AA741&amp;"0123456789"))+1)),"")</f>
        <v/>
      </c>
    </row>
    <row r="742" spans="2:28" x14ac:dyDescent="0.2">
      <c r="B742" s="130"/>
      <c r="C742" s="160"/>
      <c r="E742" s="160"/>
      <c r="G742" s="160"/>
      <c r="I742" s="160"/>
      <c r="K742" s="160"/>
      <c r="M742" s="160"/>
      <c r="N742" s="143">
        <f t="shared" si="11"/>
        <v>742</v>
      </c>
      <c r="AB742" s="172" t="str">
        <f>IFERROR(VALUE(RIGHT(AA742,LEN(AA742)-MIN(FIND({0;1;2;3;4;5;6;7;8;9},AA742&amp;"0123456789"))+1)),"")</f>
        <v/>
      </c>
    </row>
    <row r="743" spans="2:28" x14ac:dyDescent="0.2">
      <c r="B743" s="130"/>
      <c r="C743" s="160"/>
      <c r="E743" s="160"/>
      <c r="G743" s="160"/>
      <c r="I743" s="160"/>
      <c r="K743" s="160"/>
      <c r="M743" s="160"/>
      <c r="N743" s="143">
        <f t="shared" si="11"/>
        <v>743</v>
      </c>
      <c r="AB743" s="172" t="str">
        <f>IFERROR(VALUE(RIGHT(AA743,LEN(AA743)-MIN(FIND({0;1;2;3;4;5;6;7;8;9},AA743&amp;"0123456789"))+1)),"")</f>
        <v/>
      </c>
    </row>
    <row r="744" spans="2:28" x14ac:dyDescent="0.2">
      <c r="B744" s="130"/>
      <c r="C744" s="160"/>
      <c r="E744" s="160"/>
      <c r="G744" s="160"/>
      <c r="I744" s="160"/>
      <c r="K744" s="160"/>
      <c r="M744" s="160"/>
      <c r="N744" s="143">
        <f t="shared" si="11"/>
        <v>744</v>
      </c>
      <c r="AB744" s="172" t="str">
        <f>IFERROR(VALUE(RIGHT(AA744,LEN(AA744)-MIN(FIND({0;1;2;3;4;5;6;7;8;9},AA744&amp;"0123456789"))+1)),"")</f>
        <v/>
      </c>
    </row>
    <row r="745" spans="2:28" x14ac:dyDescent="0.2">
      <c r="B745" s="130"/>
      <c r="C745" s="160"/>
      <c r="E745" s="160"/>
      <c r="G745" s="160"/>
      <c r="I745" s="160"/>
      <c r="K745" s="160"/>
      <c r="M745" s="160"/>
      <c r="N745" s="143">
        <f t="shared" si="11"/>
        <v>745</v>
      </c>
      <c r="AB745" s="172" t="str">
        <f>IFERROR(VALUE(RIGHT(AA745,LEN(AA745)-MIN(FIND({0;1;2;3;4;5;6;7;8;9},AA745&amp;"0123456789"))+1)),"")</f>
        <v/>
      </c>
    </row>
    <row r="746" spans="2:28" x14ac:dyDescent="0.2">
      <c r="B746" s="130"/>
      <c r="C746" s="160"/>
      <c r="E746" s="160"/>
      <c r="G746" s="160"/>
      <c r="I746" s="160"/>
      <c r="K746" s="160"/>
      <c r="M746" s="160"/>
      <c r="N746" s="143">
        <f t="shared" si="11"/>
        <v>746</v>
      </c>
      <c r="AB746" s="172" t="str">
        <f>IFERROR(VALUE(RIGHT(AA746,LEN(AA746)-MIN(FIND({0;1;2;3;4;5;6;7;8;9},AA746&amp;"0123456789"))+1)),"")</f>
        <v/>
      </c>
    </row>
    <row r="747" spans="2:28" x14ac:dyDescent="0.2">
      <c r="B747" s="130"/>
      <c r="C747" s="160"/>
      <c r="E747" s="160"/>
      <c r="G747" s="160"/>
      <c r="I747" s="160"/>
      <c r="K747" s="160"/>
      <c r="M747" s="160"/>
      <c r="N747" s="143">
        <f t="shared" si="11"/>
        <v>747</v>
      </c>
      <c r="AB747" s="172" t="str">
        <f>IFERROR(VALUE(RIGHT(AA747,LEN(AA747)-MIN(FIND({0;1;2;3;4;5;6;7;8;9},AA747&amp;"0123456789"))+1)),"")</f>
        <v/>
      </c>
    </row>
    <row r="748" spans="2:28" x14ac:dyDescent="0.2">
      <c r="B748" s="130"/>
      <c r="C748" s="160"/>
      <c r="E748" s="160"/>
      <c r="G748" s="160"/>
      <c r="I748" s="160"/>
      <c r="K748" s="160"/>
      <c r="M748" s="160"/>
      <c r="N748" s="143">
        <f t="shared" si="11"/>
        <v>748</v>
      </c>
      <c r="AB748" s="172" t="str">
        <f>IFERROR(VALUE(RIGHT(AA748,LEN(AA748)-MIN(FIND({0;1;2;3;4;5;6;7;8;9},AA748&amp;"0123456789"))+1)),"")</f>
        <v/>
      </c>
    </row>
    <row r="749" spans="2:28" x14ac:dyDescent="0.2">
      <c r="B749" s="130"/>
      <c r="C749" s="160"/>
      <c r="E749" s="160"/>
      <c r="G749" s="160"/>
      <c r="I749" s="160"/>
      <c r="K749" s="160"/>
      <c r="M749" s="160"/>
      <c r="N749" s="143">
        <f t="shared" si="11"/>
        <v>749</v>
      </c>
      <c r="AB749" s="172" t="str">
        <f>IFERROR(VALUE(RIGHT(AA749,LEN(AA749)-MIN(FIND({0;1;2;3;4;5;6;7;8;9},AA749&amp;"0123456789"))+1)),"")</f>
        <v/>
      </c>
    </row>
    <row r="750" spans="2:28" x14ac:dyDescent="0.2">
      <c r="B750" s="130"/>
      <c r="C750" s="160"/>
      <c r="E750" s="160"/>
      <c r="G750" s="160"/>
      <c r="I750" s="160"/>
      <c r="K750" s="160"/>
      <c r="M750" s="160"/>
      <c r="N750" s="143">
        <f t="shared" si="11"/>
        <v>750</v>
      </c>
      <c r="AB750" s="172" t="str">
        <f>IFERROR(VALUE(RIGHT(AA750,LEN(AA750)-MIN(FIND({0;1;2;3;4;5;6;7;8;9},AA750&amp;"0123456789"))+1)),"")</f>
        <v/>
      </c>
    </row>
    <row r="751" spans="2:28" x14ac:dyDescent="0.2">
      <c r="B751" s="130"/>
      <c r="C751" s="160"/>
      <c r="E751" s="160"/>
      <c r="G751" s="160"/>
      <c r="I751" s="160"/>
      <c r="K751" s="160"/>
      <c r="M751" s="160"/>
      <c r="N751" s="143">
        <f t="shared" si="11"/>
        <v>751</v>
      </c>
      <c r="AB751" s="172" t="str">
        <f>IFERROR(VALUE(RIGHT(AA751,LEN(AA751)-MIN(FIND({0;1;2;3;4;5;6;7;8;9},AA751&amp;"0123456789"))+1)),"")</f>
        <v/>
      </c>
    </row>
    <row r="752" spans="2:28" x14ac:dyDescent="0.2">
      <c r="B752" s="130"/>
      <c r="C752" s="160"/>
      <c r="E752" s="160"/>
      <c r="G752" s="160"/>
      <c r="I752" s="160"/>
      <c r="K752" s="160"/>
      <c r="M752" s="160"/>
      <c r="N752" s="143">
        <f t="shared" si="11"/>
        <v>752</v>
      </c>
      <c r="AB752" s="172" t="str">
        <f>IFERROR(VALUE(RIGHT(AA752,LEN(AA752)-MIN(FIND({0;1;2;3;4;5;6;7;8;9},AA752&amp;"0123456789"))+1)),"")</f>
        <v/>
      </c>
    </row>
    <row r="753" spans="2:28" x14ac:dyDescent="0.2">
      <c r="B753" s="130"/>
      <c r="C753" s="160"/>
      <c r="E753" s="160"/>
      <c r="G753" s="160"/>
      <c r="I753" s="160"/>
      <c r="K753" s="160"/>
      <c r="M753" s="160"/>
      <c r="N753" s="143">
        <f t="shared" si="11"/>
        <v>753</v>
      </c>
      <c r="AB753" s="172" t="str">
        <f>IFERROR(VALUE(RIGHT(AA753,LEN(AA753)-MIN(FIND({0;1;2;3;4;5;6;7;8;9},AA753&amp;"0123456789"))+1)),"")</f>
        <v/>
      </c>
    </row>
    <row r="754" spans="2:28" x14ac:dyDescent="0.2">
      <c r="B754" s="130"/>
      <c r="C754" s="160"/>
      <c r="E754" s="160"/>
      <c r="G754" s="160"/>
      <c r="I754" s="160"/>
      <c r="K754" s="160"/>
      <c r="M754" s="160"/>
      <c r="N754" s="143">
        <f t="shared" si="11"/>
        <v>754</v>
      </c>
      <c r="AB754" s="172" t="str">
        <f>IFERROR(VALUE(RIGHT(AA754,LEN(AA754)-MIN(FIND({0;1;2;3;4;5;6;7;8;9},AA754&amp;"0123456789"))+1)),"")</f>
        <v/>
      </c>
    </row>
    <row r="755" spans="2:28" x14ac:dyDescent="0.2">
      <c r="B755" s="130"/>
      <c r="C755" s="160"/>
      <c r="E755" s="160"/>
      <c r="G755" s="160"/>
      <c r="I755" s="160"/>
      <c r="K755" s="160"/>
      <c r="M755" s="160"/>
      <c r="N755" s="143">
        <f t="shared" si="11"/>
        <v>755</v>
      </c>
      <c r="AB755" s="172" t="str">
        <f>IFERROR(VALUE(RIGHT(AA755,LEN(AA755)-MIN(FIND({0;1;2;3;4;5;6;7;8;9},AA755&amp;"0123456789"))+1)),"")</f>
        <v/>
      </c>
    </row>
    <row r="756" spans="2:28" x14ac:dyDescent="0.2">
      <c r="B756" s="130"/>
      <c r="C756" s="160"/>
      <c r="E756" s="160"/>
      <c r="G756" s="160"/>
      <c r="I756" s="160"/>
      <c r="K756" s="160"/>
      <c r="M756" s="160"/>
      <c r="N756" s="143">
        <f t="shared" si="11"/>
        <v>756</v>
      </c>
      <c r="AB756" s="172" t="str">
        <f>IFERROR(VALUE(RIGHT(AA756,LEN(AA756)-MIN(FIND({0;1;2;3;4;5;6;7;8;9},AA756&amp;"0123456789"))+1)),"")</f>
        <v/>
      </c>
    </row>
    <row r="757" spans="2:28" x14ac:dyDescent="0.2">
      <c r="B757" s="130"/>
      <c r="C757" s="160"/>
      <c r="E757" s="160"/>
      <c r="G757" s="160"/>
      <c r="I757" s="160"/>
      <c r="K757" s="160"/>
      <c r="M757" s="160"/>
      <c r="N757" s="143">
        <f t="shared" si="11"/>
        <v>757</v>
      </c>
      <c r="AB757" s="172" t="str">
        <f>IFERROR(VALUE(RIGHT(AA757,LEN(AA757)-MIN(FIND({0;1;2;3;4;5;6;7;8;9},AA757&amp;"0123456789"))+1)),"")</f>
        <v/>
      </c>
    </row>
    <row r="758" spans="2:28" x14ac:dyDescent="0.2">
      <c r="B758" s="130"/>
      <c r="C758" s="160"/>
      <c r="E758" s="160"/>
      <c r="G758" s="160"/>
      <c r="I758" s="160"/>
      <c r="K758" s="160"/>
      <c r="M758" s="160"/>
      <c r="N758" s="143">
        <f t="shared" si="11"/>
        <v>758</v>
      </c>
      <c r="AB758" s="172" t="str">
        <f>IFERROR(VALUE(RIGHT(AA758,LEN(AA758)-MIN(FIND({0;1;2;3;4;5;6;7;8;9},AA758&amp;"0123456789"))+1)),"")</f>
        <v/>
      </c>
    </row>
    <row r="759" spans="2:28" x14ac:dyDescent="0.2">
      <c r="B759" s="130"/>
      <c r="C759" s="160"/>
      <c r="E759" s="160"/>
      <c r="G759" s="160"/>
      <c r="I759" s="160"/>
      <c r="K759" s="160"/>
      <c r="M759" s="160"/>
      <c r="N759" s="143">
        <f t="shared" si="11"/>
        <v>759</v>
      </c>
      <c r="AB759" s="172" t="str">
        <f>IFERROR(VALUE(RIGHT(AA759,LEN(AA759)-MIN(FIND({0;1;2;3;4;5;6;7;8;9},AA759&amp;"0123456789"))+1)),"")</f>
        <v/>
      </c>
    </row>
    <row r="760" spans="2:28" x14ac:dyDescent="0.2">
      <c r="B760" s="130"/>
      <c r="C760" s="160"/>
      <c r="E760" s="160"/>
      <c r="G760" s="160"/>
      <c r="I760" s="160"/>
      <c r="K760" s="160"/>
      <c r="M760" s="160"/>
      <c r="N760" s="143">
        <f t="shared" si="11"/>
        <v>760</v>
      </c>
      <c r="AB760" s="172" t="str">
        <f>IFERROR(VALUE(RIGHT(AA760,LEN(AA760)-MIN(FIND({0;1;2;3;4;5;6;7;8;9},AA760&amp;"0123456789"))+1)),"")</f>
        <v/>
      </c>
    </row>
    <row r="761" spans="2:28" x14ac:dyDescent="0.2">
      <c r="B761" s="130"/>
      <c r="C761" s="160"/>
      <c r="E761" s="160"/>
      <c r="G761" s="160"/>
      <c r="I761" s="160"/>
      <c r="K761" s="160"/>
      <c r="M761" s="160"/>
      <c r="N761" s="143">
        <f t="shared" si="11"/>
        <v>761</v>
      </c>
      <c r="AB761" s="172" t="str">
        <f>IFERROR(VALUE(RIGHT(AA761,LEN(AA761)-MIN(FIND({0;1;2;3;4;5;6;7;8;9},AA761&amp;"0123456789"))+1)),"")</f>
        <v/>
      </c>
    </row>
    <row r="762" spans="2:28" x14ac:dyDescent="0.2">
      <c r="B762" s="130"/>
      <c r="C762" s="160"/>
      <c r="E762" s="160"/>
      <c r="G762" s="160"/>
      <c r="I762" s="160"/>
      <c r="K762" s="160"/>
      <c r="M762" s="160"/>
      <c r="N762" s="143">
        <f t="shared" si="11"/>
        <v>762</v>
      </c>
      <c r="AB762" s="172" t="str">
        <f>IFERROR(VALUE(RIGHT(AA762,LEN(AA762)-MIN(FIND({0;1;2;3;4;5;6;7;8;9},AA762&amp;"0123456789"))+1)),"")</f>
        <v/>
      </c>
    </row>
    <row r="763" spans="2:28" x14ac:dyDescent="0.2">
      <c r="B763" s="130"/>
      <c r="C763" s="160"/>
      <c r="E763" s="160"/>
      <c r="G763" s="160"/>
      <c r="I763" s="160"/>
      <c r="K763" s="160"/>
      <c r="M763" s="160"/>
      <c r="N763" s="143">
        <f t="shared" si="11"/>
        <v>763</v>
      </c>
      <c r="AB763" s="172" t="str">
        <f>IFERROR(VALUE(RIGHT(AA763,LEN(AA763)-MIN(FIND({0;1;2;3;4;5;6;7;8;9},AA763&amp;"0123456789"))+1)),"")</f>
        <v/>
      </c>
    </row>
    <row r="764" spans="2:28" x14ac:dyDescent="0.2">
      <c r="B764" s="130"/>
      <c r="C764" s="160"/>
      <c r="E764" s="160"/>
      <c r="G764" s="160"/>
      <c r="I764" s="160"/>
      <c r="K764" s="160"/>
      <c r="M764" s="160"/>
      <c r="N764" s="143">
        <f t="shared" si="11"/>
        <v>764</v>
      </c>
      <c r="AB764" s="172" t="str">
        <f>IFERROR(VALUE(RIGHT(AA764,LEN(AA764)-MIN(FIND({0;1;2;3;4;5;6;7;8;9},AA764&amp;"0123456789"))+1)),"")</f>
        <v/>
      </c>
    </row>
    <row r="765" spans="2:28" x14ac:dyDescent="0.2">
      <c r="B765" s="130"/>
      <c r="C765" s="160"/>
      <c r="E765" s="160"/>
      <c r="G765" s="160"/>
      <c r="I765" s="160"/>
      <c r="K765" s="160"/>
      <c r="M765" s="160"/>
      <c r="N765" s="143">
        <f t="shared" si="11"/>
        <v>765</v>
      </c>
      <c r="AB765" s="172" t="str">
        <f>IFERROR(VALUE(RIGHT(AA765,LEN(AA765)-MIN(FIND({0;1;2;3;4;5;6;7;8;9},AA765&amp;"0123456789"))+1)),"")</f>
        <v/>
      </c>
    </row>
    <row r="766" spans="2:28" x14ac:dyDescent="0.2">
      <c r="B766" s="130"/>
      <c r="C766" s="160"/>
      <c r="E766" s="160"/>
      <c r="G766" s="160"/>
      <c r="I766" s="160"/>
      <c r="K766" s="160"/>
      <c r="M766" s="160"/>
      <c r="N766" s="143">
        <f t="shared" si="11"/>
        <v>766</v>
      </c>
      <c r="AB766" s="172" t="str">
        <f>IFERROR(VALUE(RIGHT(AA766,LEN(AA766)-MIN(FIND({0;1;2;3;4;5;6;7;8;9},AA766&amp;"0123456789"))+1)),"")</f>
        <v/>
      </c>
    </row>
    <row r="767" spans="2:28" x14ac:dyDescent="0.2">
      <c r="B767" s="130"/>
      <c r="C767" s="160"/>
      <c r="E767" s="160"/>
      <c r="G767" s="160"/>
      <c r="I767" s="160"/>
      <c r="K767" s="160"/>
      <c r="M767" s="160"/>
      <c r="N767" s="143">
        <f t="shared" si="11"/>
        <v>767</v>
      </c>
      <c r="AB767" s="172" t="str">
        <f>IFERROR(VALUE(RIGHT(AA767,LEN(AA767)-MIN(FIND({0;1;2;3;4;5;6;7;8;9},AA767&amp;"0123456789"))+1)),"")</f>
        <v/>
      </c>
    </row>
    <row r="768" spans="2:28" x14ac:dyDescent="0.2">
      <c r="B768" s="130"/>
      <c r="C768" s="160"/>
      <c r="E768" s="160"/>
      <c r="G768" s="160"/>
      <c r="I768" s="160"/>
      <c r="K768" s="160"/>
      <c r="M768" s="160"/>
      <c r="N768" s="143">
        <f t="shared" si="11"/>
        <v>768</v>
      </c>
      <c r="AB768" s="172" t="str">
        <f>IFERROR(VALUE(RIGHT(AA768,LEN(AA768)-MIN(FIND({0;1;2;3;4;5;6;7;8;9},AA768&amp;"0123456789"))+1)),"")</f>
        <v/>
      </c>
    </row>
    <row r="769" spans="2:28" x14ac:dyDescent="0.2">
      <c r="B769" s="130"/>
      <c r="C769" s="160"/>
      <c r="E769" s="160"/>
      <c r="G769" s="160"/>
      <c r="I769" s="160"/>
      <c r="K769" s="160"/>
      <c r="M769" s="160"/>
      <c r="N769" s="143">
        <f t="shared" si="11"/>
        <v>769</v>
      </c>
      <c r="AB769" s="172" t="str">
        <f>IFERROR(VALUE(RIGHT(AA769,LEN(AA769)-MIN(FIND({0;1;2;3;4;5;6;7;8;9},AA769&amp;"0123456789"))+1)),"")</f>
        <v/>
      </c>
    </row>
    <row r="770" spans="2:28" x14ac:dyDescent="0.2">
      <c r="B770" s="130"/>
      <c r="C770" s="160"/>
      <c r="E770" s="160"/>
      <c r="G770" s="160"/>
      <c r="I770" s="160"/>
      <c r="K770" s="160"/>
      <c r="M770" s="160"/>
      <c r="N770" s="143">
        <f t="shared" si="11"/>
        <v>770</v>
      </c>
      <c r="AB770" s="172" t="str">
        <f>IFERROR(VALUE(RIGHT(AA770,LEN(AA770)-MIN(FIND({0;1;2;3;4;5;6;7;8;9},AA770&amp;"0123456789"))+1)),"")</f>
        <v/>
      </c>
    </row>
    <row r="771" spans="2:28" x14ac:dyDescent="0.2">
      <c r="B771" s="130"/>
      <c r="C771" s="160"/>
      <c r="E771" s="160"/>
      <c r="G771" s="160"/>
      <c r="I771" s="160"/>
      <c r="K771" s="160"/>
      <c r="M771" s="160"/>
      <c r="N771" s="143">
        <f t="shared" si="11"/>
        <v>771</v>
      </c>
      <c r="AB771" s="172" t="str">
        <f>IFERROR(VALUE(RIGHT(AA771,LEN(AA771)-MIN(FIND({0;1;2;3;4;5;6;7;8;9},AA771&amp;"0123456789"))+1)),"")</f>
        <v/>
      </c>
    </row>
    <row r="772" spans="2:28" x14ac:dyDescent="0.2">
      <c r="B772" s="130"/>
      <c r="C772" s="160"/>
      <c r="E772" s="160"/>
      <c r="G772" s="160"/>
      <c r="I772" s="160"/>
      <c r="K772" s="160"/>
      <c r="M772" s="160"/>
      <c r="N772" s="143">
        <f t="shared" si="11"/>
        <v>772</v>
      </c>
      <c r="AB772" s="172" t="str">
        <f>IFERROR(VALUE(RIGHT(AA772,LEN(AA772)-MIN(FIND({0;1;2;3;4;5;6;7;8;9},AA772&amp;"0123456789"))+1)),"")</f>
        <v/>
      </c>
    </row>
    <row r="773" spans="2:28" x14ac:dyDescent="0.2">
      <c r="B773" s="130"/>
      <c r="C773" s="160"/>
      <c r="E773" s="160"/>
      <c r="G773" s="160"/>
      <c r="I773" s="160"/>
      <c r="K773" s="160"/>
      <c r="M773" s="160"/>
      <c r="N773" s="143">
        <f t="shared" si="11"/>
        <v>773</v>
      </c>
      <c r="AB773" s="172" t="str">
        <f>IFERROR(VALUE(RIGHT(AA773,LEN(AA773)-MIN(FIND({0;1;2;3;4;5;6;7;8;9},AA773&amp;"0123456789"))+1)),"")</f>
        <v/>
      </c>
    </row>
    <row r="774" spans="2:28" x14ac:dyDescent="0.2">
      <c r="B774" s="130"/>
      <c r="C774" s="160"/>
      <c r="E774" s="160"/>
      <c r="G774" s="160"/>
      <c r="I774" s="160"/>
      <c r="K774" s="160"/>
      <c r="M774" s="160"/>
      <c r="N774" s="143">
        <f t="shared" ref="N774:N837" si="12">N773+1</f>
        <v>774</v>
      </c>
      <c r="AB774" s="172" t="str">
        <f>IFERROR(VALUE(RIGHT(AA774,LEN(AA774)-MIN(FIND({0;1;2;3;4;5;6;7;8;9},AA774&amp;"0123456789"))+1)),"")</f>
        <v/>
      </c>
    </row>
    <row r="775" spans="2:28" x14ac:dyDescent="0.2">
      <c r="B775" s="130"/>
      <c r="C775" s="160"/>
      <c r="E775" s="160"/>
      <c r="G775" s="160"/>
      <c r="I775" s="160"/>
      <c r="K775" s="160"/>
      <c r="M775" s="160"/>
      <c r="N775" s="143">
        <f t="shared" si="12"/>
        <v>775</v>
      </c>
      <c r="AB775" s="172" t="str">
        <f>IFERROR(VALUE(RIGHT(AA775,LEN(AA775)-MIN(FIND({0;1;2;3;4;5;6;7;8;9},AA775&amp;"0123456789"))+1)),"")</f>
        <v/>
      </c>
    </row>
    <row r="776" spans="2:28" x14ac:dyDescent="0.2">
      <c r="B776" s="130"/>
      <c r="C776" s="160"/>
      <c r="E776" s="160"/>
      <c r="G776" s="160"/>
      <c r="I776" s="160"/>
      <c r="K776" s="160"/>
      <c r="M776" s="160"/>
      <c r="N776" s="143">
        <f t="shared" si="12"/>
        <v>776</v>
      </c>
      <c r="AB776" s="172" t="str">
        <f>IFERROR(VALUE(RIGHT(AA776,LEN(AA776)-MIN(FIND({0;1;2;3;4;5;6;7;8;9},AA776&amp;"0123456789"))+1)),"")</f>
        <v/>
      </c>
    </row>
    <row r="777" spans="2:28" x14ac:dyDescent="0.2">
      <c r="B777" s="130"/>
      <c r="C777" s="160"/>
      <c r="E777" s="160"/>
      <c r="G777" s="160"/>
      <c r="I777" s="160"/>
      <c r="K777" s="160"/>
      <c r="M777" s="160"/>
      <c r="N777" s="143">
        <f t="shared" si="12"/>
        <v>777</v>
      </c>
      <c r="AB777" s="172" t="str">
        <f>IFERROR(VALUE(RIGHT(AA777,LEN(AA777)-MIN(FIND({0;1;2;3;4;5;6;7;8;9},AA777&amp;"0123456789"))+1)),"")</f>
        <v/>
      </c>
    </row>
    <row r="778" spans="2:28" x14ac:dyDescent="0.2">
      <c r="B778" s="130"/>
      <c r="C778" s="160"/>
      <c r="E778" s="160"/>
      <c r="G778" s="160"/>
      <c r="I778" s="160"/>
      <c r="K778" s="160"/>
      <c r="M778" s="160"/>
      <c r="N778" s="143">
        <f t="shared" si="12"/>
        <v>778</v>
      </c>
      <c r="AB778" s="172" t="str">
        <f>IFERROR(VALUE(RIGHT(AA778,LEN(AA778)-MIN(FIND({0;1;2;3;4;5;6;7;8;9},AA778&amp;"0123456789"))+1)),"")</f>
        <v/>
      </c>
    </row>
    <row r="779" spans="2:28" x14ac:dyDescent="0.2">
      <c r="B779" s="130"/>
      <c r="C779" s="160"/>
      <c r="E779" s="160"/>
      <c r="G779" s="160"/>
      <c r="I779" s="160"/>
      <c r="K779" s="160"/>
      <c r="M779" s="160"/>
      <c r="N779" s="143">
        <f t="shared" si="12"/>
        <v>779</v>
      </c>
      <c r="AB779" s="172" t="str">
        <f>IFERROR(VALUE(RIGHT(AA779,LEN(AA779)-MIN(FIND({0;1;2;3;4;5;6;7;8;9},AA779&amp;"0123456789"))+1)),"")</f>
        <v/>
      </c>
    </row>
    <row r="780" spans="2:28" x14ac:dyDescent="0.2">
      <c r="B780" s="130"/>
      <c r="C780" s="160"/>
      <c r="E780" s="160"/>
      <c r="G780" s="160"/>
      <c r="I780" s="160"/>
      <c r="K780" s="160"/>
      <c r="M780" s="160"/>
      <c r="N780" s="143">
        <f t="shared" si="12"/>
        <v>780</v>
      </c>
      <c r="AB780" s="172" t="str">
        <f>IFERROR(VALUE(RIGHT(AA780,LEN(AA780)-MIN(FIND({0;1;2;3;4;5;6;7;8;9},AA780&amp;"0123456789"))+1)),"")</f>
        <v/>
      </c>
    </row>
    <row r="781" spans="2:28" x14ac:dyDescent="0.2">
      <c r="B781" s="130"/>
      <c r="C781" s="160"/>
      <c r="E781" s="160"/>
      <c r="G781" s="160"/>
      <c r="I781" s="160"/>
      <c r="K781" s="160"/>
      <c r="M781" s="160"/>
      <c r="N781" s="143">
        <f t="shared" si="12"/>
        <v>781</v>
      </c>
      <c r="AB781" s="172" t="str">
        <f>IFERROR(VALUE(RIGHT(AA781,LEN(AA781)-MIN(FIND({0;1;2;3;4;5;6;7;8;9},AA781&amp;"0123456789"))+1)),"")</f>
        <v/>
      </c>
    </row>
    <row r="782" spans="2:28" x14ac:dyDescent="0.2">
      <c r="B782" s="130"/>
      <c r="C782" s="160"/>
      <c r="E782" s="160"/>
      <c r="G782" s="160"/>
      <c r="I782" s="160"/>
      <c r="K782" s="160"/>
      <c r="M782" s="160"/>
      <c r="N782" s="143">
        <f t="shared" si="12"/>
        <v>782</v>
      </c>
      <c r="AB782" s="172" t="str">
        <f>IFERROR(VALUE(RIGHT(AA782,LEN(AA782)-MIN(FIND({0;1;2;3;4;5;6;7;8;9},AA782&amp;"0123456789"))+1)),"")</f>
        <v/>
      </c>
    </row>
    <row r="783" spans="2:28" x14ac:dyDescent="0.2">
      <c r="B783" s="130"/>
      <c r="C783" s="160"/>
      <c r="E783" s="160"/>
      <c r="G783" s="160"/>
      <c r="I783" s="160"/>
      <c r="K783" s="160"/>
      <c r="M783" s="160"/>
      <c r="N783" s="143">
        <f t="shared" si="12"/>
        <v>783</v>
      </c>
      <c r="AB783" s="172" t="str">
        <f>IFERROR(VALUE(RIGHT(AA783,LEN(AA783)-MIN(FIND({0;1;2;3;4;5;6;7;8;9},AA783&amp;"0123456789"))+1)),"")</f>
        <v/>
      </c>
    </row>
    <row r="784" spans="2:28" x14ac:dyDescent="0.2">
      <c r="B784" s="130"/>
      <c r="C784" s="160"/>
      <c r="E784" s="160"/>
      <c r="G784" s="160"/>
      <c r="I784" s="160"/>
      <c r="K784" s="160"/>
      <c r="M784" s="160"/>
      <c r="N784" s="143">
        <f t="shared" si="12"/>
        <v>784</v>
      </c>
      <c r="AB784" s="172" t="str">
        <f>IFERROR(VALUE(RIGHT(AA784,LEN(AA784)-MIN(FIND({0;1;2;3;4;5;6;7;8;9},AA784&amp;"0123456789"))+1)),"")</f>
        <v/>
      </c>
    </row>
    <row r="785" spans="2:28" x14ac:dyDescent="0.2">
      <c r="B785" s="130"/>
      <c r="C785" s="160"/>
      <c r="E785" s="160"/>
      <c r="G785" s="160"/>
      <c r="I785" s="160"/>
      <c r="K785" s="160"/>
      <c r="M785" s="160"/>
      <c r="N785" s="143">
        <f t="shared" si="12"/>
        <v>785</v>
      </c>
      <c r="AB785" s="172" t="str">
        <f>IFERROR(VALUE(RIGHT(AA785,LEN(AA785)-MIN(FIND({0;1;2;3;4;5;6;7;8;9},AA785&amp;"0123456789"))+1)),"")</f>
        <v/>
      </c>
    </row>
    <row r="786" spans="2:28" x14ac:dyDescent="0.2">
      <c r="B786" s="130"/>
      <c r="C786" s="160"/>
      <c r="E786" s="160"/>
      <c r="G786" s="160"/>
      <c r="I786" s="160"/>
      <c r="K786" s="160"/>
      <c r="M786" s="160"/>
      <c r="N786" s="143">
        <f t="shared" si="12"/>
        <v>786</v>
      </c>
      <c r="AB786" s="172" t="str">
        <f>IFERROR(VALUE(RIGHT(AA786,LEN(AA786)-MIN(FIND({0;1;2;3;4;5;6;7;8;9},AA786&amp;"0123456789"))+1)),"")</f>
        <v/>
      </c>
    </row>
    <row r="787" spans="2:28" x14ac:dyDescent="0.2">
      <c r="B787" s="130"/>
      <c r="C787" s="160"/>
      <c r="E787" s="160"/>
      <c r="G787" s="160"/>
      <c r="I787" s="160"/>
      <c r="K787" s="160"/>
      <c r="M787" s="160"/>
      <c r="N787" s="143">
        <f t="shared" si="12"/>
        <v>787</v>
      </c>
      <c r="AB787" s="172" t="str">
        <f>IFERROR(VALUE(RIGHT(AA787,LEN(AA787)-MIN(FIND({0;1;2;3;4;5;6;7;8;9},AA787&amp;"0123456789"))+1)),"")</f>
        <v/>
      </c>
    </row>
    <row r="788" spans="2:28" x14ac:dyDescent="0.2">
      <c r="B788" s="130"/>
      <c r="C788" s="160"/>
      <c r="E788" s="160"/>
      <c r="G788" s="160"/>
      <c r="I788" s="160"/>
      <c r="K788" s="160"/>
      <c r="M788" s="160"/>
      <c r="N788" s="143">
        <f t="shared" si="12"/>
        <v>788</v>
      </c>
      <c r="AB788" s="172" t="str">
        <f>IFERROR(VALUE(RIGHT(AA788,LEN(AA788)-MIN(FIND({0;1;2;3;4;5;6;7;8;9},AA788&amp;"0123456789"))+1)),"")</f>
        <v/>
      </c>
    </row>
    <row r="789" spans="2:28" x14ac:dyDescent="0.2">
      <c r="B789" s="130"/>
      <c r="C789" s="160"/>
      <c r="E789" s="160"/>
      <c r="G789" s="160"/>
      <c r="I789" s="160"/>
      <c r="K789" s="160"/>
      <c r="M789" s="160"/>
      <c r="N789" s="143">
        <f t="shared" si="12"/>
        <v>789</v>
      </c>
      <c r="AB789" s="172" t="str">
        <f>IFERROR(VALUE(RIGHT(AA789,LEN(AA789)-MIN(FIND({0;1;2;3;4;5;6;7;8;9},AA789&amp;"0123456789"))+1)),"")</f>
        <v/>
      </c>
    </row>
    <row r="790" spans="2:28" x14ac:dyDescent="0.2">
      <c r="B790" s="130"/>
      <c r="C790" s="160"/>
      <c r="E790" s="160"/>
      <c r="G790" s="160"/>
      <c r="I790" s="160"/>
      <c r="K790" s="160"/>
      <c r="M790" s="160"/>
      <c r="N790" s="143">
        <f t="shared" si="12"/>
        <v>790</v>
      </c>
      <c r="AB790" s="172" t="str">
        <f>IFERROR(VALUE(RIGHT(AA790,LEN(AA790)-MIN(FIND({0;1;2;3;4;5;6;7;8;9},AA790&amp;"0123456789"))+1)),"")</f>
        <v/>
      </c>
    </row>
    <row r="791" spans="2:28" x14ac:dyDescent="0.2">
      <c r="B791" s="130"/>
      <c r="C791" s="160"/>
      <c r="E791" s="160"/>
      <c r="G791" s="160"/>
      <c r="I791" s="160"/>
      <c r="K791" s="160"/>
      <c r="M791" s="160"/>
      <c r="N791" s="143">
        <f t="shared" si="12"/>
        <v>791</v>
      </c>
      <c r="AB791" s="172" t="str">
        <f>IFERROR(VALUE(RIGHT(AA791,LEN(AA791)-MIN(FIND({0;1;2;3;4;5;6;7;8;9},AA791&amp;"0123456789"))+1)),"")</f>
        <v/>
      </c>
    </row>
    <row r="792" spans="2:28" x14ac:dyDescent="0.2">
      <c r="B792" s="130"/>
      <c r="C792" s="160"/>
      <c r="E792" s="160"/>
      <c r="G792" s="160"/>
      <c r="I792" s="160"/>
      <c r="K792" s="160"/>
      <c r="M792" s="160"/>
      <c r="N792" s="143">
        <f t="shared" si="12"/>
        <v>792</v>
      </c>
      <c r="AB792" s="172" t="str">
        <f>IFERROR(VALUE(RIGHT(AA792,LEN(AA792)-MIN(FIND({0;1;2;3;4;5;6;7;8;9},AA792&amp;"0123456789"))+1)),"")</f>
        <v/>
      </c>
    </row>
    <row r="793" spans="2:28" x14ac:dyDescent="0.2">
      <c r="B793" s="130"/>
      <c r="C793" s="160"/>
      <c r="E793" s="160"/>
      <c r="G793" s="160"/>
      <c r="I793" s="160"/>
      <c r="K793" s="160"/>
      <c r="M793" s="160"/>
      <c r="N793" s="143">
        <f t="shared" si="12"/>
        <v>793</v>
      </c>
      <c r="AB793" s="172" t="str">
        <f>IFERROR(VALUE(RIGHT(AA793,LEN(AA793)-MIN(FIND({0;1;2;3;4;5;6;7;8;9},AA793&amp;"0123456789"))+1)),"")</f>
        <v/>
      </c>
    </row>
    <row r="794" spans="2:28" x14ac:dyDescent="0.2">
      <c r="B794" s="130"/>
      <c r="C794" s="160"/>
      <c r="E794" s="160"/>
      <c r="G794" s="160"/>
      <c r="I794" s="160"/>
      <c r="K794" s="160"/>
      <c r="M794" s="160"/>
      <c r="N794" s="143">
        <f t="shared" si="12"/>
        <v>794</v>
      </c>
      <c r="AB794" s="172" t="str">
        <f>IFERROR(VALUE(RIGHT(AA794,LEN(AA794)-MIN(FIND({0;1;2;3;4;5;6;7;8;9},AA794&amp;"0123456789"))+1)),"")</f>
        <v/>
      </c>
    </row>
    <row r="795" spans="2:28" x14ac:dyDescent="0.2">
      <c r="B795" s="130"/>
      <c r="C795" s="160"/>
      <c r="E795" s="160"/>
      <c r="G795" s="160"/>
      <c r="I795" s="160"/>
      <c r="K795" s="160"/>
      <c r="M795" s="160"/>
      <c r="N795" s="143">
        <f t="shared" si="12"/>
        <v>795</v>
      </c>
      <c r="AB795" s="172" t="str">
        <f>IFERROR(VALUE(RIGHT(AA795,LEN(AA795)-MIN(FIND({0;1;2;3;4;5;6;7;8;9},AA795&amp;"0123456789"))+1)),"")</f>
        <v/>
      </c>
    </row>
    <row r="796" spans="2:28" x14ac:dyDescent="0.2">
      <c r="B796" s="130"/>
      <c r="C796" s="160"/>
      <c r="E796" s="160"/>
      <c r="G796" s="160"/>
      <c r="I796" s="160"/>
      <c r="K796" s="160"/>
      <c r="M796" s="160"/>
      <c r="N796" s="143">
        <f t="shared" si="12"/>
        <v>796</v>
      </c>
      <c r="AB796" s="172" t="str">
        <f>IFERROR(VALUE(RIGHT(AA796,LEN(AA796)-MIN(FIND({0;1;2;3;4;5;6;7;8;9},AA796&amp;"0123456789"))+1)),"")</f>
        <v/>
      </c>
    </row>
    <row r="797" spans="2:28" x14ac:dyDescent="0.2">
      <c r="B797" s="130"/>
      <c r="C797" s="160"/>
      <c r="E797" s="160"/>
      <c r="G797" s="160"/>
      <c r="I797" s="160"/>
      <c r="K797" s="160"/>
      <c r="M797" s="160"/>
      <c r="N797" s="143">
        <f t="shared" si="12"/>
        <v>797</v>
      </c>
      <c r="AB797" s="172" t="str">
        <f>IFERROR(VALUE(RIGHT(AA797,LEN(AA797)-MIN(FIND({0;1;2;3;4;5;6;7;8;9},AA797&amp;"0123456789"))+1)),"")</f>
        <v/>
      </c>
    </row>
    <row r="798" spans="2:28" x14ac:dyDescent="0.2">
      <c r="B798" s="130"/>
      <c r="C798" s="160"/>
      <c r="E798" s="160"/>
      <c r="G798" s="160"/>
      <c r="I798" s="160"/>
      <c r="K798" s="160"/>
      <c r="M798" s="160"/>
      <c r="N798" s="143">
        <f t="shared" si="12"/>
        <v>798</v>
      </c>
      <c r="AB798" s="172" t="str">
        <f>IFERROR(VALUE(RIGHT(AA798,LEN(AA798)-MIN(FIND({0;1;2;3;4;5;6;7;8;9},AA798&amp;"0123456789"))+1)),"")</f>
        <v/>
      </c>
    </row>
    <row r="799" spans="2:28" x14ac:dyDescent="0.2">
      <c r="B799" s="130"/>
      <c r="C799" s="160"/>
      <c r="E799" s="160"/>
      <c r="G799" s="160"/>
      <c r="I799" s="160"/>
      <c r="K799" s="160"/>
      <c r="M799" s="160"/>
      <c r="N799" s="143">
        <f t="shared" si="12"/>
        <v>799</v>
      </c>
      <c r="AB799" s="172" t="str">
        <f>IFERROR(VALUE(RIGHT(AA799,LEN(AA799)-MIN(FIND({0;1;2;3;4;5;6;7;8;9},AA799&amp;"0123456789"))+1)),"")</f>
        <v/>
      </c>
    </row>
    <row r="800" spans="2:28" x14ac:dyDescent="0.2">
      <c r="B800" s="130"/>
      <c r="C800" s="160"/>
      <c r="E800" s="160"/>
      <c r="G800" s="160"/>
      <c r="I800" s="160"/>
      <c r="K800" s="160"/>
      <c r="M800" s="160"/>
      <c r="N800" s="143">
        <f t="shared" si="12"/>
        <v>800</v>
      </c>
      <c r="AB800" s="172" t="str">
        <f>IFERROR(VALUE(RIGHT(AA800,LEN(AA800)-MIN(FIND({0;1;2;3;4;5;6;7;8;9},AA800&amp;"0123456789"))+1)),"")</f>
        <v/>
      </c>
    </row>
    <row r="801" spans="2:28" x14ac:dyDescent="0.2">
      <c r="B801" s="130"/>
      <c r="C801" s="160"/>
      <c r="E801" s="160"/>
      <c r="G801" s="160"/>
      <c r="I801" s="160"/>
      <c r="K801" s="160"/>
      <c r="M801" s="160"/>
      <c r="N801" s="143">
        <f t="shared" si="12"/>
        <v>801</v>
      </c>
      <c r="AB801" s="172" t="str">
        <f>IFERROR(VALUE(RIGHT(AA801,LEN(AA801)-MIN(FIND({0;1;2;3;4;5;6;7;8;9},AA801&amp;"0123456789"))+1)),"")</f>
        <v/>
      </c>
    </row>
    <row r="802" spans="2:28" x14ac:dyDescent="0.2">
      <c r="B802" s="130"/>
      <c r="C802" s="160"/>
      <c r="E802" s="160"/>
      <c r="G802" s="160"/>
      <c r="I802" s="160"/>
      <c r="K802" s="160"/>
      <c r="M802" s="160"/>
      <c r="N802" s="143">
        <f t="shared" si="12"/>
        <v>802</v>
      </c>
      <c r="AB802" s="172" t="str">
        <f>IFERROR(VALUE(RIGHT(AA802,LEN(AA802)-MIN(FIND({0;1;2;3;4;5;6;7;8;9},AA802&amp;"0123456789"))+1)),"")</f>
        <v/>
      </c>
    </row>
    <row r="803" spans="2:28" x14ac:dyDescent="0.2">
      <c r="B803" s="130"/>
      <c r="C803" s="160"/>
      <c r="E803" s="160"/>
      <c r="G803" s="160"/>
      <c r="I803" s="160"/>
      <c r="K803" s="160"/>
      <c r="M803" s="160"/>
      <c r="N803" s="143">
        <f t="shared" si="12"/>
        <v>803</v>
      </c>
      <c r="AB803" s="172" t="str">
        <f>IFERROR(VALUE(RIGHT(AA803,LEN(AA803)-MIN(FIND({0;1;2;3;4;5;6;7;8;9},AA803&amp;"0123456789"))+1)),"")</f>
        <v/>
      </c>
    </row>
    <row r="804" spans="2:28" x14ac:dyDescent="0.2">
      <c r="B804" s="130"/>
      <c r="C804" s="160"/>
      <c r="E804" s="160"/>
      <c r="G804" s="160"/>
      <c r="I804" s="160"/>
      <c r="K804" s="160"/>
      <c r="M804" s="160"/>
      <c r="N804" s="143">
        <f t="shared" si="12"/>
        <v>804</v>
      </c>
      <c r="AB804" s="172" t="str">
        <f>IFERROR(VALUE(RIGHT(AA804,LEN(AA804)-MIN(FIND({0;1;2;3;4;5;6;7;8;9},AA804&amp;"0123456789"))+1)),"")</f>
        <v/>
      </c>
    </row>
    <row r="805" spans="2:28" x14ac:dyDescent="0.2">
      <c r="B805" s="130"/>
      <c r="C805" s="160"/>
      <c r="E805" s="160"/>
      <c r="G805" s="160"/>
      <c r="I805" s="160"/>
      <c r="K805" s="160"/>
      <c r="M805" s="160"/>
      <c r="N805" s="143">
        <f t="shared" si="12"/>
        <v>805</v>
      </c>
      <c r="AB805" s="172" t="str">
        <f>IFERROR(VALUE(RIGHT(AA805,LEN(AA805)-MIN(FIND({0;1;2;3;4;5;6;7;8;9},AA805&amp;"0123456789"))+1)),"")</f>
        <v/>
      </c>
    </row>
    <row r="806" spans="2:28" x14ac:dyDescent="0.2">
      <c r="B806" s="130"/>
      <c r="C806" s="160"/>
      <c r="E806" s="160"/>
      <c r="G806" s="160"/>
      <c r="I806" s="160"/>
      <c r="K806" s="160"/>
      <c r="M806" s="160"/>
      <c r="N806" s="143">
        <f t="shared" si="12"/>
        <v>806</v>
      </c>
      <c r="AB806" s="172" t="str">
        <f>IFERROR(VALUE(RIGHT(AA806,LEN(AA806)-MIN(FIND({0;1;2;3;4;5;6;7;8;9},AA806&amp;"0123456789"))+1)),"")</f>
        <v/>
      </c>
    </row>
    <row r="807" spans="2:28" x14ac:dyDescent="0.2">
      <c r="B807" s="130"/>
      <c r="C807" s="160"/>
      <c r="E807" s="160"/>
      <c r="G807" s="160"/>
      <c r="I807" s="160"/>
      <c r="K807" s="160"/>
      <c r="M807" s="160"/>
      <c r="N807" s="143">
        <f t="shared" si="12"/>
        <v>807</v>
      </c>
      <c r="AB807" s="172" t="str">
        <f>IFERROR(VALUE(RIGHT(AA807,LEN(AA807)-MIN(FIND({0;1;2;3;4;5;6;7;8;9},AA807&amp;"0123456789"))+1)),"")</f>
        <v/>
      </c>
    </row>
    <row r="808" spans="2:28" x14ac:dyDescent="0.2">
      <c r="B808" s="130"/>
      <c r="C808" s="160"/>
      <c r="E808" s="160"/>
      <c r="G808" s="160"/>
      <c r="I808" s="160"/>
      <c r="K808" s="160"/>
      <c r="M808" s="160"/>
      <c r="N808" s="143">
        <f t="shared" si="12"/>
        <v>808</v>
      </c>
      <c r="AB808" s="172" t="str">
        <f>IFERROR(VALUE(RIGHT(AA808,LEN(AA808)-MIN(FIND({0;1;2;3;4;5;6;7;8;9},AA808&amp;"0123456789"))+1)),"")</f>
        <v/>
      </c>
    </row>
    <row r="809" spans="2:28" x14ac:dyDescent="0.2">
      <c r="B809" s="130"/>
      <c r="C809" s="160"/>
      <c r="E809" s="160"/>
      <c r="G809" s="160"/>
      <c r="I809" s="160"/>
      <c r="K809" s="160"/>
      <c r="M809" s="160"/>
      <c r="N809" s="143">
        <f t="shared" si="12"/>
        <v>809</v>
      </c>
      <c r="AB809" s="172" t="str">
        <f>IFERROR(VALUE(RIGHT(AA809,LEN(AA809)-MIN(FIND({0;1;2;3;4;5;6;7;8;9},AA809&amp;"0123456789"))+1)),"")</f>
        <v/>
      </c>
    </row>
    <row r="810" spans="2:28" x14ac:dyDescent="0.2">
      <c r="B810" s="130"/>
      <c r="C810" s="160"/>
      <c r="E810" s="160"/>
      <c r="G810" s="160"/>
      <c r="I810" s="160"/>
      <c r="K810" s="160"/>
      <c r="M810" s="160"/>
      <c r="N810" s="143">
        <f t="shared" si="12"/>
        <v>810</v>
      </c>
      <c r="AB810" s="172" t="str">
        <f>IFERROR(VALUE(RIGHT(AA810,LEN(AA810)-MIN(FIND({0;1;2;3;4;5;6;7;8;9},AA810&amp;"0123456789"))+1)),"")</f>
        <v/>
      </c>
    </row>
    <row r="811" spans="2:28" x14ac:dyDescent="0.2">
      <c r="B811" s="130"/>
      <c r="C811" s="160"/>
      <c r="E811" s="160"/>
      <c r="G811" s="160"/>
      <c r="I811" s="160"/>
      <c r="K811" s="160"/>
      <c r="M811" s="160"/>
      <c r="N811" s="143">
        <f t="shared" si="12"/>
        <v>811</v>
      </c>
      <c r="AB811" s="172" t="str">
        <f>IFERROR(VALUE(RIGHT(AA811,LEN(AA811)-MIN(FIND({0;1;2;3;4;5;6;7;8;9},AA811&amp;"0123456789"))+1)),"")</f>
        <v/>
      </c>
    </row>
    <row r="812" spans="2:28" x14ac:dyDescent="0.2">
      <c r="B812" s="130"/>
      <c r="C812" s="160"/>
      <c r="E812" s="160"/>
      <c r="G812" s="160"/>
      <c r="I812" s="160"/>
      <c r="K812" s="160"/>
      <c r="M812" s="160"/>
      <c r="N812" s="143">
        <f t="shared" si="12"/>
        <v>812</v>
      </c>
      <c r="AB812" s="172" t="str">
        <f>IFERROR(VALUE(RIGHT(AA812,LEN(AA812)-MIN(FIND({0;1;2;3;4;5;6;7;8;9},AA812&amp;"0123456789"))+1)),"")</f>
        <v/>
      </c>
    </row>
    <row r="813" spans="2:28" x14ac:dyDescent="0.2">
      <c r="B813" s="130"/>
      <c r="C813" s="160"/>
      <c r="E813" s="160"/>
      <c r="G813" s="160"/>
      <c r="I813" s="160"/>
      <c r="K813" s="160"/>
      <c r="M813" s="160"/>
      <c r="N813" s="143">
        <f t="shared" si="12"/>
        <v>813</v>
      </c>
      <c r="AB813" s="172" t="str">
        <f>IFERROR(VALUE(RIGHT(AA813,LEN(AA813)-MIN(FIND({0;1;2;3;4;5;6;7;8;9},AA813&amp;"0123456789"))+1)),"")</f>
        <v/>
      </c>
    </row>
    <row r="814" spans="2:28" x14ac:dyDescent="0.2">
      <c r="B814" s="130"/>
      <c r="C814" s="160"/>
      <c r="E814" s="160"/>
      <c r="G814" s="160"/>
      <c r="I814" s="160"/>
      <c r="K814" s="160"/>
      <c r="M814" s="160"/>
      <c r="N814" s="143">
        <f t="shared" si="12"/>
        <v>814</v>
      </c>
      <c r="AB814" s="172" t="str">
        <f>IFERROR(VALUE(RIGHT(AA814,LEN(AA814)-MIN(FIND({0;1;2;3;4;5;6;7;8;9},AA814&amp;"0123456789"))+1)),"")</f>
        <v/>
      </c>
    </row>
    <row r="815" spans="2:28" x14ac:dyDescent="0.2">
      <c r="B815" s="130"/>
      <c r="C815" s="160"/>
      <c r="E815" s="160"/>
      <c r="G815" s="160"/>
      <c r="I815" s="160"/>
      <c r="K815" s="160"/>
      <c r="M815" s="160"/>
      <c r="N815" s="143">
        <f t="shared" si="12"/>
        <v>815</v>
      </c>
      <c r="AB815" s="172" t="str">
        <f>IFERROR(VALUE(RIGHT(AA815,LEN(AA815)-MIN(FIND({0;1;2;3;4;5;6;7;8;9},AA815&amp;"0123456789"))+1)),"")</f>
        <v/>
      </c>
    </row>
    <row r="816" spans="2:28" x14ac:dyDescent="0.2">
      <c r="B816" s="130"/>
      <c r="C816" s="160"/>
      <c r="E816" s="160"/>
      <c r="G816" s="160"/>
      <c r="I816" s="160"/>
      <c r="K816" s="160"/>
      <c r="M816" s="160"/>
      <c r="N816" s="143">
        <f t="shared" si="12"/>
        <v>816</v>
      </c>
      <c r="AB816" s="172" t="str">
        <f>IFERROR(VALUE(RIGHT(AA816,LEN(AA816)-MIN(FIND({0;1;2;3;4;5;6;7;8;9},AA816&amp;"0123456789"))+1)),"")</f>
        <v/>
      </c>
    </row>
    <row r="817" spans="2:28" x14ac:dyDescent="0.2">
      <c r="B817" s="130"/>
      <c r="C817" s="160"/>
      <c r="E817" s="160"/>
      <c r="G817" s="160"/>
      <c r="I817" s="160"/>
      <c r="K817" s="160"/>
      <c r="M817" s="160"/>
      <c r="N817" s="143">
        <f t="shared" si="12"/>
        <v>817</v>
      </c>
      <c r="AB817" s="172" t="str">
        <f>IFERROR(VALUE(RIGHT(AA817,LEN(AA817)-MIN(FIND({0;1;2;3;4;5;6;7;8;9},AA817&amp;"0123456789"))+1)),"")</f>
        <v/>
      </c>
    </row>
    <row r="818" spans="2:28" x14ac:dyDescent="0.2">
      <c r="B818" s="130"/>
      <c r="C818" s="160"/>
      <c r="E818" s="160"/>
      <c r="G818" s="160"/>
      <c r="I818" s="160"/>
      <c r="K818" s="160"/>
      <c r="M818" s="160"/>
      <c r="N818" s="143">
        <f t="shared" si="12"/>
        <v>818</v>
      </c>
      <c r="AB818" s="172" t="str">
        <f>IFERROR(VALUE(RIGHT(AA818,LEN(AA818)-MIN(FIND({0;1;2;3;4;5;6;7;8;9},AA818&amp;"0123456789"))+1)),"")</f>
        <v/>
      </c>
    </row>
    <row r="819" spans="2:28" x14ac:dyDescent="0.2">
      <c r="B819" s="130"/>
      <c r="C819" s="160"/>
      <c r="E819" s="160"/>
      <c r="G819" s="160"/>
      <c r="I819" s="160"/>
      <c r="K819" s="160"/>
      <c r="M819" s="160"/>
      <c r="N819" s="143">
        <f t="shared" si="12"/>
        <v>819</v>
      </c>
      <c r="AB819" s="172" t="str">
        <f>IFERROR(VALUE(RIGHT(AA819,LEN(AA819)-MIN(FIND({0;1;2;3;4;5;6;7;8;9},AA819&amp;"0123456789"))+1)),"")</f>
        <v/>
      </c>
    </row>
    <row r="820" spans="2:28" x14ac:dyDescent="0.2">
      <c r="B820" s="130"/>
      <c r="C820" s="160"/>
      <c r="E820" s="160"/>
      <c r="G820" s="160"/>
      <c r="I820" s="160"/>
      <c r="K820" s="160"/>
      <c r="M820" s="160"/>
      <c r="N820" s="143">
        <f t="shared" si="12"/>
        <v>820</v>
      </c>
      <c r="AB820" s="172" t="str">
        <f>IFERROR(VALUE(RIGHT(AA820,LEN(AA820)-MIN(FIND({0;1;2;3;4;5;6;7;8;9},AA820&amp;"0123456789"))+1)),"")</f>
        <v/>
      </c>
    </row>
    <row r="821" spans="2:28" x14ac:dyDescent="0.2">
      <c r="B821" s="130"/>
      <c r="C821" s="160"/>
      <c r="E821" s="160"/>
      <c r="G821" s="160"/>
      <c r="I821" s="160"/>
      <c r="K821" s="160"/>
      <c r="M821" s="160"/>
      <c r="N821" s="143">
        <f t="shared" si="12"/>
        <v>821</v>
      </c>
      <c r="AB821" s="172" t="str">
        <f>IFERROR(VALUE(RIGHT(AA821,LEN(AA821)-MIN(FIND({0;1;2;3;4;5;6;7;8;9},AA821&amp;"0123456789"))+1)),"")</f>
        <v/>
      </c>
    </row>
    <row r="822" spans="2:28" x14ac:dyDescent="0.2">
      <c r="B822" s="130"/>
      <c r="C822" s="160"/>
      <c r="E822" s="160"/>
      <c r="G822" s="160"/>
      <c r="I822" s="160"/>
      <c r="K822" s="160"/>
      <c r="M822" s="160"/>
      <c r="N822" s="143">
        <f t="shared" si="12"/>
        <v>822</v>
      </c>
      <c r="AB822" s="172" t="str">
        <f>IFERROR(VALUE(RIGHT(AA822,LEN(AA822)-MIN(FIND({0;1;2;3;4;5;6;7;8;9},AA822&amp;"0123456789"))+1)),"")</f>
        <v/>
      </c>
    </row>
    <row r="823" spans="2:28" x14ac:dyDescent="0.2">
      <c r="B823" s="130"/>
      <c r="C823" s="160"/>
      <c r="E823" s="160"/>
      <c r="G823" s="160"/>
      <c r="I823" s="160"/>
      <c r="K823" s="160"/>
      <c r="M823" s="160"/>
      <c r="N823" s="143">
        <f t="shared" si="12"/>
        <v>823</v>
      </c>
      <c r="AB823" s="172" t="str">
        <f>IFERROR(VALUE(RIGHT(AA823,LEN(AA823)-MIN(FIND({0;1;2;3;4;5;6;7;8;9},AA823&amp;"0123456789"))+1)),"")</f>
        <v/>
      </c>
    </row>
    <row r="824" spans="2:28" x14ac:dyDescent="0.2">
      <c r="B824" s="130"/>
      <c r="C824" s="160"/>
      <c r="E824" s="160"/>
      <c r="G824" s="160"/>
      <c r="I824" s="160"/>
      <c r="K824" s="160"/>
      <c r="M824" s="160"/>
      <c r="N824" s="143">
        <f t="shared" si="12"/>
        <v>824</v>
      </c>
      <c r="AB824" s="172" t="str">
        <f>IFERROR(VALUE(RIGHT(AA824,LEN(AA824)-MIN(FIND({0;1;2;3;4;5;6;7;8;9},AA824&amp;"0123456789"))+1)),"")</f>
        <v/>
      </c>
    </row>
    <row r="825" spans="2:28" x14ac:dyDescent="0.2">
      <c r="B825" s="130"/>
      <c r="C825" s="160"/>
      <c r="E825" s="160"/>
      <c r="G825" s="160"/>
      <c r="I825" s="160"/>
      <c r="K825" s="160"/>
      <c r="M825" s="160"/>
      <c r="N825" s="143">
        <f t="shared" si="12"/>
        <v>825</v>
      </c>
      <c r="AB825" s="172" t="str">
        <f>IFERROR(VALUE(RIGHT(AA825,LEN(AA825)-MIN(FIND({0;1;2;3;4;5;6;7;8;9},AA825&amp;"0123456789"))+1)),"")</f>
        <v/>
      </c>
    </row>
    <row r="826" spans="2:28" x14ac:dyDescent="0.2">
      <c r="B826" s="130"/>
      <c r="C826" s="160"/>
      <c r="E826" s="160"/>
      <c r="G826" s="160"/>
      <c r="I826" s="160"/>
      <c r="K826" s="160"/>
      <c r="M826" s="160"/>
      <c r="N826" s="143">
        <f t="shared" si="12"/>
        <v>826</v>
      </c>
      <c r="AB826" s="172" t="str">
        <f>IFERROR(VALUE(RIGHT(AA826,LEN(AA826)-MIN(FIND({0;1;2;3;4;5;6;7;8;9},AA826&amp;"0123456789"))+1)),"")</f>
        <v/>
      </c>
    </row>
    <row r="827" spans="2:28" x14ac:dyDescent="0.2">
      <c r="B827" s="130"/>
      <c r="C827" s="160"/>
      <c r="E827" s="160"/>
      <c r="G827" s="160"/>
      <c r="I827" s="160"/>
      <c r="K827" s="160"/>
      <c r="M827" s="160"/>
      <c r="N827" s="143">
        <f t="shared" si="12"/>
        <v>827</v>
      </c>
      <c r="AB827" s="172" t="str">
        <f>IFERROR(VALUE(RIGHT(AA827,LEN(AA827)-MIN(FIND({0;1;2;3;4;5;6;7;8;9},AA827&amp;"0123456789"))+1)),"")</f>
        <v/>
      </c>
    </row>
    <row r="828" spans="2:28" x14ac:dyDescent="0.2">
      <c r="B828" s="130"/>
      <c r="C828" s="160"/>
      <c r="E828" s="160"/>
      <c r="G828" s="160"/>
      <c r="I828" s="160"/>
      <c r="K828" s="160"/>
      <c r="M828" s="160"/>
      <c r="N828" s="143">
        <f t="shared" si="12"/>
        <v>828</v>
      </c>
      <c r="AB828" s="172" t="str">
        <f>IFERROR(VALUE(RIGHT(AA828,LEN(AA828)-MIN(FIND({0;1;2;3;4;5;6;7;8;9},AA828&amp;"0123456789"))+1)),"")</f>
        <v/>
      </c>
    </row>
    <row r="829" spans="2:28" x14ac:dyDescent="0.2">
      <c r="B829" s="130"/>
      <c r="C829" s="160"/>
      <c r="E829" s="160"/>
      <c r="G829" s="160"/>
      <c r="I829" s="160"/>
      <c r="K829" s="160"/>
      <c r="M829" s="160"/>
      <c r="N829" s="143">
        <f t="shared" si="12"/>
        <v>829</v>
      </c>
      <c r="AB829" s="172" t="str">
        <f>IFERROR(VALUE(RIGHT(AA829,LEN(AA829)-MIN(FIND({0;1;2;3;4;5;6;7;8;9},AA829&amp;"0123456789"))+1)),"")</f>
        <v/>
      </c>
    </row>
    <row r="830" spans="2:28" x14ac:dyDescent="0.2">
      <c r="B830" s="130"/>
      <c r="C830" s="160"/>
      <c r="E830" s="160"/>
      <c r="G830" s="160"/>
      <c r="I830" s="160"/>
      <c r="K830" s="160"/>
      <c r="M830" s="160"/>
      <c r="N830" s="143">
        <f t="shared" si="12"/>
        <v>830</v>
      </c>
      <c r="AB830" s="172" t="str">
        <f>IFERROR(VALUE(RIGHT(AA830,LEN(AA830)-MIN(FIND({0;1;2;3;4;5;6;7;8;9},AA830&amp;"0123456789"))+1)),"")</f>
        <v/>
      </c>
    </row>
    <row r="831" spans="2:28" x14ac:dyDescent="0.2">
      <c r="B831" s="130"/>
      <c r="C831" s="160"/>
      <c r="E831" s="160"/>
      <c r="G831" s="160"/>
      <c r="I831" s="160"/>
      <c r="K831" s="160"/>
      <c r="M831" s="160"/>
      <c r="N831" s="143">
        <f t="shared" si="12"/>
        <v>831</v>
      </c>
      <c r="AB831" s="172" t="str">
        <f>IFERROR(VALUE(RIGHT(AA831,LEN(AA831)-MIN(FIND({0;1;2;3;4;5;6;7;8;9},AA831&amp;"0123456789"))+1)),"")</f>
        <v/>
      </c>
    </row>
    <row r="832" spans="2:28" x14ac:dyDescent="0.2">
      <c r="B832" s="130"/>
      <c r="C832" s="160"/>
      <c r="E832" s="160"/>
      <c r="G832" s="160"/>
      <c r="I832" s="160"/>
      <c r="K832" s="160"/>
      <c r="M832" s="160"/>
      <c r="N832" s="143">
        <f t="shared" si="12"/>
        <v>832</v>
      </c>
      <c r="AB832" s="172" t="str">
        <f>IFERROR(VALUE(RIGHT(AA832,LEN(AA832)-MIN(FIND({0;1;2;3;4;5;6;7;8;9},AA832&amp;"0123456789"))+1)),"")</f>
        <v/>
      </c>
    </row>
    <row r="833" spans="2:28" x14ac:dyDescent="0.2">
      <c r="B833" s="130"/>
      <c r="C833" s="160"/>
      <c r="E833" s="160"/>
      <c r="G833" s="160"/>
      <c r="I833" s="160"/>
      <c r="K833" s="160"/>
      <c r="M833" s="160"/>
      <c r="N833" s="143">
        <f t="shared" si="12"/>
        <v>833</v>
      </c>
      <c r="AB833" s="172" t="str">
        <f>IFERROR(VALUE(RIGHT(AA833,LEN(AA833)-MIN(FIND({0;1;2;3;4;5;6;7;8;9},AA833&amp;"0123456789"))+1)),"")</f>
        <v/>
      </c>
    </row>
    <row r="834" spans="2:28" x14ac:dyDescent="0.2">
      <c r="B834" s="130"/>
      <c r="C834" s="160"/>
      <c r="E834" s="160"/>
      <c r="G834" s="160"/>
      <c r="I834" s="160"/>
      <c r="K834" s="160"/>
      <c r="M834" s="160"/>
      <c r="N834" s="143">
        <f t="shared" si="12"/>
        <v>834</v>
      </c>
      <c r="AB834" s="172" t="str">
        <f>IFERROR(VALUE(RIGHT(AA834,LEN(AA834)-MIN(FIND({0;1;2;3;4;5;6;7;8;9},AA834&amp;"0123456789"))+1)),"")</f>
        <v/>
      </c>
    </row>
    <row r="835" spans="2:28" x14ac:dyDescent="0.2">
      <c r="B835" s="130"/>
      <c r="C835" s="160"/>
      <c r="E835" s="160"/>
      <c r="G835" s="160"/>
      <c r="I835" s="160"/>
      <c r="K835" s="160"/>
      <c r="M835" s="160"/>
      <c r="N835" s="143">
        <f t="shared" si="12"/>
        <v>835</v>
      </c>
      <c r="AB835" s="172" t="str">
        <f>IFERROR(VALUE(RIGHT(AA835,LEN(AA835)-MIN(FIND({0;1;2;3;4;5;6;7;8;9},AA835&amp;"0123456789"))+1)),"")</f>
        <v/>
      </c>
    </row>
    <row r="836" spans="2:28" x14ac:dyDescent="0.2">
      <c r="B836" s="130"/>
      <c r="C836" s="160"/>
      <c r="E836" s="160"/>
      <c r="G836" s="160"/>
      <c r="I836" s="160"/>
      <c r="K836" s="160"/>
      <c r="M836" s="160"/>
      <c r="N836" s="143">
        <f t="shared" si="12"/>
        <v>836</v>
      </c>
      <c r="AB836" s="172" t="str">
        <f>IFERROR(VALUE(RIGHT(AA836,LEN(AA836)-MIN(FIND({0;1;2;3;4;5;6;7;8;9},AA836&amp;"0123456789"))+1)),"")</f>
        <v/>
      </c>
    </row>
    <row r="837" spans="2:28" x14ac:dyDescent="0.2">
      <c r="B837" s="130"/>
      <c r="C837" s="160"/>
      <c r="E837" s="160"/>
      <c r="G837" s="160"/>
      <c r="I837" s="160"/>
      <c r="K837" s="160"/>
      <c r="M837" s="160"/>
      <c r="N837" s="143">
        <f t="shared" si="12"/>
        <v>837</v>
      </c>
      <c r="AB837" s="172" t="str">
        <f>IFERROR(VALUE(RIGHT(AA837,LEN(AA837)-MIN(FIND({0;1;2;3;4;5;6;7;8;9},AA837&amp;"0123456789"))+1)),"")</f>
        <v/>
      </c>
    </row>
    <row r="838" spans="2:28" x14ac:dyDescent="0.2">
      <c r="B838" s="130"/>
      <c r="C838" s="160"/>
      <c r="E838" s="160"/>
      <c r="G838" s="160"/>
      <c r="I838" s="160"/>
      <c r="K838" s="160"/>
      <c r="M838" s="160"/>
      <c r="N838" s="143">
        <f t="shared" ref="N838:N901" si="13">N837+1</f>
        <v>838</v>
      </c>
      <c r="AB838" s="172" t="str">
        <f>IFERROR(VALUE(RIGHT(AA838,LEN(AA838)-MIN(FIND({0;1;2;3;4;5;6;7;8;9},AA838&amp;"0123456789"))+1)),"")</f>
        <v/>
      </c>
    </row>
    <row r="839" spans="2:28" x14ac:dyDescent="0.2">
      <c r="B839" s="130"/>
      <c r="C839" s="160"/>
      <c r="E839" s="160"/>
      <c r="G839" s="160"/>
      <c r="I839" s="160"/>
      <c r="K839" s="160"/>
      <c r="M839" s="160"/>
      <c r="N839" s="143">
        <f t="shared" si="13"/>
        <v>839</v>
      </c>
      <c r="AB839" s="172" t="str">
        <f>IFERROR(VALUE(RIGHT(AA839,LEN(AA839)-MIN(FIND({0;1;2;3;4;5;6;7;8;9},AA839&amp;"0123456789"))+1)),"")</f>
        <v/>
      </c>
    </row>
    <row r="840" spans="2:28" x14ac:dyDescent="0.2">
      <c r="B840" s="130"/>
      <c r="C840" s="160"/>
      <c r="E840" s="160"/>
      <c r="G840" s="160"/>
      <c r="I840" s="160"/>
      <c r="K840" s="160"/>
      <c r="M840" s="160"/>
      <c r="N840" s="143">
        <f t="shared" si="13"/>
        <v>840</v>
      </c>
      <c r="AB840" s="172" t="str">
        <f>IFERROR(VALUE(RIGHT(AA840,LEN(AA840)-MIN(FIND({0;1;2;3;4;5;6;7;8;9},AA840&amp;"0123456789"))+1)),"")</f>
        <v/>
      </c>
    </row>
    <row r="841" spans="2:28" x14ac:dyDescent="0.2">
      <c r="B841" s="130"/>
      <c r="C841" s="160"/>
      <c r="E841" s="160"/>
      <c r="G841" s="160"/>
      <c r="I841" s="160"/>
      <c r="K841" s="160"/>
      <c r="M841" s="160"/>
      <c r="N841" s="143">
        <f t="shared" si="13"/>
        <v>841</v>
      </c>
      <c r="AB841" s="172" t="str">
        <f>IFERROR(VALUE(RIGHT(AA841,LEN(AA841)-MIN(FIND({0;1;2;3;4;5;6;7;8;9},AA841&amp;"0123456789"))+1)),"")</f>
        <v/>
      </c>
    </row>
    <row r="842" spans="2:28" x14ac:dyDescent="0.2">
      <c r="B842" s="130"/>
      <c r="C842" s="160"/>
      <c r="E842" s="160"/>
      <c r="G842" s="160"/>
      <c r="I842" s="160"/>
      <c r="K842" s="160"/>
      <c r="M842" s="160"/>
      <c r="N842" s="143">
        <f t="shared" si="13"/>
        <v>842</v>
      </c>
      <c r="AB842" s="172" t="str">
        <f>IFERROR(VALUE(RIGHT(AA842,LEN(AA842)-MIN(FIND({0;1;2;3;4;5;6;7;8;9},AA842&amp;"0123456789"))+1)),"")</f>
        <v/>
      </c>
    </row>
    <row r="843" spans="2:28" x14ac:dyDescent="0.2">
      <c r="B843" s="130"/>
      <c r="C843" s="160"/>
      <c r="E843" s="160"/>
      <c r="G843" s="160"/>
      <c r="I843" s="160"/>
      <c r="K843" s="160"/>
      <c r="M843" s="160"/>
      <c r="N843" s="143">
        <f t="shared" si="13"/>
        <v>843</v>
      </c>
      <c r="AB843" s="172" t="str">
        <f>IFERROR(VALUE(RIGHT(AA843,LEN(AA843)-MIN(FIND({0;1;2;3;4;5;6;7;8;9},AA843&amp;"0123456789"))+1)),"")</f>
        <v/>
      </c>
    </row>
    <row r="844" spans="2:28" x14ac:dyDescent="0.2">
      <c r="B844" s="130"/>
      <c r="C844" s="160"/>
      <c r="E844" s="160"/>
      <c r="G844" s="160"/>
      <c r="I844" s="160"/>
      <c r="K844" s="160"/>
      <c r="M844" s="160"/>
      <c r="N844" s="143">
        <f t="shared" si="13"/>
        <v>844</v>
      </c>
      <c r="AB844" s="172" t="str">
        <f>IFERROR(VALUE(RIGHT(AA844,LEN(AA844)-MIN(FIND({0;1;2;3;4;5;6;7;8;9},AA844&amp;"0123456789"))+1)),"")</f>
        <v/>
      </c>
    </row>
    <row r="845" spans="2:28" x14ac:dyDescent="0.2">
      <c r="B845" s="130"/>
      <c r="C845" s="160"/>
      <c r="E845" s="160"/>
      <c r="G845" s="160"/>
      <c r="I845" s="160"/>
      <c r="K845" s="160"/>
      <c r="M845" s="160"/>
      <c r="N845" s="143">
        <f t="shared" si="13"/>
        <v>845</v>
      </c>
      <c r="AB845" s="172" t="str">
        <f>IFERROR(VALUE(RIGHT(AA845,LEN(AA845)-MIN(FIND({0;1;2;3;4;5;6;7;8;9},AA845&amp;"0123456789"))+1)),"")</f>
        <v/>
      </c>
    </row>
    <row r="846" spans="2:28" x14ac:dyDescent="0.2">
      <c r="B846" s="130"/>
      <c r="C846" s="160"/>
      <c r="E846" s="160"/>
      <c r="G846" s="160"/>
      <c r="I846" s="160"/>
      <c r="K846" s="160"/>
      <c r="M846" s="160"/>
      <c r="N846" s="143">
        <f t="shared" si="13"/>
        <v>846</v>
      </c>
      <c r="AB846" s="172" t="str">
        <f>IFERROR(VALUE(RIGHT(AA846,LEN(AA846)-MIN(FIND({0;1;2;3;4;5;6;7;8;9},AA846&amp;"0123456789"))+1)),"")</f>
        <v/>
      </c>
    </row>
    <row r="847" spans="2:28" x14ac:dyDescent="0.2">
      <c r="B847" s="130"/>
      <c r="C847" s="160"/>
      <c r="E847" s="160"/>
      <c r="G847" s="160"/>
      <c r="I847" s="160"/>
      <c r="K847" s="160"/>
      <c r="M847" s="160"/>
      <c r="N847" s="143">
        <f t="shared" si="13"/>
        <v>847</v>
      </c>
      <c r="AB847" s="172" t="str">
        <f>IFERROR(VALUE(RIGHT(AA847,LEN(AA847)-MIN(FIND({0;1;2;3;4;5;6;7;8;9},AA847&amp;"0123456789"))+1)),"")</f>
        <v/>
      </c>
    </row>
    <row r="848" spans="2:28" x14ac:dyDescent="0.2">
      <c r="B848" s="130"/>
      <c r="C848" s="160"/>
      <c r="E848" s="160"/>
      <c r="G848" s="160"/>
      <c r="I848" s="160"/>
      <c r="K848" s="160"/>
      <c r="M848" s="160"/>
      <c r="N848" s="143">
        <f t="shared" si="13"/>
        <v>848</v>
      </c>
      <c r="AB848" s="172" t="str">
        <f>IFERROR(VALUE(RIGHT(AA848,LEN(AA848)-MIN(FIND({0;1;2;3;4;5;6;7;8;9},AA848&amp;"0123456789"))+1)),"")</f>
        <v/>
      </c>
    </row>
    <row r="849" spans="2:28" x14ac:dyDescent="0.2">
      <c r="B849" s="130"/>
      <c r="C849" s="160"/>
      <c r="E849" s="160"/>
      <c r="G849" s="160"/>
      <c r="I849" s="160"/>
      <c r="K849" s="160"/>
      <c r="M849" s="160"/>
      <c r="N849" s="143">
        <f t="shared" si="13"/>
        <v>849</v>
      </c>
      <c r="AB849" s="172" t="str">
        <f>IFERROR(VALUE(RIGHT(AA849,LEN(AA849)-MIN(FIND({0;1;2;3;4;5;6;7;8;9},AA849&amp;"0123456789"))+1)),"")</f>
        <v/>
      </c>
    </row>
    <row r="850" spans="2:28" x14ac:dyDescent="0.2">
      <c r="B850" s="130"/>
      <c r="C850" s="160"/>
      <c r="E850" s="160"/>
      <c r="G850" s="160"/>
      <c r="I850" s="160"/>
      <c r="K850" s="160"/>
      <c r="M850" s="160"/>
      <c r="N850" s="143">
        <f t="shared" si="13"/>
        <v>850</v>
      </c>
      <c r="AB850" s="172" t="str">
        <f>IFERROR(VALUE(RIGHT(AA850,LEN(AA850)-MIN(FIND({0;1;2;3;4;5;6;7;8;9},AA850&amp;"0123456789"))+1)),"")</f>
        <v/>
      </c>
    </row>
    <row r="851" spans="2:28" x14ac:dyDescent="0.2">
      <c r="B851" s="130"/>
      <c r="C851" s="160"/>
      <c r="E851" s="160"/>
      <c r="G851" s="160"/>
      <c r="I851" s="160"/>
      <c r="K851" s="160"/>
      <c r="M851" s="160"/>
      <c r="N851" s="143">
        <f t="shared" si="13"/>
        <v>851</v>
      </c>
      <c r="AB851" s="172" t="str">
        <f>IFERROR(VALUE(RIGHT(AA851,LEN(AA851)-MIN(FIND({0;1;2;3;4;5;6;7;8;9},AA851&amp;"0123456789"))+1)),"")</f>
        <v/>
      </c>
    </row>
    <row r="852" spans="2:28" x14ac:dyDescent="0.2">
      <c r="B852" s="130"/>
      <c r="C852" s="160"/>
      <c r="E852" s="160"/>
      <c r="G852" s="160"/>
      <c r="I852" s="160"/>
      <c r="K852" s="160"/>
      <c r="M852" s="160"/>
      <c r="N852" s="143">
        <f t="shared" si="13"/>
        <v>852</v>
      </c>
      <c r="AB852" s="172" t="str">
        <f>IFERROR(VALUE(RIGHT(AA852,LEN(AA852)-MIN(FIND({0;1;2;3;4;5;6;7;8;9},AA852&amp;"0123456789"))+1)),"")</f>
        <v/>
      </c>
    </row>
    <row r="853" spans="2:28" x14ac:dyDescent="0.2">
      <c r="B853" s="130"/>
      <c r="C853" s="160"/>
      <c r="E853" s="160"/>
      <c r="G853" s="160"/>
      <c r="I853" s="160"/>
      <c r="K853" s="160"/>
      <c r="M853" s="160"/>
      <c r="N853" s="143">
        <f t="shared" si="13"/>
        <v>853</v>
      </c>
      <c r="AB853" s="172" t="str">
        <f>IFERROR(VALUE(RIGHT(AA853,LEN(AA853)-MIN(FIND({0;1;2;3;4;5;6;7;8;9},AA853&amp;"0123456789"))+1)),"")</f>
        <v/>
      </c>
    </row>
    <row r="854" spans="2:28" x14ac:dyDescent="0.2">
      <c r="B854" s="130"/>
      <c r="C854" s="160"/>
      <c r="E854" s="160"/>
      <c r="G854" s="160"/>
      <c r="I854" s="160"/>
      <c r="K854" s="160"/>
      <c r="M854" s="160"/>
      <c r="N854" s="143">
        <f t="shared" si="13"/>
        <v>854</v>
      </c>
      <c r="AB854" s="172" t="str">
        <f>IFERROR(VALUE(RIGHT(AA854,LEN(AA854)-MIN(FIND({0;1;2;3;4;5;6;7;8;9},AA854&amp;"0123456789"))+1)),"")</f>
        <v/>
      </c>
    </row>
    <row r="855" spans="2:28" x14ac:dyDescent="0.2">
      <c r="B855" s="130"/>
      <c r="C855" s="160"/>
      <c r="E855" s="160"/>
      <c r="G855" s="160"/>
      <c r="I855" s="160"/>
      <c r="K855" s="160"/>
      <c r="M855" s="160"/>
      <c r="N855" s="143">
        <f t="shared" si="13"/>
        <v>855</v>
      </c>
      <c r="AB855" s="172" t="str">
        <f>IFERROR(VALUE(RIGHT(AA855,LEN(AA855)-MIN(FIND({0;1;2;3;4;5;6;7;8;9},AA855&amp;"0123456789"))+1)),"")</f>
        <v/>
      </c>
    </row>
    <row r="856" spans="2:28" x14ac:dyDescent="0.2">
      <c r="B856" s="130"/>
      <c r="C856" s="160"/>
      <c r="E856" s="160"/>
      <c r="G856" s="160"/>
      <c r="I856" s="160"/>
      <c r="K856" s="160"/>
      <c r="M856" s="160"/>
      <c r="N856" s="143">
        <f t="shared" si="13"/>
        <v>856</v>
      </c>
      <c r="AB856" s="172" t="str">
        <f>IFERROR(VALUE(RIGHT(AA856,LEN(AA856)-MIN(FIND({0;1;2;3;4;5;6;7;8;9},AA856&amp;"0123456789"))+1)),"")</f>
        <v/>
      </c>
    </row>
    <row r="857" spans="2:28" x14ac:dyDescent="0.2">
      <c r="B857" s="130"/>
      <c r="C857" s="160"/>
      <c r="E857" s="160"/>
      <c r="G857" s="160"/>
      <c r="I857" s="160"/>
      <c r="K857" s="160"/>
      <c r="M857" s="160"/>
      <c r="N857" s="143">
        <f t="shared" si="13"/>
        <v>857</v>
      </c>
      <c r="AB857" s="172" t="str">
        <f>IFERROR(VALUE(RIGHT(AA857,LEN(AA857)-MIN(FIND({0;1;2;3;4;5;6;7;8;9},AA857&amp;"0123456789"))+1)),"")</f>
        <v/>
      </c>
    </row>
    <row r="858" spans="2:28" x14ac:dyDescent="0.2">
      <c r="B858" s="130"/>
      <c r="C858" s="160"/>
      <c r="E858" s="160"/>
      <c r="G858" s="160"/>
      <c r="I858" s="160"/>
      <c r="K858" s="160"/>
      <c r="M858" s="160"/>
      <c r="N858" s="143">
        <f t="shared" si="13"/>
        <v>858</v>
      </c>
      <c r="AB858" s="172" t="str">
        <f>IFERROR(VALUE(RIGHT(AA858,LEN(AA858)-MIN(FIND({0;1;2;3;4;5;6;7;8;9},AA858&amp;"0123456789"))+1)),"")</f>
        <v/>
      </c>
    </row>
    <row r="859" spans="2:28" x14ac:dyDescent="0.2">
      <c r="B859" s="130"/>
      <c r="C859" s="160"/>
      <c r="E859" s="160"/>
      <c r="G859" s="160"/>
      <c r="I859" s="160"/>
      <c r="K859" s="160"/>
      <c r="M859" s="160"/>
      <c r="N859" s="143">
        <f t="shared" si="13"/>
        <v>859</v>
      </c>
      <c r="AB859" s="172" t="str">
        <f>IFERROR(VALUE(RIGHT(AA859,LEN(AA859)-MIN(FIND({0;1;2;3;4;5;6;7;8;9},AA859&amp;"0123456789"))+1)),"")</f>
        <v/>
      </c>
    </row>
    <row r="860" spans="2:28" x14ac:dyDescent="0.2">
      <c r="B860" s="130"/>
      <c r="C860" s="160"/>
      <c r="E860" s="160"/>
      <c r="G860" s="160"/>
      <c r="I860" s="160"/>
      <c r="K860" s="160"/>
      <c r="M860" s="160"/>
      <c r="N860" s="143">
        <f t="shared" si="13"/>
        <v>860</v>
      </c>
      <c r="AB860" s="172" t="str">
        <f>IFERROR(VALUE(RIGHT(AA860,LEN(AA860)-MIN(FIND({0;1;2;3;4;5;6;7;8;9},AA860&amp;"0123456789"))+1)),"")</f>
        <v/>
      </c>
    </row>
    <row r="861" spans="2:28" x14ac:dyDescent="0.2">
      <c r="B861" s="130"/>
      <c r="C861" s="160"/>
      <c r="E861" s="160"/>
      <c r="G861" s="160"/>
      <c r="I861" s="160"/>
      <c r="K861" s="160"/>
      <c r="M861" s="160"/>
      <c r="N861" s="143">
        <f t="shared" si="13"/>
        <v>861</v>
      </c>
      <c r="AB861" s="172" t="str">
        <f>IFERROR(VALUE(RIGHT(AA861,LEN(AA861)-MIN(FIND({0;1;2;3;4;5;6;7;8;9},AA861&amp;"0123456789"))+1)),"")</f>
        <v/>
      </c>
    </row>
    <row r="862" spans="2:28" x14ac:dyDescent="0.2">
      <c r="B862" s="130"/>
      <c r="C862" s="160"/>
      <c r="E862" s="160"/>
      <c r="G862" s="160"/>
      <c r="I862" s="160"/>
      <c r="K862" s="160"/>
      <c r="M862" s="160"/>
      <c r="N862" s="143">
        <f t="shared" si="13"/>
        <v>862</v>
      </c>
      <c r="AB862" s="172" t="str">
        <f>IFERROR(VALUE(RIGHT(AA862,LEN(AA862)-MIN(FIND({0;1;2;3;4;5;6;7;8;9},AA862&amp;"0123456789"))+1)),"")</f>
        <v/>
      </c>
    </row>
    <row r="863" spans="2:28" x14ac:dyDescent="0.2">
      <c r="B863" s="130"/>
      <c r="C863" s="160"/>
      <c r="E863" s="160"/>
      <c r="G863" s="160"/>
      <c r="I863" s="160"/>
      <c r="K863" s="160"/>
      <c r="M863" s="160"/>
      <c r="N863" s="143">
        <f t="shared" si="13"/>
        <v>863</v>
      </c>
      <c r="AB863" s="172" t="str">
        <f>IFERROR(VALUE(RIGHT(AA863,LEN(AA863)-MIN(FIND({0;1;2;3;4;5;6;7;8;9},AA863&amp;"0123456789"))+1)),"")</f>
        <v/>
      </c>
    </row>
    <row r="864" spans="2:28" x14ac:dyDescent="0.2">
      <c r="B864" s="130"/>
      <c r="C864" s="160"/>
      <c r="E864" s="160"/>
      <c r="G864" s="160"/>
      <c r="I864" s="160"/>
      <c r="K864" s="160"/>
      <c r="M864" s="160"/>
      <c r="N864" s="143">
        <f t="shared" si="13"/>
        <v>864</v>
      </c>
      <c r="AB864" s="172" t="str">
        <f>IFERROR(VALUE(RIGHT(AA864,LEN(AA864)-MIN(FIND({0;1;2;3;4;5;6;7;8;9},AA864&amp;"0123456789"))+1)),"")</f>
        <v/>
      </c>
    </row>
    <row r="865" spans="2:28" x14ac:dyDescent="0.2">
      <c r="B865" s="130"/>
      <c r="C865" s="160"/>
      <c r="E865" s="160"/>
      <c r="G865" s="160"/>
      <c r="I865" s="160"/>
      <c r="K865" s="160"/>
      <c r="M865" s="160"/>
      <c r="N865" s="143">
        <f t="shared" si="13"/>
        <v>865</v>
      </c>
      <c r="AB865" s="172" t="str">
        <f>IFERROR(VALUE(RIGHT(AA865,LEN(AA865)-MIN(FIND({0;1;2;3;4;5;6;7;8;9},AA865&amp;"0123456789"))+1)),"")</f>
        <v/>
      </c>
    </row>
    <row r="866" spans="2:28" x14ac:dyDescent="0.2">
      <c r="B866" s="130"/>
      <c r="C866" s="160"/>
      <c r="E866" s="160"/>
      <c r="G866" s="160"/>
      <c r="I866" s="160"/>
      <c r="K866" s="160"/>
      <c r="M866" s="160"/>
      <c r="N866" s="143">
        <f t="shared" si="13"/>
        <v>866</v>
      </c>
      <c r="AB866" s="172" t="str">
        <f>IFERROR(VALUE(RIGHT(AA866,LEN(AA866)-MIN(FIND({0;1;2;3;4;5;6;7;8;9},AA866&amp;"0123456789"))+1)),"")</f>
        <v/>
      </c>
    </row>
    <row r="867" spans="2:28" x14ac:dyDescent="0.2">
      <c r="B867" s="130"/>
      <c r="C867" s="160"/>
      <c r="E867" s="160"/>
      <c r="G867" s="160"/>
      <c r="I867" s="160"/>
      <c r="K867" s="160"/>
      <c r="M867" s="160"/>
      <c r="N867" s="143">
        <f t="shared" si="13"/>
        <v>867</v>
      </c>
      <c r="AB867" s="172" t="str">
        <f>IFERROR(VALUE(RIGHT(AA867,LEN(AA867)-MIN(FIND({0;1;2;3;4;5;6;7;8;9},AA867&amp;"0123456789"))+1)),"")</f>
        <v/>
      </c>
    </row>
    <row r="868" spans="2:28" x14ac:dyDescent="0.2">
      <c r="B868" s="130"/>
      <c r="C868" s="160"/>
      <c r="E868" s="160"/>
      <c r="G868" s="160"/>
      <c r="I868" s="160"/>
      <c r="K868" s="160"/>
      <c r="M868" s="160"/>
      <c r="N868" s="143">
        <f t="shared" si="13"/>
        <v>868</v>
      </c>
      <c r="AB868" s="172" t="str">
        <f>IFERROR(VALUE(RIGHT(AA868,LEN(AA868)-MIN(FIND({0;1;2;3;4;5;6;7;8;9},AA868&amp;"0123456789"))+1)),"")</f>
        <v/>
      </c>
    </row>
    <row r="869" spans="2:28" x14ac:dyDescent="0.2">
      <c r="B869" s="130"/>
      <c r="C869" s="160"/>
      <c r="E869" s="160"/>
      <c r="G869" s="160"/>
      <c r="I869" s="160"/>
      <c r="K869" s="160"/>
      <c r="M869" s="160"/>
      <c r="N869" s="143">
        <f t="shared" si="13"/>
        <v>869</v>
      </c>
      <c r="AB869" s="172" t="str">
        <f>IFERROR(VALUE(RIGHT(AA869,LEN(AA869)-MIN(FIND({0;1;2;3;4;5;6;7;8;9},AA869&amp;"0123456789"))+1)),"")</f>
        <v/>
      </c>
    </row>
    <row r="870" spans="2:28" x14ac:dyDescent="0.2">
      <c r="B870" s="130"/>
      <c r="C870" s="160"/>
      <c r="E870" s="160"/>
      <c r="G870" s="160"/>
      <c r="I870" s="160"/>
      <c r="K870" s="160"/>
      <c r="M870" s="160"/>
      <c r="N870" s="143">
        <f t="shared" si="13"/>
        <v>870</v>
      </c>
      <c r="AB870" s="172" t="str">
        <f>IFERROR(VALUE(RIGHT(AA870,LEN(AA870)-MIN(FIND({0;1;2;3;4;5;6;7;8;9},AA870&amp;"0123456789"))+1)),"")</f>
        <v/>
      </c>
    </row>
    <row r="871" spans="2:28" x14ac:dyDescent="0.2">
      <c r="B871" s="130"/>
      <c r="C871" s="160"/>
      <c r="E871" s="160"/>
      <c r="G871" s="160"/>
      <c r="I871" s="160"/>
      <c r="K871" s="160"/>
      <c r="M871" s="160"/>
      <c r="N871" s="143">
        <f t="shared" si="13"/>
        <v>871</v>
      </c>
      <c r="AB871" s="172" t="str">
        <f>IFERROR(VALUE(RIGHT(AA871,LEN(AA871)-MIN(FIND({0;1;2;3;4;5;6;7;8;9},AA871&amp;"0123456789"))+1)),"")</f>
        <v/>
      </c>
    </row>
    <row r="872" spans="2:28" x14ac:dyDescent="0.2">
      <c r="B872" s="130"/>
      <c r="C872" s="160"/>
      <c r="E872" s="160"/>
      <c r="G872" s="160"/>
      <c r="I872" s="160"/>
      <c r="K872" s="160"/>
      <c r="M872" s="160"/>
      <c r="N872" s="143">
        <f t="shared" si="13"/>
        <v>872</v>
      </c>
      <c r="AB872" s="172" t="str">
        <f>IFERROR(VALUE(RIGHT(AA872,LEN(AA872)-MIN(FIND({0;1;2;3;4;5;6;7;8;9},AA872&amp;"0123456789"))+1)),"")</f>
        <v/>
      </c>
    </row>
    <row r="873" spans="2:28" x14ac:dyDescent="0.2">
      <c r="B873" s="130"/>
      <c r="C873" s="160"/>
      <c r="E873" s="160"/>
      <c r="G873" s="160"/>
      <c r="I873" s="160"/>
      <c r="K873" s="160"/>
      <c r="M873" s="160"/>
      <c r="N873" s="143">
        <f t="shared" si="13"/>
        <v>873</v>
      </c>
      <c r="AB873" s="172" t="str">
        <f>IFERROR(VALUE(RIGHT(AA873,LEN(AA873)-MIN(FIND({0;1;2;3;4;5;6;7;8;9},AA873&amp;"0123456789"))+1)),"")</f>
        <v/>
      </c>
    </row>
    <row r="874" spans="2:28" x14ac:dyDescent="0.2">
      <c r="B874" s="130"/>
      <c r="C874" s="160"/>
      <c r="E874" s="160"/>
      <c r="G874" s="160"/>
      <c r="I874" s="160"/>
      <c r="K874" s="160"/>
      <c r="M874" s="160"/>
      <c r="N874" s="143">
        <f t="shared" si="13"/>
        <v>874</v>
      </c>
      <c r="AB874" s="172" t="str">
        <f>IFERROR(VALUE(RIGHT(AA874,LEN(AA874)-MIN(FIND({0;1;2;3;4;5;6;7;8;9},AA874&amp;"0123456789"))+1)),"")</f>
        <v/>
      </c>
    </row>
    <row r="875" spans="2:28" x14ac:dyDescent="0.2">
      <c r="B875" s="130"/>
      <c r="C875" s="160"/>
      <c r="E875" s="160"/>
      <c r="G875" s="160"/>
      <c r="I875" s="160"/>
      <c r="K875" s="160"/>
      <c r="M875" s="160"/>
      <c r="N875" s="143">
        <f t="shared" si="13"/>
        <v>875</v>
      </c>
      <c r="AB875" s="172" t="str">
        <f>IFERROR(VALUE(RIGHT(AA875,LEN(AA875)-MIN(FIND({0;1;2;3;4;5;6;7;8;9},AA875&amp;"0123456789"))+1)),"")</f>
        <v/>
      </c>
    </row>
    <row r="876" spans="2:28" x14ac:dyDescent="0.2">
      <c r="B876" s="130"/>
      <c r="C876" s="160"/>
      <c r="E876" s="160"/>
      <c r="G876" s="160"/>
      <c r="I876" s="160"/>
      <c r="K876" s="160"/>
      <c r="M876" s="160"/>
      <c r="N876" s="143">
        <f t="shared" si="13"/>
        <v>876</v>
      </c>
      <c r="AB876" s="172" t="str">
        <f>IFERROR(VALUE(RIGHT(AA876,LEN(AA876)-MIN(FIND({0;1;2;3;4;5;6;7;8;9},AA876&amp;"0123456789"))+1)),"")</f>
        <v/>
      </c>
    </row>
    <row r="877" spans="2:28" x14ac:dyDescent="0.2">
      <c r="B877" s="130"/>
      <c r="C877" s="160"/>
      <c r="E877" s="160"/>
      <c r="G877" s="160"/>
      <c r="I877" s="160"/>
      <c r="K877" s="160"/>
      <c r="M877" s="160"/>
      <c r="N877" s="143">
        <f t="shared" si="13"/>
        <v>877</v>
      </c>
      <c r="AB877" s="172" t="str">
        <f>IFERROR(VALUE(RIGHT(AA877,LEN(AA877)-MIN(FIND({0;1;2;3;4;5;6;7;8;9},AA877&amp;"0123456789"))+1)),"")</f>
        <v/>
      </c>
    </row>
    <row r="878" spans="2:28" x14ac:dyDescent="0.2">
      <c r="B878" s="130"/>
      <c r="C878" s="160"/>
      <c r="E878" s="160"/>
      <c r="G878" s="160"/>
      <c r="I878" s="160"/>
      <c r="K878" s="160"/>
      <c r="M878" s="160"/>
      <c r="N878" s="143">
        <f t="shared" si="13"/>
        <v>878</v>
      </c>
      <c r="AB878" s="172" t="str">
        <f>IFERROR(VALUE(RIGHT(AA878,LEN(AA878)-MIN(FIND({0;1;2;3;4;5;6;7;8;9},AA878&amp;"0123456789"))+1)),"")</f>
        <v/>
      </c>
    </row>
    <row r="879" spans="2:28" x14ac:dyDescent="0.2">
      <c r="B879" s="130"/>
      <c r="C879" s="160"/>
      <c r="E879" s="160"/>
      <c r="G879" s="160"/>
      <c r="I879" s="160"/>
      <c r="K879" s="160"/>
      <c r="M879" s="160"/>
      <c r="N879" s="143">
        <f t="shared" si="13"/>
        <v>879</v>
      </c>
      <c r="AB879" s="172" t="str">
        <f>IFERROR(VALUE(RIGHT(AA879,LEN(AA879)-MIN(FIND({0;1;2;3;4;5;6;7;8;9},AA879&amp;"0123456789"))+1)),"")</f>
        <v/>
      </c>
    </row>
    <row r="880" spans="2:28" x14ac:dyDescent="0.2">
      <c r="B880" s="130"/>
      <c r="C880" s="160"/>
      <c r="E880" s="160"/>
      <c r="G880" s="160"/>
      <c r="I880" s="160"/>
      <c r="K880" s="160"/>
      <c r="M880" s="160"/>
      <c r="N880" s="143">
        <f t="shared" si="13"/>
        <v>880</v>
      </c>
      <c r="AB880" s="172" t="str">
        <f>IFERROR(VALUE(RIGHT(AA880,LEN(AA880)-MIN(FIND({0;1;2;3;4;5;6;7;8;9},AA880&amp;"0123456789"))+1)),"")</f>
        <v/>
      </c>
    </row>
    <row r="881" spans="2:28" x14ac:dyDescent="0.2">
      <c r="B881" s="130"/>
      <c r="C881" s="160"/>
      <c r="E881" s="160"/>
      <c r="G881" s="160"/>
      <c r="I881" s="160"/>
      <c r="K881" s="160"/>
      <c r="M881" s="160"/>
      <c r="N881" s="143">
        <f t="shared" si="13"/>
        <v>881</v>
      </c>
      <c r="AB881" s="172" t="str">
        <f>IFERROR(VALUE(RIGHT(AA881,LEN(AA881)-MIN(FIND({0;1;2;3;4;5;6;7;8;9},AA881&amp;"0123456789"))+1)),"")</f>
        <v/>
      </c>
    </row>
    <row r="882" spans="2:28" x14ac:dyDescent="0.2">
      <c r="B882" s="130"/>
      <c r="C882" s="160"/>
      <c r="E882" s="160"/>
      <c r="G882" s="160"/>
      <c r="I882" s="160"/>
      <c r="K882" s="160"/>
      <c r="M882" s="160"/>
      <c r="N882" s="143">
        <f t="shared" si="13"/>
        <v>882</v>
      </c>
      <c r="AB882" s="172" t="str">
        <f>IFERROR(VALUE(RIGHT(AA882,LEN(AA882)-MIN(FIND({0;1;2;3;4;5;6;7;8;9},AA882&amp;"0123456789"))+1)),"")</f>
        <v/>
      </c>
    </row>
    <row r="883" spans="2:28" x14ac:dyDescent="0.2">
      <c r="B883" s="130"/>
      <c r="C883" s="160"/>
      <c r="E883" s="160"/>
      <c r="G883" s="160"/>
      <c r="I883" s="160"/>
      <c r="K883" s="160"/>
      <c r="M883" s="160"/>
      <c r="N883" s="143">
        <f t="shared" si="13"/>
        <v>883</v>
      </c>
      <c r="AB883" s="172" t="str">
        <f>IFERROR(VALUE(RIGHT(AA883,LEN(AA883)-MIN(FIND({0;1;2;3;4;5;6;7;8;9},AA883&amp;"0123456789"))+1)),"")</f>
        <v/>
      </c>
    </row>
    <row r="884" spans="2:28" x14ac:dyDescent="0.2">
      <c r="B884" s="130"/>
      <c r="C884" s="160"/>
      <c r="E884" s="160"/>
      <c r="G884" s="160"/>
      <c r="I884" s="160"/>
      <c r="K884" s="160"/>
      <c r="M884" s="160"/>
      <c r="N884" s="143">
        <f t="shared" si="13"/>
        <v>884</v>
      </c>
      <c r="AB884" s="172" t="str">
        <f>IFERROR(VALUE(RIGHT(AA884,LEN(AA884)-MIN(FIND({0;1;2;3;4;5;6;7;8;9},AA884&amp;"0123456789"))+1)),"")</f>
        <v/>
      </c>
    </row>
    <row r="885" spans="2:28" x14ac:dyDescent="0.2">
      <c r="B885" s="130"/>
      <c r="C885" s="160"/>
      <c r="E885" s="160"/>
      <c r="G885" s="160"/>
      <c r="I885" s="160"/>
      <c r="K885" s="160"/>
      <c r="M885" s="160"/>
      <c r="N885" s="143">
        <f t="shared" si="13"/>
        <v>885</v>
      </c>
      <c r="AB885" s="172" t="str">
        <f>IFERROR(VALUE(RIGHT(AA885,LEN(AA885)-MIN(FIND({0;1;2;3;4;5;6;7;8;9},AA885&amp;"0123456789"))+1)),"")</f>
        <v/>
      </c>
    </row>
    <row r="886" spans="2:28" x14ac:dyDescent="0.2">
      <c r="B886" s="130"/>
      <c r="C886" s="160"/>
      <c r="E886" s="160"/>
      <c r="G886" s="160"/>
      <c r="I886" s="160"/>
      <c r="K886" s="160"/>
      <c r="M886" s="160"/>
      <c r="N886" s="143">
        <f t="shared" si="13"/>
        <v>886</v>
      </c>
      <c r="AB886" s="172" t="str">
        <f>IFERROR(VALUE(RIGHT(AA886,LEN(AA886)-MIN(FIND({0;1;2;3;4;5;6;7;8;9},AA886&amp;"0123456789"))+1)),"")</f>
        <v/>
      </c>
    </row>
    <row r="887" spans="2:28" x14ac:dyDescent="0.2">
      <c r="B887" s="130"/>
      <c r="C887" s="160"/>
      <c r="E887" s="160"/>
      <c r="G887" s="160"/>
      <c r="I887" s="160"/>
      <c r="K887" s="160"/>
      <c r="M887" s="160"/>
      <c r="N887" s="143">
        <f t="shared" si="13"/>
        <v>887</v>
      </c>
      <c r="AB887" s="172" t="str">
        <f>IFERROR(VALUE(RIGHT(AA887,LEN(AA887)-MIN(FIND({0;1;2;3;4;5;6;7;8;9},AA887&amp;"0123456789"))+1)),"")</f>
        <v/>
      </c>
    </row>
    <row r="888" spans="2:28" x14ac:dyDescent="0.2">
      <c r="B888" s="130"/>
      <c r="C888" s="160"/>
      <c r="E888" s="160"/>
      <c r="G888" s="160"/>
      <c r="I888" s="160"/>
      <c r="K888" s="160"/>
      <c r="M888" s="160"/>
      <c r="N888" s="143">
        <f t="shared" si="13"/>
        <v>888</v>
      </c>
      <c r="AB888" s="172" t="str">
        <f>IFERROR(VALUE(RIGHT(AA888,LEN(AA888)-MIN(FIND({0;1;2;3;4;5;6;7;8;9},AA888&amp;"0123456789"))+1)),"")</f>
        <v/>
      </c>
    </row>
    <row r="889" spans="2:28" x14ac:dyDescent="0.2">
      <c r="B889" s="130"/>
      <c r="C889" s="160"/>
      <c r="E889" s="160"/>
      <c r="G889" s="160"/>
      <c r="I889" s="160"/>
      <c r="K889" s="160"/>
      <c r="M889" s="160"/>
      <c r="N889" s="143">
        <f t="shared" si="13"/>
        <v>889</v>
      </c>
      <c r="AB889" s="172" t="str">
        <f>IFERROR(VALUE(RIGHT(AA889,LEN(AA889)-MIN(FIND({0;1;2;3;4;5;6;7;8;9},AA889&amp;"0123456789"))+1)),"")</f>
        <v/>
      </c>
    </row>
    <row r="890" spans="2:28" x14ac:dyDescent="0.2">
      <c r="B890" s="130"/>
      <c r="C890" s="160"/>
      <c r="E890" s="160"/>
      <c r="G890" s="160"/>
      <c r="I890" s="160"/>
      <c r="K890" s="160"/>
      <c r="M890" s="160"/>
      <c r="N890" s="143">
        <f t="shared" si="13"/>
        <v>890</v>
      </c>
      <c r="AB890" s="172" t="str">
        <f>IFERROR(VALUE(RIGHT(AA890,LEN(AA890)-MIN(FIND({0;1;2;3;4;5;6;7;8;9},AA890&amp;"0123456789"))+1)),"")</f>
        <v/>
      </c>
    </row>
    <row r="891" spans="2:28" x14ac:dyDescent="0.2">
      <c r="B891" s="130"/>
      <c r="C891" s="160"/>
      <c r="E891" s="160"/>
      <c r="G891" s="160"/>
      <c r="I891" s="160"/>
      <c r="K891" s="160"/>
      <c r="M891" s="160"/>
      <c r="N891" s="143">
        <f t="shared" si="13"/>
        <v>891</v>
      </c>
      <c r="AB891" s="172" t="str">
        <f>IFERROR(VALUE(RIGHT(AA891,LEN(AA891)-MIN(FIND({0;1;2;3;4;5;6;7;8;9},AA891&amp;"0123456789"))+1)),"")</f>
        <v/>
      </c>
    </row>
    <row r="892" spans="2:28" x14ac:dyDescent="0.2">
      <c r="B892" s="130"/>
      <c r="C892" s="160"/>
      <c r="E892" s="160"/>
      <c r="G892" s="160"/>
      <c r="I892" s="160"/>
      <c r="K892" s="160"/>
      <c r="M892" s="160"/>
      <c r="N892" s="143">
        <f t="shared" si="13"/>
        <v>892</v>
      </c>
      <c r="AB892" s="172" t="str">
        <f>IFERROR(VALUE(RIGHT(AA892,LEN(AA892)-MIN(FIND({0;1;2;3;4;5;6;7;8;9},AA892&amp;"0123456789"))+1)),"")</f>
        <v/>
      </c>
    </row>
    <row r="893" spans="2:28" x14ac:dyDescent="0.2">
      <c r="B893" s="130"/>
      <c r="C893" s="160"/>
      <c r="E893" s="160"/>
      <c r="G893" s="160"/>
      <c r="I893" s="160"/>
      <c r="K893" s="160"/>
      <c r="M893" s="160"/>
      <c r="N893" s="143">
        <f t="shared" si="13"/>
        <v>893</v>
      </c>
      <c r="AB893" s="172" t="str">
        <f>IFERROR(VALUE(RIGHT(AA893,LEN(AA893)-MIN(FIND({0;1;2;3;4;5;6;7;8;9},AA893&amp;"0123456789"))+1)),"")</f>
        <v/>
      </c>
    </row>
    <row r="894" spans="2:28" x14ac:dyDescent="0.2">
      <c r="B894" s="130"/>
      <c r="C894" s="160"/>
      <c r="E894" s="160"/>
      <c r="G894" s="160"/>
      <c r="I894" s="160"/>
      <c r="K894" s="160"/>
      <c r="M894" s="160"/>
      <c r="N894" s="143">
        <f t="shared" si="13"/>
        <v>894</v>
      </c>
      <c r="AB894" s="172" t="str">
        <f>IFERROR(VALUE(RIGHT(AA894,LEN(AA894)-MIN(FIND({0;1;2;3;4;5;6;7;8;9},AA894&amp;"0123456789"))+1)),"")</f>
        <v/>
      </c>
    </row>
    <row r="895" spans="2:28" x14ac:dyDescent="0.2">
      <c r="B895" s="130"/>
      <c r="C895" s="160"/>
      <c r="E895" s="160"/>
      <c r="G895" s="160"/>
      <c r="I895" s="160"/>
      <c r="K895" s="160"/>
      <c r="M895" s="160"/>
      <c r="N895" s="143">
        <f t="shared" si="13"/>
        <v>895</v>
      </c>
      <c r="AB895" s="172" t="str">
        <f>IFERROR(VALUE(RIGHT(AA895,LEN(AA895)-MIN(FIND({0;1;2;3;4;5;6;7;8;9},AA895&amp;"0123456789"))+1)),"")</f>
        <v/>
      </c>
    </row>
    <row r="896" spans="2:28" x14ac:dyDescent="0.2">
      <c r="B896" s="130"/>
      <c r="C896" s="160"/>
      <c r="E896" s="160"/>
      <c r="G896" s="160"/>
      <c r="I896" s="160"/>
      <c r="K896" s="160"/>
      <c r="M896" s="160"/>
      <c r="N896" s="143">
        <f t="shared" si="13"/>
        <v>896</v>
      </c>
      <c r="AB896" s="172" t="str">
        <f>IFERROR(VALUE(RIGHT(AA896,LEN(AA896)-MIN(FIND({0;1;2;3;4;5;6;7;8;9},AA896&amp;"0123456789"))+1)),"")</f>
        <v/>
      </c>
    </row>
    <row r="897" spans="2:28" x14ac:dyDescent="0.2">
      <c r="B897" s="130"/>
      <c r="C897" s="160"/>
      <c r="E897" s="160"/>
      <c r="G897" s="160"/>
      <c r="I897" s="160"/>
      <c r="K897" s="160"/>
      <c r="M897" s="160"/>
      <c r="N897" s="143">
        <f t="shared" si="13"/>
        <v>897</v>
      </c>
      <c r="AB897" s="172" t="str">
        <f>IFERROR(VALUE(RIGHT(AA897,LEN(AA897)-MIN(FIND({0;1;2;3;4;5;6;7;8;9},AA897&amp;"0123456789"))+1)),"")</f>
        <v/>
      </c>
    </row>
    <row r="898" spans="2:28" x14ac:dyDescent="0.2">
      <c r="B898" s="130"/>
      <c r="C898" s="160"/>
      <c r="E898" s="160"/>
      <c r="G898" s="160"/>
      <c r="I898" s="160"/>
      <c r="K898" s="160"/>
      <c r="M898" s="160"/>
      <c r="N898" s="143">
        <f t="shared" si="13"/>
        <v>898</v>
      </c>
      <c r="AB898" s="172" t="str">
        <f>IFERROR(VALUE(RIGHT(AA898,LEN(AA898)-MIN(FIND({0;1;2;3;4;5;6;7;8;9},AA898&amp;"0123456789"))+1)),"")</f>
        <v/>
      </c>
    </row>
    <row r="899" spans="2:28" x14ac:dyDescent="0.2">
      <c r="B899" s="130"/>
      <c r="C899" s="160"/>
      <c r="E899" s="160"/>
      <c r="G899" s="160"/>
      <c r="I899" s="160"/>
      <c r="K899" s="160"/>
      <c r="M899" s="160"/>
      <c r="N899" s="143">
        <f t="shared" si="13"/>
        <v>899</v>
      </c>
      <c r="AB899" s="172" t="str">
        <f>IFERROR(VALUE(RIGHT(AA899,LEN(AA899)-MIN(FIND({0;1;2;3;4;5;6;7;8;9},AA899&amp;"0123456789"))+1)),"")</f>
        <v/>
      </c>
    </row>
    <row r="900" spans="2:28" x14ac:dyDescent="0.2">
      <c r="B900" s="130"/>
      <c r="C900" s="160"/>
      <c r="E900" s="160"/>
      <c r="G900" s="160"/>
      <c r="I900" s="160"/>
      <c r="K900" s="160"/>
      <c r="M900" s="160"/>
      <c r="N900" s="143">
        <f t="shared" si="13"/>
        <v>900</v>
      </c>
      <c r="AB900" s="172" t="str">
        <f>IFERROR(VALUE(RIGHT(AA900,LEN(AA900)-MIN(FIND({0;1;2;3;4;5;6;7;8;9},AA900&amp;"0123456789"))+1)),"")</f>
        <v/>
      </c>
    </row>
    <row r="901" spans="2:28" x14ac:dyDescent="0.2">
      <c r="B901" s="130"/>
      <c r="C901" s="160"/>
      <c r="E901" s="160"/>
      <c r="G901" s="160"/>
      <c r="I901" s="160"/>
      <c r="K901" s="160"/>
      <c r="M901" s="160"/>
      <c r="N901" s="143">
        <f t="shared" si="13"/>
        <v>901</v>
      </c>
      <c r="AB901" s="172" t="str">
        <f>IFERROR(VALUE(RIGHT(AA901,LEN(AA901)-MIN(FIND({0;1;2;3;4;5;6;7;8;9},AA901&amp;"0123456789"))+1)),"")</f>
        <v/>
      </c>
    </row>
    <row r="902" spans="2:28" x14ac:dyDescent="0.2">
      <c r="B902" s="130"/>
      <c r="C902" s="160"/>
      <c r="E902" s="160"/>
      <c r="G902" s="160"/>
      <c r="I902" s="160"/>
      <c r="K902" s="160"/>
      <c r="M902" s="160"/>
      <c r="N902" s="143">
        <f t="shared" ref="N902:N965" si="14">N901+1</f>
        <v>902</v>
      </c>
      <c r="AB902" s="172" t="str">
        <f>IFERROR(VALUE(RIGHT(AA902,LEN(AA902)-MIN(FIND({0;1;2;3;4;5;6;7;8;9},AA902&amp;"0123456789"))+1)),"")</f>
        <v/>
      </c>
    </row>
    <row r="903" spans="2:28" x14ac:dyDescent="0.2">
      <c r="B903" s="130"/>
      <c r="C903" s="160"/>
      <c r="E903" s="160"/>
      <c r="G903" s="160"/>
      <c r="I903" s="160"/>
      <c r="K903" s="160"/>
      <c r="M903" s="160"/>
      <c r="N903" s="143">
        <f t="shared" si="14"/>
        <v>903</v>
      </c>
      <c r="AB903" s="172" t="str">
        <f>IFERROR(VALUE(RIGHT(AA903,LEN(AA903)-MIN(FIND({0;1;2;3;4;5;6;7;8;9},AA903&amp;"0123456789"))+1)),"")</f>
        <v/>
      </c>
    </row>
    <row r="904" spans="2:28" x14ac:dyDescent="0.2">
      <c r="B904" s="130"/>
      <c r="C904" s="160"/>
      <c r="E904" s="160"/>
      <c r="G904" s="160"/>
      <c r="I904" s="160"/>
      <c r="K904" s="160"/>
      <c r="M904" s="160"/>
      <c r="N904" s="143">
        <f t="shared" si="14"/>
        <v>904</v>
      </c>
      <c r="AB904" s="172" t="str">
        <f>IFERROR(VALUE(RIGHT(AA904,LEN(AA904)-MIN(FIND({0;1;2;3;4;5;6;7;8;9},AA904&amp;"0123456789"))+1)),"")</f>
        <v/>
      </c>
    </row>
    <row r="905" spans="2:28" x14ac:dyDescent="0.2">
      <c r="B905" s="130"/>
      <c r="C905" s="160"/>
      <c r="E905" s="160"/>
      <c r="G905" s="160"/>
      <c r="I905" s="160"/>
      <c r="K905" s="160"/>
      <c r="M905" s="160"/>
      <c r="N905" s="143">
        <f t="shared" si="14"/>
        <v>905</v>
      </c>
      <c r="AB905" s="172" t="str">
        <f>IFERROR(VALUE(RIGHT(AA905,LEN(AA905)-MIN(FIND({0;1;2;3;4;5;6;7;8;9},AA905&amp;"0123456789"))+1)),"")</f>
        <v/>
      </c>
    </row>
    <row r="906" spans="2:28" x14ac:dyDescent="0.2">
      <c r="B906" s="130"/>
      <c r="C906" s="160"/>
      <c r="E906" s="160"/>
      <c r="G906" s="160"/>
      <c r="I906" s="160"/>
      <c r="K906" s="160"/>
      <c r="M906" s="160"/>
      <c r="N906" s="143">
        <f t="shared" si="14"/>
        <v>906</v>
      </c>
      <c r="AB906" s="172" t="str">
        <f>IFERROR(VALUE(RIGHT(AA906,LEN(AA906)-MIN(FIND({0;1;2;3;4;5;6;7;8;9},AA906&amp;"0123456789"))+1)),"")</f>
        <v/>
      </c>
    </row>
    <row r="907" spans="2:28" x14ac:dyDescent="0.2">
      <c r="B907" s="130"/>
      <c r="C907" s="160"/>
      <c r="E907" s="160"/>
      <c r="G907" s="160"/>
      <c r="I907" s="160"/>
      <c r="K907" s="160"/>
      <c r="M907" s="160"/>
      <c r="N907" s="143">
        <f t="shared" si="14"/>
        <v>907</v>
      </c>
      <c r="AB907" s="172" t="str">
        <f>IFERROR(VALUE(RIGHT(AA907,LEN(AA907)-MIN(FIND({0;1;2;3;4;5;6;7;8;9},AA907&amp;"0123456789"))+1)),"")</f>
        <v/>
      </c>
    </row>
    <row r="908" spans="2:28" x14ac:dyDescent="0.2">
      <c r="B908" s="130"/>
      <c r="C908" s="160"/>
      <c r="E908" s="160"/>
      <c r="G908" s="160"/>
      <c r="I908" s="160"/>
      <c r="K908" s="160"/>
      <c r="M908" s="160"/>
      <c r="N908" s="143">
        <f t="shared" si="14"/>
        <v>908</v>
      </c>
      <c r="AB908" s="172" t="str">
        <f>IFERROR(VALUE(RIGHT(AA908,LEN(AA908)-MIN(FIND({0;1;2;3;4;5;6;7;8;9},AA908&amp;"0123456789"))+1)),"")</f>
        <v/>
      </c>
    </row>
    <row r="909" spans="2:28" x14ac:dyDescent="0.2">
      <c r="B909" s="130"/>
      <c r="C909" s="160"/>
      <c r="E909" s="160"/>
      <c r="G909" s="160"/>
      <c r="I909" s="160"/>
      <c r="K909" s="160"/>
      <c r="M909" s="160"/>
      <c r="N909" s="143">
        <f t="shared" si="14"/>
        <v>909</v>
      </c>
      <c r="AB909" s="172" t="str">
        <f>IFERROR(VALUE(RIGHT(AA909,LEN(AA909)-MIN(FIND({0;1;2;3;4;5;6;7;8;9},AA909&amp;"0123456789"))+1)),"")</f>
        <v/>
      </c>
    </row>
    <row r="910" spans="2:28" x14ac:dyDescent="0.2">
      <c r="B910" s="130"/>
      <c r="C910" s="160"/>
      <c r="E910" s="160"/>
      <c r="G910" s="160"/>
      <c r="I910" s="160"/>
      <c r="K910" s="160"/>
      <c r="M910" s="160"/>
      <c r="N910" s="143">
        <f t="shared" si="14"/>
        <v>910</v>
      </c>
      <c r="AB910" s="172" t="str">
        <f>IFERROR(VALUE(RIGHT(AA910,LEN(AA910)-MIN(FIND({0;1;2;3;4;5;6;7;8;9},AA910&amp;"0123456789"))+1)),"")</f>
        <v/>
      </c>
    </row>
    <row r="911" spans="2:28" x14ac:dyDescent="0.2">
      <c r="B911" s="130"/>
      <c r="C911" s="160"/>
      <c r="E911" s="160"/>
      <c r="G911" s="160"/>
      <c r="I911" s="160"/>
      <c r="K911" s="160"/>
      <c r="M911" s="160"/>
      <c r="N911" s="143">
        <f t="shared" si="14"/>
        <v>911</v>
      </c>
      <c r="AB911" s="172" t="str">
        <f>IFERROR(VALUE(RIGHT(AA911,LEN(AA911)-MIN(FIND({0;1;2;3;4;5;6;7;8;9},AA911&amp;"0123456789"))+1)),"")</f>
        <v/>
      </c>
    </row>
    <row r="912" spans="2:28" x14ac:dyDescent="0.2">
      <c r="B912" s="130"/>
      <c r="C912" s="160"/>
      <c r="E912" s="160"/>
      <c r="G912" s="160"/>
      <c r="I912" s="160"/>
      <c r="K912" s="160"/>
      <c r="M912" s="160"/>
      <c r="N912" s="143">
        <f t="shared" si="14"/>
        <v>912</v>
      </c>
      <c r="AB912" s="172" t="str">
        <f>IFERROR(VALUE(RIGHT(AA912,LEN(AA912)-MIN(FIND({0;1;2;3;4;5;6;7;8;9},AA912&amp;"0123456789"))+1)),"")</f>
        <v/>
      </c>
    </row>
    <row r="913" spans="2:28" x14ac:dyDescent="0.2">
      <c r="B913" s="130"/>
      <c r="C913" s="160"/>
      <c r="E913" s="160"/>
      <c r="G913" s="160"/>
      <c r="I913" s="160"/>
      <c r="K913" s="160"/>
      <c r="M913" s="160"/>
      <c r="N913" s="143">
        <f t="shared" si="14"/>
        <v>913</v>
      </c>
      <c r="AB913" s="172" t="str">
        <f>IFERROR(VALUE(RIGHT(AA913,LEN(AA913)-MIN(FIND({0;1;2;3;4;5;6;7;8;9},AA913&amp;"0123456789"))+1)),"")</f>
        <v/>
      </c>
    </row>
    <row r="914" spans="2:28" x14ac:dyDescent="0.2">
      <c r="B914" s="130"/>
      <c r="C914" s="160"/>
      <c r="E914" s="160"/>
      <c r="G914" s="160"/>
      <c r="I914" s="160"/>
      <c r="K914" s="160"/>
      <c r="M914" s="160"/>
      <c r="N914" s="143">
        <f t="shared" si="14"/>
        <v>914</v>
      </c>
      <c r="AB914" s="172" t="str">
        <f>IFERROR(VALUE(RIGHT(AA914,LEN(AA914)-MIN(FIND({0;1;2;3;4;5;6;7;8;9},AA914&amp;"0123456789"))+1)),"")</f>
        <v/>
      </c>
    </row>
    <row r="915" spans="2:28" x14ac:dyDescent="0.2">
      <c r="B915" s="130"/>
      <c r="C915" s="160"/>
      <c r="E915" s="160"/>
      <c r="G915" s="160"/>
      <c r="I915" s="160"/>
      <c r="K915" s="160"/>
      <c r="M915" s="160"/>
      <c r="N915" s="143">
        <f t="shared" si="14"/>
        <v>915</v>
      </c>
      <c r="AB915" s="172" t="str">
        <f>IFERROR(VALUE(RIGHT(AA915,LEN(AA915)-MIN(FIND({0;1;2;3;4;5;6;7;8;9},AA915&amp;"0123456789"))+1)),"")</f>
        <v/>
      </c>
    </row>
    <row r="916" spans="2:28" x14ac:dyDescent="0.2">
      <c r="B916" s="130"/>
      <c r="C916" s="160"/>
      <c r="E916" s="160"/>
      <c r="G916" s="160"/>
      <c r="I916" s="160"/>
      <c r="K916" s="160"/>
      <c r="M916" s="160"/>
      <c r="N916" s="143">
        <f t="shared" si="14"/>
        <v>916</v>
      </c>
      <c r="AB916" s="172" t="str">
        <f>IFERROR(VALUE(RIGHT(AA916,LEN(AA916)-MIN(FIND({0;1;2;3;4;5;6;7;8;9},AA916&amp;"0123456789"))+1)),"")</f>
        <v/>
      </c>
    </row>
    <row r="917" spans="2:28" x14ac:dyDescent="0.2">
      <c r="B917" s="130"/>
      <c r="C917" s="160"/>
      <c r="E917" s="160"/>
      <c r="G917" s="160"/>
      <c r="I917" s="160"/>
      <c r="K917" s="160"/>
      <c r="M917" s="160"/>
      <c r="N917" s="143">
        <f t="shared" si="14"/>
        <v>917</v>
      </c>
      <c r="AB917" s="172" t="str">
        <f>IFERROR(VALUE(RIGHT(AA917,LEN(AA917)-MIN(FIND({0;1;2;3;4;5;6;7;8;9},AA917&amp;"0123456789"))+1)),"")</f>
        <v/>
      </c>
    </row>
    <row r="918" spans="2:28" x14ac:dyDescent="0.2">
      <c r="B918" s="130"/>
      <c r="C918" s="160"/>
      <c r="E918" s="160"/>
      <c r="G918" s="160"/>
      <c r="I918" s="160"/>
      <c r="K918" s="160"/>
      <c r="M918" s="160"/>
      <c r="N918" s="143">
        <f t="shared" si="14"/>
        <v>918</v>
      </c>
      <c r="AB918" s="172" t="str">
        <f>IFERROR(VALUE(RIGHT(AA918,LEN(AA918)-MIN(FIND({0;1;2;3;4;5;6;7;8;9},AA918&amp;"0123456789"))+1)),"")</f>
        <v/>
      </c>
    </row>
    <row r="919" spans="2:28" x14ac:dyDescent="0.2">
      <c r="B919" s="130"/>
      <c r="C919" s="160"/>
      <c r="E919" s="160"/>
      <c r="G919" s="160"/>
      <c r="I919" s="160"/>
      <c r="K919" s="160"/>
      <c r="M919" s="160"/>
      <c r="N919" s="143">
        <f t="shared" si="14"/>
        <v>919</v>
      </c>
      <c r="AB919" s="172" t="str">
        <f>IFERROR(VALUE(RIGHT(AA919,LEN(AA919)-MIN(FIND({0;1;2;3;4;5;6;7;8;9},AA919&amp;"0123456789"))+1)),"")</f>
        <v/>
      </c>
    </row>
    <row r="920" spans="2:28" x14ac:dyDescent="0.2">
      <c r="B920" s="130"/>
      <c r="C920" s="160"/>
      <c r="E920" s="160"/>
      <c r="G920" s="160"/>
      <c r="I920" s="160"/>
      <c r="K920" s="160"/>
      <c r="M920" s="160"/>
      <c r="N920" s="143">
        <f t="shared" si="14"/>
        <v>920</v>
      </c>
      <c r="AB920" s="172" t="str">
        <f>IFERROR(VALUE(RIGHT(AA920,LEN(AA920)-MIN(FIND({0;1;2;3;4;5;6;7;8;9},AA920&amp;"0123456789"))+1)),"")</f>
        <v/>
      </c>
    </row>
    <row r="921" spans="2:28" x14ac:dyDescent="0.2">
      <c r="B921" s="130"/>
      <c r="C921" s="160"/>
      <c r="E921" s="160"/>
      <c r="G921" s="160"/>
      <c r="I921" s="160"/>
      <c r="K921" s="160"/>
      <c r="M921" s="160"/>
      <c r="N921" s="143">
        <f t="shared" si="14"/>
        <v>921</v>
      </c>
      <c r="AB921" s="172" t="str">
        <f>IFERROR(VALUE(RIGHT(AA921,LEN(AA921)-MIN(FIND({0;1;2;3;4;5;6;7;8;9},AA921&amp;"0123456789"))+1)),"")</f>
        <v/>
      </c>
    </row>
    <row r="922" spans="2:28" x14ac:dyDescent="0.2">
      <c r="B922" s="130"/>
      <c r="C922" s="160"/>
      <c r="E922" s="160"/>
      <c r="G922" s="160"/>
      <c r="I922" s="160"/>
      <c r="K922" s="160"/>
      <c r="M922" s="160"/>
      <c r="N922" s="143">
        <f t="shared" si="14"/>
        <v>922</v>
      </c>
      <c r="AB922" s="172" t="str">
        <f>IFERROR(VALUE(RIGHT(AA922,LEN(AA922)-MIN(FIND({0;1;2;3;4;5;6;7;8;9},AA922&amp;"0123456789"))+1)),"")</f>
        <v/>
      </c>
    </row>
    <row r="923" spans="2:28" x14ac:dyDescent="0.2">
      <c r="B923" s="130"/>
      <c r="C923" s="160"/>
      <c r="E923" s="160"/>
      <c r="G923" s="160"/>
      <c r="I923" s="160"/>
      <c r="K923" s="160"/>
      <c r="M923" s="160"/>
      <c r="N923" s="143">
        <f t="shared" si="14"/>
        <v>923</v>
      </c>
      <c r="AB923" s="172" t="str">
        <f>IFERROR(VALUE(RIGHT(AA923,LEN(AA923)-MIN(FIND({0;1;2;3;4;5;6;7;8;9},AA923&amp;"0123456789"))+1)),"")</f>
        <v/>
      </c>
    </row>
    <row r="924" spans="2:28" x14ac:dyDescent="0.2">
      <c r="B924" s="130"/>
      <c r="C924" s="160"/>
      <c r="E924" s="160"/>
      <c r="G924" s="160"/>
      <c r="I924" s="160"/>
      <c r="K924" s="160"/>
      <c r="M924" s="160"/>
      <c r="N924" s="143">
        <f t="shared" si="14"/>
        <v>924</v>
      </c>
      <c r="AB924" s="172" t="str">
        <f>IFERROR(VALUE(RIGHT(AA924,LEN(AA924)-MIN(FIND({0;1;2;3;4;5;6;7;8;9},AA924&amp;"0123456789"))+1)),"")</f>
        <v/>
      </c>
    </row>
    <row r="925" spans="2:28" x14ac:dyDescent="0.2">
      <c r="B925" s="130"/>
      <c r="C925" s="160"/>
      <c r="E925" s="160"/>
      <c r="G925" s="160"/>
      <c r="I925" s="160"/>
      <c r="K925" s="160"/>
      <c r="M925" s="160"/>
      <c r="N925" s="143">
        <f t="shared" si="14"/>
        <v>925</v>
      </c>
      <c r="AB925" s="172" t="str">
        <f>IFERROR(VALUE(RIGHT(AA925,LEN(AA925)-MIN(FIND({0;1;2;3;4;5;6;7;8;9},AA925&amp;"0123456789"))+1)),"")</f>
        <v/>
      </c>
    </row>
    <row r="926" spans="2:28" x14ac:dyDescent="0.2">
      <c r="B926" s="130"/>
      <c r="C926" s="160"/>
      <c r="E926" s="160"/>
      <c r="G926" s="160"/>
      <c r="I926" s="160"/>
      <c r="K926" s="160"/>
      <c r="M926" s="160"/>
      <c r="N926" s="143">
        <f t="shared" si="14"/>
        <v>926</v>
      </c>
      <c r="AB926" s="172" t="str">
        <f>IFERROR(VALUE(RIGHT(AA926,LEN(AA926)-MIN(FIND({0;1;2;3;4;5;6;7;8;9},AA926&amp;"0123456789"))+1)),"")</f>
        <v/>
      </c>
    </row>
    <row r="927" spans="2:28" x14ac:dyDescent="0.2">
      <c r="B927" s="130"/>
      <c r="C927" s="160"/>
      <c r="E927" s="160"/>
      <c r="G927" s="160"/>
      <c r="I927" s="160"/>
      <c r="K927" s="160"/>
      <c r="M927" s="160"/>
      <c r="N927" s="143">
        <f t="shared" si="14"/>
        <v>927</v>
      </c>
      <c r="AB927" s="172" t="str">
        <f>IFERROR(VALUE(RIGHT(AA927,LEN(AA927)-MIN(FIND({0;1;2;3;4;5;6;7;8;9},AA927&amp;"0123456789"))+1)),"")</f>
        <v/>
      </c>
    </row>
    <row r="928" spans="2:28" x14ac:dyDescent="0.2">
      <c r="B928" s="130"/>
      <c r="C928" s="160"/>
      <c r="E928" s="160"/>
      <c r="G928" s="160"/>
      <c r="I928" s="160"/>
      <c r="K928" s="160"/>
      <c r="M928" s="160"/>
      <c r="N928" s="143">
        <f t="shared" si="14"/>
        <v>928</v>
      </c>
      <c r="AB928" s="172" t="str">
        <f>IFERROR(VALUE(RIGHT(AA928,LEN(AA928)-MIN(FIND({0;1;2;3;4;5;6;7;8;9},AA928&amp;"0123456789"))+1)),"")</f>
        <v/>
      </c>
    </row>
    <row r="929" spans="2:28" x14ac:dyDescent="0.2">
      <c r="B929" s="130"/>
      <c r="C929" s="160"/>
      <c r="E929" s="160"/>
      <c r="G929" s="160"/>
      <c r="I929" s="160"/>
      <c r="K929" s="160"/>
      <c r="M929" s="160"/>
      <c r="N929" s="143">
        <f t="shared" si="14"/>
        <v>929</v>
      </c>
      <c r="AB929" s="172" t="str">
        <f>IFERROR(VALUE(RIGHT(AA929,LEN(AA929)-MIN(FIND({0;1;2;3;4;5;6;7;8;9},AA929&amp;"0123456789"))+1)),"")</f>
        <v/>
      </c>
    </row>
    <row r="930" spans="2:28" x14ac:dyDescent="0.2">
      <c r="B930" s="130"/>
      <c r="C930" s="160"/>
      <c r="E930" s="160"/>
      <c r="G930" s="160"/>
      <c r="I930" s="160"/>
      <c r="K930" s="160"/>
      <c r="M930" s="160"/>
      <c r="N930" s="143">
        <f t="shared" si="14"/>
        <v>930</v>
      </c>
      <c r="AB930" s="172" t="str">
        <f>IFERROR(VALUE(RIGHT(AA930,LEN(AA930)-MIN(FIND({0;1;2;3;4;5;6;7;8;9},AA930&amp;"0123456789"))+1)),"")</f>
        <v/>
      </c>
    </row>
    <row r="931" spans="2:28" x14ac:dyDescent="0.2">
      <c r="B931" s="130"/>
      <c r="C931" s="160"/>
      <c r="E931" s="160"/>
      <c r="G931" s="160"/>
      <c r="I931" s="160"/>
      <c r="K931" s="160"/>
      <c r="M931" s="160"/>
      <c r="N931" s="143">
        <f t="shared" si="14"/>
        <v>931</v>
      </c>
      <c r="AB931" s="172" t="str">
        <f>IFERROR(VALUE(RIGHT(AA931,LEN(AA931)-MIN(FIND({0;1;2;3;4;5;6;7;8;9},AA931&amp;"0123456789"))+1)),"")</f>
        <v/>
      </c>
    </row>
    <row r="932" spans="2:28" x14ac:dyDescent="0.2">
      <c r="B932" s="130"/>
      <c r="C932" s="160"/>
      <c r="E932" s="160"/>
      <c r="G932" s="160"/>
      <c r="I932" s="160"/>
      <c r="K932" s="160"/>
      <c r="M932" s="160"/>
      <c r="N932" s="143">
        <f t="shared" si="14"/>
        <v>932</v>
      </c>
      <c r="AB932" s="172" t="str">
        <f>IFERROR(VALUE(RIGHT(AA932,LEN(AA932)-MIN(FIND({0;1;2;3;4;5;6;7;8;9},AA932&amp;"0123456789"))+1)),"")</f>
        <v/>
      </c>
    </row>
    <row r="933" spans="2:28" x14ac:dyDescent="0.2">
      <c r="B933" s="130"/>
      <c r="C933" s="160"/>
      <c r="E933" s="160"/>
      <c r="G933" s="160"/>
      <c r="I933" s="160"/>
      <c r="K933" s="160"/>
      <c r="M933" s="160"/>
      <c r="N933" s="143">
        <f t="shared" si="14"/>
        <v>933</v>
      </c>
      <c r="AB933" s="172" t="str">
        <f>IFERROR(VALUE(RIGHT(AA933,LEN(AA933)-MIN(FIND({0;1;2;3;4;5;6;7;8;9},AA933&amp;"0123456789"))+1)),"")</f>
        <v/>
      </c>
    </row>
    <row r="934" spans="2:28" x14ac:dyDescent="0.2">
      <c r="B934" s="130"/>
      <c r="C934" s="160"/>
      <c r="E934" s="160"/>
      <c r="G934" s="160"/>
      <c r="I934" s="160"/>
      <c r="K934" s="160"/>
      <c r="M934" s="160"/>
      <c r="N934" s="143">
        <f t="shared" si="14"/>
        <v>934</v>
      </c>
      <c r="AB934" s="172" t="str">
        <f>IFERROR(VALUE(RIGHT(AA934,LEN(AA934)-MIN(FIND({0;1;2;3;4;5;6;7;8;9},AA934&amp;"0123456789"))+1)),"")</f>
        <v/>
      </c>
    </row>
    <row r="935" spans="2:28" x14ac:dyDescent="0.2">
      <c r="B935" s="130"/>
      <c r="C935" s="160"/>
      <c r="E935" s="160"/>
      <c r="G935" s="160"/>
      <c r="I935" s="160"/>
      <c r="K935" s="160"/>
      <c r="M935" s="160"/>
      <c r="N935" s="143">
        <f t="shared" si="14"/>
        <v>935</v>
      </c>
      <c r="AB935" s="172" t="str">
        <f>IFERROR(VALUE(RIGHT(AA935,LEN(AA935)-MIN(FIND({0;1;2;3;4;5;6;7;8;9},AA935&amp;"0123456789"))+1)),"")</f>
        <v/>
      </c>
    </row>
    <row r="936" spans="2:28" x14ac:dyDescent="0.2">
      <c r="B936" s="130"/>
      <c r="C936" s="160"/>
      <c r="E936" s="160"/>
      <c r="G936" s="160"/>
      <c r="I936" s="160"/>
      <c r="K936" s="160"/>
      <c r="M936" s="160"/>
      <c r="N936" s="143">
        <f t="shared" si="14"/>
        <v>936</v>
      </c>
      <c r="AB936" s="172" t="str">
        <f>IFERROR(VALUE(RIGHT(AA936,LEN(AA936)-MIN(FIND({0;1;2;3;4;5;6;7;8;9},AA936&amp;"0123456789"))+1)),"")</f>
        <v/>
      </c>
    </row>
    <row r="937" spans="2:28" x14ac:dyDescent="0.2">
      <c r="B937" s="130"/>
      <c r="C937" s="160"/>
      <c r="E937" s="160"/>
      <c r="G937" s="160"/>
      <c r="I937" s="160"/>
      <c r="K937" s="160"/>
      <c r="M937" s="160"/>
      <c r="N937" s="143">
        <f t="shared" si="14"/>
        <v>937</v>
      </c>
      <c r="AB937" s="172" t="str">
        <f>IFERROR(VALUE(RIGHT(AA937,LEN(AA937)-MIN(FIND({0;1;2;3;4;5;6;7;8;9},AA937&amp;"0123456789"))+1)),"")</f>
        <v/>
      </c>
    </row>
    <row r="938" spans="2:28" x14ac:dyDescent="0.2">
      <c r="B938" s="130"/>
      <c r="C938" s="160"/>
      <c r="E938" s="160"/>
      <c r="G938" s="160"/>
      <c r="I938" s="160"/>
      <c r="K938" s="160"/>
      <c r="M938" s="160"/>
      <c r="N938" s="143">
        <f t="shared" si="14"/>
        <v>938</v>
      </c>
      <c r="AB938" s="172" t="str">
        <f>IFERROR(VALUE(RIGHT(AA938,LEN(AA938)-MIN(FIND({0;1;2;3;4;5;6;7;8;9},AA938&amp;"0123456789"))+1)),"")</f>
        <v/>
      </c>
    </row>
    <row r="939" spans="2:28" x14ac:dyDescent="0.2">
      <c r="B939" s="130"/>
      <c r="C939" s="160"/>
      <c r="E939" s="160"/>
      <c r="G939" s="160"/>
      <c r="I939" s="160"/>
      <c r="K939" s="160"/>
      <c r="M939" s="160"/>
      <c r="N939" s="143">
        <f t="shared" si="14"/>
        <v>939</v>
      </c>
      <c r="AB939" s="172" t="str">
        <f>IFERROR(VALUE(RIGHT(AA939,LEN(AA939)-MIN(FIND({0;1;2;3;4;5;6;7;8;9},AA939&amp;"0123456789"))+1)),"")</f>
        <v/>
      </c>
    </row>
    <row r="940" spans="2:28" x14ac:dyDescent="0.2">
      <c r="B940" s="130"/>
      <c r="C940" s="160"/>
      <c r="E940" s="160"/>
      <c r="G940" s="160"/>
      <c r="I940" s="160"/>
      <c r="K940" s="160"/>
      <c r="M940" s="160"/>
      <c r="N940" s="143">
        <f t="shared" si="14"/>
        <v>940</v>
      </c>
      <c r="AB940" s="172" t="str">
        <f>IFERROR(VALUE(RIGHT(AA940,LEN(AA940)-MIN(FIND({0;1;2;3;4;5;6;7;8;9},AA940&amp;"0123456789"))+1)),"")</f>
        <v/>
      </c>
    </row>
    <row r="941" spans="2:28" x14ac:dyDescent="0.2">
      <c r="B941" s="130"/>
      <c r="C941" s="160"/>
      <c r="E941" s="160"/>
      <c r="G941" s="160"/>
      <c r="I941" s="160"/>
      <c r="K941" s="160"/>
      <c r="M941" s="160"/>
      <c r="N941" s="143">
        <f t="shared" si="14"/>
        <v>941</v>
      </c>
      <c r="AB941" s="172" t="str">
        <f>IFERROR(VALUE(RIGHT(AA941,LEN(AA941)-MIN(FIND({0;1;2;3;4;5;6;7;8;9},AA941&amp;"0123456789"))+1)),"")</f>
        <v/>
      </c>
    </row>
    <row r="942" spans="2:28" x14ac:dyDescent="0.2">
      <c r="B942" s="130"/>
      <c r="C942" s="160"/>
      <c r="E942" s="160"/>
      <c r="G942" s="160"/>
      <c r="I942" s="160"/>
      <c r="K942" s="160"/>
      <c r="M942" s="160"/>
      <c r="N942" s="143">
        <f t="shared" si="14"/>
        <v>942</v>
      </c>
      <c r="AB942" s="172" t="str">
        <f>IFERROR(VALUE(RIGHT(AA942,LEN(AA942)-MIN(FIND({0;1;2;3;4;5;6;7;8;9},AA942&amp;"0123456789"))+1)),"")</f>
        <v/>
      </c>
    </row>
    <row r="943" spans="2:28" x14ac:dyDescent="0.2">
      <c r="B943" s="130"/>
      <c r="C943" s="160"/>
      <c r="E943" s="160"/>
      <c r="G943" s="160"/>
      <c r="I943" s="160"/>
      <c r="K943" s="160"/>
      <c r="M943" s="160"/>
      <c r="N943" s="143">
        <f t="shared" si="14"/>
        <v>943</v>
      </c>
      <c r="AB943" s="172" t="str">
        <f>IFERROR(VALUE(RIGHT(AA943,LEN(AA943)-MIN(FIND({0;1;2;3;4;5;6;7;8;9},AA943&amp;"0123456789"))+1)),"")</f>
        <v/>
      </c>
    </row>
    <row r="944" spans="2:28" x14ac:dyDescent="0.2">
      <c r="B944" s="130"/>
      <c r="C944" s="160"/>
      <c r="E944" s="160"/>
      <c r="G944" s="160"/>
      <c r="I944" s="160"/>
      <c r="K944" s="160"/>
      <c r="M944" s="160"/>
      <c r="N944" s="143">
        <f t="shared" si="14"/>
        <v>944</v>
      </c>
      <c r="AB944" s="172" t="str">
        <f>IFERROR(VALUE(RIGHT(AA944,LEN(AA944)-MIN(FIND({0;1;2;3;4;5;6;7;8;9},AA944&amp;"0123456789"))+1)),"")</f>
        <v/>
      </c>
    </row>
    <row r="945" spans="2:28" x14ac:dyDescent="0.2">
      <c r="B945" s="130"/>
      <c r="C945" s="160"/>
      <c r="E945" s="160"/>
      <c r="G945" s="160"/>
      <c r="I945" s="160"/>
      <c r="K945" s="160"/>
      <c r="M945" s="160"/>
      <c r="N945" s="143">
        <f t="shared" si="14"/>
        <v>945</v>
      </c>
      <c r="AB945" s="172" t="str">
        <f>IFERROR(VALUE(RIGHT(AA945,LEN(AA945)-MIN(FIND({0;1;2;3;4;5;6;7;8;9},AA945&amp;"0123456789"))+1)),"")</f>
        <v/>
      </c>
    </row>
    <row r="946" spans="2:28" x14ac:dyDescent="0.2">
      <c r="B946" s="130"/>
      <c r="C946" s="160"/>
      <c r="E946" s="160"/>
      <c r="G946" s="160"/>
      <c r="I946" s="160"/>
      <c r="K946" s="160"/>
      <c r="M946" s="160"/>
      <c r="N946" s="143">
        <f t="shared" si="14"/>
        <v>946</v>
      </c>
      <c r="AB946" s="172" t="str">
        <f>IFERROR(VALUE(RIGHT(AA946,LEN(AA946)-MIN(FIND({0;1;2;3;4;5;6;7;8;9},AA946&amp;"0123456789"))+1)),"")</f>
        <v/>
      </c>
    </row>
    <row r="947" spans="2:28" x14ac:dyDescent="0.2">
      <c r="B947" s="130"/>
      <c r="C947" s="160"/>
      <c r="E947" s="160"/>
      <c r="G947" s="160"/>
      <c r="I947" s="160"/>
      <c r="K947" s="160"/>
      <c r="M947" s="160"/>
      <c r="N947" s="143">
        <f t="shared" si="14"/>
        <v>947</v>
      </c>
      <c r="AB947" s="172" t="str">
        <f>IFERROR(VALUE(RIGHT(AA947,LEN(AA947)-MIN(FIND({0;1;2;3;4;5;6;7;8;9},AA947&amp;"0123456789"))+1)),"")</f>
        <v/>
      </c>
    </row>
    <row r="948" spans="2:28" x14ac:dyDescent="0.2">
      <c r="B948" s="130"/>
      <c r="C948" s="160"/>
      <c r="E948" s="160"/>
      <c r="G948" s="160"/>
      <c r="I948" s="160"/>
      <c r="K948" s="160"/>
      <c r="M948" s="160"/>
      <c r="N948" s="143">
        <f t="shared" si="14"/>
        <v>948</v>
      </c>
      <c r="AB948" s="172" t="str">
        <f>IFERROR(VALUE(RIGHT(AA948,LEN(AA948)-MIN(FIND({0;1;2;3;4;5;6;7;8;9},AA948&amp;"0123456789"))+1)),"")</f>
        <v/>
      </c>
    </row>
    <row r="949" spans="2:28" x14ac:dyDescent="0.2">
      <c r="B949" s="130"/>
      <c r="C949" s="160"/>
      <c r="E949" s="160"/>
      <c r="G949" s="160"/>
      <c r="I949" s="160"/>
      <c r="K949" s="160"/>
      <c r="M949" s="160"/>
      <c r="N949" s="143">
        <f t="shared" si="14"/>
        <v>949</v>
      </c>
      <c r="AB949" s="172" t="str">
        <f>IFERROR(VALUE(RIGHT(AA949,LEN(AA949)-MIN(FIND({0;1;2;3;4;5;6;7;8;9},AA949&amp;"0123456789"))+1)),"")</f>
        <v/>
      </c>
    </row>
    <row r="950" spans="2:28" x14ac:dyDescent="0.2">
      <c r="B950" s="130"/>
      <c r="C950" s="160"/>
      <c r="E950" s="160"/>
      <c r="G950" s="160"/>
      <c r="I950" s="160"/>
      <c r="K950" s="160"/>
      <c r="M950" s="160"/>
      <c r="N950" s="143">
        <f t="shared" si="14"/>
        <v>950</v>
      </c>
      <c r="AB950" s="172" t="str">
        <f>IFERROR(VALUE(RIGHT(AA950,LEN(AA950)-MIN(FIND({0;1;2;3;4;5;6;7;8;9},AA950&amp;"0123456789"))+1)),"")</f>
        <v/>
      </c>
    </row>
    <row r="951" spans="2:28" x14ac:dyDescent="0.2">
      <c r="B951" s="130"/>
      <c r="C951" s="160"/>
      <c r="E951" s="160"/>
      <c r="G951" s="160"/>
      <c r="I951" s="160"/>
      <c r="K951" s="160"/>
      <c r="M951" s="160"/>
      <c r="N951" s="143">
        <f t="shared" si="14"/>
        <v>951</v>
      </c>
      <c r="AB951" s="172" t="str">
        <f>IFERROR(VALUE(RIGHT(AA951,LEN(AA951)-MIN(FIND({0;1;2;3;4;5;6;7;8;9},AA951&amp;"0123456789"))+1)),"")</f>
        <v/>
      </c>
    </row>
    <row r="952" spans="2:28" x14ac:dyDescent="0.2">
      <c r="B952" s="130"/>
      <c r="C952" s="160"/>
      <c r="E952" s="160"/>
      <c r="G952" s="160"/>
      <c r="I952" s="160"/>
      <c r="K952" s="160"/>
      <c r="M952" s="160"/>
      <c r="N952" s="143">
        <f t="shared" si="14"/>
        <v>952</v>
      </c>
      <c r="AB952" s="172" t="str">
        <f>IFERROR(VALUE(RIGHT(AA952,LEN(AA952)-MIN(FIND({0;1;2;3;4;5;6;7;8;9},AA952&amp;"0123456789"))+1)),"")</f>
        <v/>
      </c>
    </row>
    <row r="953" spans="2:28" x14ac:dyDescent="0.2">
      <c r="B953" s="130"/>
      <c r="C953" s="160"/>
      <c r="E953" s="160"/>
      <c r="G953" s="160"/>
      <c r="I953" s="160"/>
      <c r="K953" s="160"/>
      <c r="M953" s="160"/>
      <c r="N953" s="143">
        <f t="shared" si="14"/>
        <v>953</v>
      </c>
      <c r="AB953" s="172" t="str">
        <f>IFERROR(VALUE(RIGHT(AA953,LEN(AA953)-MIN(FIND({0;1;2;3;4;5;6;7;8;9},AA953&amp;"0123456789"))+1)),"")</f>
        <v/>
      </c>
    </row>
    <row r="954" spans="2:28" x14ac:dyDescent="0.2">
      <c r="B954" s="130"/>
      <c r="C954" s="160"/>
      <c r="E954" s="160"/>
      <c r="G954" s="160"/>
      <c r="I954" s="160"/>
      <c r="K954" s="160"/>
      <c r="M954" s="160"/>
      <c r="N954" s="143">
        <f t="shared" si="14"/>
        <v>954</v>
      </c>
      <c r="AB954" s="172" t="str">
        <f>IFERROR(VALUE(RIGHT(AA954,LEN(AA954)-MIN(FIND({0;1;2;3;4;5;6;7;8;9},AA954&amp;"0123456789"))+1)),"")</f>
        <v/>
      </c>
    </row>
    <row r="955" spans="2:28" x14ac:dyDescent="0.2">
      <c r="B955" s="130"/>
      <c r="C955" s="160"/>
      <c r="E955" s="160"/>
      <c r="G955" s="160"/>
      <c r="I955" s="160"/>
      <c r="K955" s="160"/>
      <c r="M955" s="160"/>
      <c r="N955" s="143">
        <f t="shared" si="14"/>
        <v>955</v>
      </c>
      <c r="AB955" s="172" t="str">
        <f>IFERROR(VALUE(RIGHT(AA955,LEN(AA955)-MIN(FIND({0;1;2;3;4;5;6;7;8;9},AA955&amp;"0123456789"))+1)),"")</f>
        <v/>
      </c>
    </row>
    <row r="956" spans="2:28" x14ac:dyDescent="0.2">
      <c r="B956" s="130"/>
      <c r="C956" s="160"/>
      <c r="E956" s="160"/>
      <c r="G956" s="160"/>
      <c r="I956" s="160"/>
      <c r="K956" s="160"/>
      <c r="M956" s="160"/>
      <c r="N956" s="143">
        <f t="shared" si="14"/>
        <v>956</v>
      </c>
      <c r="AB956" s="172" t="str">
        <f>IFERROR(VALUE(RIGHT(AA956,LEN(AA956)-MIN(FIND({0;1;2;3;4;5;6;7;8;9},AA956&amp;"0123456789"))+1)),"")</f>
        <v/>
      </c>
    </row>
    <row r="957" spans="2:28" x14ac:dyDescent="0.2">
      <c r="B957" s="130"/>
      <c r="C957" s="160"/>
      <c r="E957" s="160"/>
      <c r="G957" s="160"/>
      <c r="I957" s="160"/>
      <c r="K957" s="160"/>
      <c r="M957" s="160"/>
      <c r="N957" s="143">
        <f t="shared" si="14"/>
        <v>957</v>
      </c>
      <c r="AB957" s="172" t="str">
        <f>IFERROR(VALUE(RIGHT(AA957,LEN(AA957)-MIN(FIND({0;1;2;3;4;5;6;7;8;9},AA957&amp;"0123456789"))+1)),"")</f>
        <v/>
      </c>
    </row>
    <row r="958" spans="2:28" x14ac:dyDescent="0.2">
      <c r="B958" s="130"/>
      <c r="C958" s="160"/>
      <c r="E958" s="160"/>
      <c r="G958" s="160"/>
      <c r="I958" s="160"/>
      <c r="K958" s="160"/>
      <c r="M958" s="160"/>
      <c r="N958" s="143">
        <f t="shared" si="14"/>
        <v>958</v>
      </c>
      <c r="AB958" s="172" t="str">
        <f>IFERROR(VALUE(RIGHT(AA958,LEN(AA958)-MIN(FIND({0;1;2;3;4;5;6;7;8;9},AA958&amp;"0123456789"))+1)),"")</f>
        <v/>
      </c>
    </row>
    <row r="959" spans="2:28" x14ac:dyDescent="0.2">
      <c r="B959" s="130"/>
      <c r="C959" s="160"/>
      <c r="E959" s="160"/>
      <c r="G959" s="160"/>
      <c r="I959" s="160"/>
      <c r="K959" s="160"/>
      <c r="M959" s="160"/>
      <c r="N959" s="143">
        <f t="shared" si="14"/>
        <v>959</v>
      </c>
      <c r="AB959" s="172" t="str">
        <f>IFERROR(VALUE(RIGHT(AA959,LEN(AA959)-MIN(FIND({0;1;2;3;4;5;6;7;8;9},AA959&amp;"0123456789"))+1)),"")</f>
        <v/>
      </c>
    </row>
    <row r="960" spans="2:28" x14ac:dyDescent="0.2">
      <c r="B960" s="130"/>
      <c r="C960" s="160"/>
      <c r="E960" s="160"/>
      <c r="G960" s="160"/>
      <c r="I960" s="160"/>
      <c r="K960" s="160"/>
      <c r="M960" s="160"/>
      <c r="N960" s="143">
        <f t="shared" si="14"/>
        <v>960</v>
      </c>
      <c r="AB960" s="172" t="str">
        <f>IFERROR(VALUE(RIGHT(AA960,LEN(AA960)-MIN(FIND({0;1;2;3;4;5;6;7;8;9},AA960&amp;"0123456789"))+1)),"")</f>
        <v/>
      </c>
    </row>
    <row r="961" spans="2:28" x14ac:dyDescent="0.2">
      <c r="B961" s="130"/>
      <c r="C961" s="160"/>
      <c r="E961" s="160"/>
      <c r="G961" s="160"/>
      <c r="I961" s="160"/>
      <c r="K961" s="160"/>
      <c r="M961" s="160"/>
      <c r="N961" s="143">
        <f t="shared" si="14"/>
        <v>961</v>
      </c>
      <c r="AB961" s="172" t="str">
        <f>IFERROR(VALUE(RIGHT(AA961,LEN(AA961)-MIN(FIND({0;1;2;3;4;5;6;7;8;9},AA961&amp;"0123456789"))+1)),"")</f>
        <v/>
      </c>
    </row>
    <row r="962" spans="2:28" x14ac:dyDescent="0.2">
      <c r="B962" s="130"/>
      <c r="C962" s="160"/>
      <c r="E962" s="160"/>
      <c r="G962" s="160"/>
      <c r="I962" s="160"/>
      <c r="K962" s="160"/>
      <c r="M962" s="160"/>
      <c r="N962" s="143">
        <f t="shared" si="14"/>
        <v>962</v>
      </c>
      <c r="AB962" s="172" t="str">
        <f>IFERROR(VALUE(RIGHT(AA962,LEN(AA962)-MIN(FIND({0;1;2;3;4;5;6;7;8;9},AA962&amp;"0123456789"))+1)),"")</f>
        <v/>
      </c>
    </row>
    <row r="963" spans="2:28" x14ac:dyDescent="0.2">
      <c r="B963" s="130"/>
      <c r="C963" s="160"/>
      <c r="E963" s="160"/>
      <c r="G963" s="160"/>
      <c r="I963" s="160"/>
      <c r="K963" s="160"/>
      <c r="M963" s="160"/>
      <c r="N963" s="143">
        <f t="shared" si="14"/>
        <v>963</v>
      </c>
      <c r="AB963" s="172" t="str">
        <f>IFERROR(VALUE(RIGHT(AA963,LEN(AA963)-MIN(FIND({0;1;2;3;4;5;6;7;8;9},AA963&amp;"0123456789"))+1)),"")</f>
        <v/>
      </c>
    </row>
    <row r="964" spans="2:28" x14ac:dyDescent="0.2">
      <c r="B964" s="130"/>
      <c r="C964" s="160"/>
      <c r="E964" s="160"/>
      <c r="G964" s="160"/>
      <c r="I964" s="160"/>
      <c r="K964" s="160"/>
      <c r="M964" s="160"/>
      <c r="N964" s="143">
        <f t="shared" si="14"/>
        <v>964</v>
      </c>
      <c r="AB964" s="172" t="str">
        <f>IFERROR(VALUE(RIGHT(AA964,LEN(AA964)-MIN(FIND({0;1;2;3;4;5;6;7;8;9},AA964&amp;"0123456789"))+1)),"")</f>
        <v/>
      </c>
    </row>
    <row r="965" spans="2:28" x14ac:dyDescent="0.2">
      <c r="B965" s="130"/>
      <c r="C965" s="160"/>
      <c r="E965" s="160"/>
      <c r="G965" s="160"/>
      <c r="I965" s="160"/>
      <c r="K965" s="160"/>
      <c r="M965" s="160"/>
      <c r="N965" s="143">
        <f t="shared" si="14"/>
        <v>965</v>
      </c>
      <c r="AB965" s="172" t="str">
        <f>IFERROR(VALUE(RIGHT(AA965,LEN(AA965)-MIN(FIND({0;1;2;3;4;5;6;7;8;9},AA965&amp;"0123456789"))+1)),"")</f>
        <v/>
      </c>
    </row>
    <row r="966" spans="2:28" x14ac:dyDescent="0.2">
      <c r="B966" s="130"/>
      <c r="C966" s="160"/>
      <c r="E966" s="160"/>
      <c r="G966" s="160"/>
      <c r="I966" s="160"/>
      <c r="K966" s="160"/>
      <c r="M966" s="160"/>
      <c r="N966" s="143">
        <f t="shared" ref="N966:N999" si="15">N965+1</f>
        <v>966</v>
      </c>
      <c r="AB966" s="172" t="str">
        <f>IFERROR(VALUE(RIGHT(AA966,LEN(AA966)-MIN(FIND({0;1;2;3;4;5;6;7;8;9},AA966&amp;"0123456789"))+1)),"")</f>
        <v/>
      </c>
    </row>
    <row r="967" spans="2:28" x14ac:dyDescent="0.2">
      <c r="B967" s="130"/>
      <c r="C967" s="160"/>
      <c r="E967" s="160"/>
      <c r="G967" s="160"/>
      <c r="I967" s="160"/>
      <c r="K967" s="160"/>
      <c r="M967" s="160"/>
      <c r="N967" s="143">
        <f t="shared" si="15"/>
        <v>967</v>
      </c>
      <c r="AB967" s="172" t="str">
        <f>IFERROR(VALUE(RIGHT(AA967,LEN(AA967)-MIN(FIND({0;1;2;3;4;5;6;7;8;9},AA967&amp;"0123456789"))+1)),"")</f>
        <v/>
      </c>
    </row>
    <row r="968" spans="2:28" x14ac:dyDescent="0.2">
      <c r="B968" s="130"/>
      <c r="C968" s="160"/>
      <c r="E968" s="160"/>
      <c r="G968" s="160"/>
      <c r="I968" s="160"/>
      <c r="K968" s="160"/>
      <c r="M968" s="160"/>
      <c r="N968" s="143">
        <f t="shared" si="15"/>
        <v>968</v>
      </c>
      <c r="AB968" s="172" t="str">
        <f>IFERROR(VALUE(RIGHT(AA968,LEN(AA968)-MIN(FIND({0;1;2;3;4;5;6;7;8;9},AA968&amp;"0123456789"))+1)),"")</f>
        <v/>
      </c>
    </row>
    <row r="969" spans="2:28" x14ac:dyDescent="0.2">
      <c r="B969" s="130"/>
      <c r="C969" s="160"/>
      <c r="E969" s="160"/>
      <c r="G969" s="160"/>
      <c r="I969" s="160"/>
      <c r="K969" s="160"/>
      <c r="M969" s="160"/>
      <c r="N969" s="143">
        <f t="shared" si="15"/>
        <v>969</v>
      </c>
      <c r="AB969" s="172" t="str">
        <f>IFERROR(VALUE(RIGHT(AA969,LEN(AA969)-MIN(FIND({0;1;2;3;4;5;6;7;8;9},AA969&amp;"0123456789"))+1)),"")</f>
        <v/>
      </c>
    </row>
    <row r="970" spans="2:28" x14ac:dyDescent="0.2">
      <c r="B970" s="130"/>
      <c r="C970" s="160"/>
      <c r="E970" s="160"/>
      <c r="G970" s="160"/>
      <c r="I970" s="160"/>
      <c r="K970" s="160"/>
      <c r="M970" s="160"/>
      <c r="N970" s="143">
        <f t="shared" si="15"/>
        <v>970</v>
      </c>
      <c r="AB970" s="172" t="str">
        <f>IFERROR(VALUE(RIGHT(AA970,LEN(AA970)-MIN(FIND({0;1;2;3;4;5;6;7;8;9},AA970&amp;"0123456789"))+1)),"")</f>
        <v/>
      </c>
    </row>
    <row r="971" spans="2:28" x14ac:dyDescent="0.2">
      <c r="B971" s="130"/>
      <c r="C971" s="160"/>
      <c r="E971" s="160"/>
      <c r="G971" s="160"/>
      <c r="I971" s="160"/>
      <c r="K971" s="160"/>
      <c r="M971" s="160"/>
      <c r="N971" s="143">
        <f t="shared" si="15"/>
        <v>971</v>
      </c>
      <c r="AB971" s="172" t="str">
        <f>IFERROR(VALUE(RIGHT(AA971,LEN(AA971)-MIN(FIND({0;1;2;3;4;5;6;7;8;9},AA971&amp;"0123456789"))+1)),"")</f>
        <v/>
      </c>
    </row>
    <row r="972" spans="2:28" x14ac:dyDescent="0.2">
      <c r="B972" s="130"/>
      <c r="C972" s="160"/>
      <c r="E972" s="160"/>
      <c r="G972" s="160"/>
      <c r="I972" s="160"/>
      <c r="K972" s="160"/>
      <c r="M972" s="160"/>
      <c r="N972" s="143">
        <f t="shared" si="15"/>
        <v>972</v>
      </c>
      <c r="AB972" s="172" t="str">
        <f>IFERROR(VALUE(RIGHT(AA972,LEN(AA972)-MIN(FIND({0;1;2;3;4;5;6;7;8;9},AA972&amp;"0123456789"))+1)),"")</f>
        <v/>
      </c>
    </row>
    <row r="973" spans="2:28" x14ac:dyDescent="0.2">
      <c r="B973" s="130"/>
      <c r="C973" s="160"/>
      <c r="E973" s="160"/>
      <c r="G973" s="160"/>
      <c r="I973" s="160"/>
      <c r="K973" s="160"/>
      <c r="M973" s="160"/>
      <c r="N973" s="143">
        <f t="shared" si="15"/>
        <v>973</v>
      </c>
      <c r="AB973" s="172" t="str">
        <f>IFERROR(VALUE(RIGHT(AA973,LEN(AA973)-MIN(FIND({0;1;2;3;4;5;6;7;8;9},AA973&amp;"0123456789"))+1)),"")</f>
        <v/>
      </c>
    </row>
    <row r="974" spans="2:28" x14ac:dyDescent="0.2">
      <c r="B974" s="130"/>
      <c r="C974" s="160"/>
      <c r="E974" s="160"/>
      <c r="G974" s="160"/>
      <c r="I974" s="160"/>
      <c r="K974" s="160"/>
      <c r="M974" s="160"/>
      <c r="N974" s="143">
        <f t="shared" si="15"/>
        <v>974</v>
      </c>
      <c r="AB974" s="172" t="str">
        <f>IFERROR(VALUE(RIGHT(AA974,LEN(AA974)-MIN(FIND({0;1;2;3;4;5;6;7;8;9},AA974&amp;"0123456789"))+1)),"")</f>
        <v/>
      </c>
    </row>
    <row r="975" spans="2:28" x14ac:dyDescent="0.2">
      <c r="B975" s="130"/>
      <c r="C975" s="160"/>
      <c r="E975" s="160"/>
      <c r="G975" s="160"/>
      <c r="I975" s="160"/>
      <c r="K975" s="160"/>
      <c r="M975" s="160"/>
      <c r="N975" s="143">
        <f t="shared" si="15"/>
        <v>975</v>
      </c>
      <c r="AB975" s="172" t="str">
        <f>IFERROR(VALUE(RIGHT(AA975,LEN(AA975)-MIN(FIND({0;1;2;3;4;5;6;7;8;9},AA975&amp;"0123456789"))+1)),"")</f>
        <v/>
      </c>
    </row>
    <row r="976" spans="2:28" x14ac:dyDescent="0.2">
      <c r="B976" s="130"/>
      <c r="C976" s="160"/>
      <c r="E976" s="160"/>
      <c r="G976" s="160"/>
      <c r="I976" s="160"/>
      <c r="K976" s="160"/>
      <c r="M976" s="160"/>
      <c r="N976" s="143">
        <f t="shared" si="15"/>
        <v>976</v>
      </c>
      <c r="AB976" s="172" t="str">
        <f>IFERROR(VALUE(RIGHT(AA976,LEN(AA976)-MIN(FIND({0;1;2;3;4;5;6;7;8;9},AA976&amp;"0123456789"))+1)),"")</f>
        <v/>
      </c>
    </row>
    <row r="977" spans="2:28" x14ac:dyDescent="0.2">
      <c r="B977" s="130"/>
      <c r="C977" s="160"/>
      <c r="E977" s="160"/>
      <c r="G977" s="160"/>
      <c r="I977" s="160"/>
      <c r="K977" s="160"/>
      <c r="M977" s="160"/>
      <c r="N977" s="143">
        <f t="shared" si="15"/>
        <v>977</v>
      </c>
      <c r="AB977" s="172" t="str">
        <f>IFERROR(VALUE(RIGHT(AA977,LEN(AA977)-MIN(FIND({0;1;2;3;4;5;6;7;8;9},AA977&amp;"0123456789"))+1)),"")</f>
        <v/>
      </c>
    </row>
    <row r="978" spans="2:28" x14ac:dyDescent="0.2">
      <c r="B978" s="130"/>
      <c r="C978" s="160"/>
      <c r="E978" s="160"/>
      <c r="G978" s="160"/>
      <c r="I978" s="160"/>
      <c r="K978" s="160"/>
      <c r="M978" s="160"/>
      <c r="N978" s="143">
        <f t="shared" si="15"/>
        <v>978</v>
      </c>
      <c r="AB978" s="172" t="str">
        <f>IFERROR(VALUE(RIGHT(AA978,LEN(AA978)-MIN(FIND({0;1;2;3;4;5;6;7;8;9},AA978&amp;"0123456789"))+1)),"")</f>
        <v/>
      </c>
    </row>
    <row r="979" spans="2:28" x14ac:dyDescent="0.2">
      <c r="B979" s="130"/>
      <c r="C979" s="160"/>
      <c r="E979" s="160"/>
      <c r="G979" s="160"/>
      <c r="I979" s="160"/>
      <c r="K979" s="160"/>
      <c r="M979" s="160"/>
      <c r="N979" s="143">
        <f t="shared" si="15"/>
        <v>979</v>
      </c>
      <c r="AB979" s="172" t="str">
        <f>IFERROR(VALUE(RIGHT(AA979,LEN(AA979)-MIN(FIND({0;1;2;3;4;5;6;7;8;9},AA979&amp;"0123456789"))+1)),"")</f>
        <v/>
      </c>
    </row>
    <row r="980" spans="2:28" x14ac:dyDescent="0.2">
      <c r="B980" s="130"/>
      <c r="C980" s="160"/>
      <c r="E980" s="160"/>
      <c r="G980" s="160"/>
      <c r="I980" s="160"/>
      <c r="K980" s="160"/>
      <c r="M980" s="160"/>
      <c r="N980" s="143">
        <f t="shared" si="15"/>
        <v>980</v>
      </c>
      <c r="AB980" s="172" t="str">
        <f>IFERROR(VALUE(RIGHT(AA980,LEN(AA980)-MIN(FIND({0;1;2;3;4;5;6;7;8;9},AA980&amp;"0123456789"))+1)),"")</f>
        <v/>
      </c>
    </row>
    <row r="981" spans="2:28" x14ac:dyDescent="0.2">
      <c r="B981" s="130"/>
      <c r="C981" s="160"/>
      <c r="E981" s="160"/>
      <c r="G981" s="160"/>
      <c r="I981" s="160"/>
      <c r="K981" s="160"/>
      <c r="M981" s="160"/>
      <c r="N981" s="143">
        <f t="shared" si="15"/>
        <v>981</v>
      </c>
      <c r="AB981" s="172" t="str">
        <f>IFERROR(VALUE(RIGHT(AA981,LEN(AA981)-MIN(FIND({0;1;2;3;4;5;6;7;8;9},AA981&amp;"0123456789"))+1)),"")</f>
        <v/>
      </c>
    </row>
    <row r="982" spans="2:28" x14ac:dyDescent="0.2">
      <c r="B982" s="130"/>
      <c r="C982" s="160"/>
      <c r="E982" s="160"/>
      <c r="G982" s="160"/>
      <c r="I982" s="160"/>
      <c r="K982" s="160"/>
      <c r="M982" s="160"/>
      <c r="N982" s="143">
        <f t="shared" si="15"/>
        <v>982</v>
      </c>
      <c r="AB982" s="172" t="str">
        <f>IFERROR(VALUE(RIGHT(AA982,LEN(AA982)-MIN(FIND({0;1;2;3;4;5;6;7;8;9},AA982&amp;"0123456789"))+1)),"")</f>
        <v/>
      </c>
    </row>
    <row r="983" spans="2:28" x14ac:dyDescent="0.2">
      <c r="B983" s="130"/>
      <c r="C983" s="160"/>
      <c r="E983" s="160"/>
      <c r="G983" s="160"/>
      <c r="I983" s="160"/>
      <c r="K983" s="160"/>
      <c r="M983" s="160"/>
      <c r="N983" s="143">
        <f t="shared" si="15"/>
        <v>983</v>
      </c>
      <c r="AB983" s="172" t="str">
        <f>IFERROR(VALUE(RIGHT(AA983,LEN(AA983)-MIN(FIND({0;1;2;3;4;5;6;7;8;9},AA983&amp;"0123456789"))+1)),"")</f>
        <v/>
      </c>
    </row>
    <row r="984" spans="2:28" x14ac:dyDescent="0.2">
      <c r="B984" s="130"/>
      <c r="C984" s="160"/>
      <c r="E984" s="160"/>
      <c r="G984" s="160"/>
      <c r="I984" s="160"/>
      <c r="K984" s="160"/>
      <c r="M984" s="160"/>
      <c r="N984" s="143">
        <f t="shared" si="15"/>
        <v>984</v>
      </c>
      <c r="AB984" s="172" t="str">
        <f>IFERROR(VALUE(RIGHT(AA984,LEN(AA984)-MIN(FIND({0;1;2;3;4;5;6;7;8;9},AA984&amp;"0123456789"))+1)),"")</f>
        <v/>
      </c>
    </row>
    <row r="985" spans="2:28" x14ac:dyDescent="0.2">
      <c r="B985" s="130"/>
      <c r="C985" s="160"/>
      <c r="E985" s="160"/>
      <c r="G985" s="160"/>
      <c r="I985" s="160"/>
      <c r="K985" s="160"/>
      <c r="M985" s="160"/>
      <c r="N985" s="143">
        <f t="shared" si="15"/>
        <v>985</v>
      </c>
      <c r="AB985" s="172" t="str">
        <f>IFERROR(VALUE(RIGHT(AA985,LEN(AA985)-MIN(FIND({0;1;2;3;4;5;6;7;8;9},AA985&amp;"0123456789"))+1)),"")</f>
        <v/>
      </c>
    </row>
    <row r="986" spans="2:28" x14ac:dyDescent="0.2">
      <c r="B986" s="130"/>
      <c r="C986" s="160"/>
      <c r="E986" s="160"/>
      <c r="G986" s="160"/>
      <c r="I986" s="160"/>
      <c r="K986" s="160"/>
      <c r="M986" s="160"/>
      <c r="N986" s="143">
        <f t="shared" si="15"/>
        <v>986</v>
      </c>
      <c r="AB986" s="172" t="str">
        <f>IFERROR(VALUE(RIGHT(AA986,LEN(AA986)-MIN(FIND({0;1;2;3;4;5;6;7;8;9},AA986&amp;"0123456789"))+1)),"")</f>
        <v/>
      </c>
    </row>
    <row r="987" spans="2:28" x14ac:dyDescent="0.2">
      <c r="B987" s="130"/>
      <c r="C987" s="160"/>
      <c r="E987" s="160"/>
      <c r="G987" s="160"/>
      <c r="I987" s="160"/>
      <c r="K987" s="160"/>
      <c r="M987" s="160"/>
      <c r="N987" s="143">
        <f t="shared" si="15"/>
        <v>987</v>
      </c>
      <c r="AB987" s="172" t="str">
        <f>IFERROR(VALUE(RIGHT(AA987,LEN(AA987)-MIN(FIND({0;1;2;3;4;5;6;7;8;9},AA987&amp;"0123456789"))+1)),"")</f>
        <v/>
      </c>
    </row>
    <row r="988" spans="2:28" x14ac:dyDescent="0.2">
      <c r="B988" s="130"/>
      <c r="C988" s="160"/>
      <c r="E988" s="160"/>
      <c r="G988" s="160"/>
      <c r="I988" s="160"/>
      <c r="K988" s="160"/>
      <c r="M988" s="160"/>
      <c r="N988" s="143">
        <f t="shared" si="15"/>
        <v>988</v>
      </c>
      <c r="AB988" s="172" t="str">
        <f>IFERROR(VALUE(RIGHT(AA988,LEN(AA988)-MIN(FIND({0;1;2;3;4;5;6;7;8;9},AA988&amp;"0123456789"))+1)),"")</f>
        <v/>
      </c>
    </row>
    <row r="989" spans="2:28" x14ac:dyDescent="0.2">
      <c r="B989" s="130"/>
      <c r="C989" s="160"/>
      <c r="E989" s="160"/>
      <c r="G989" s="160"/>
      <c r="I989" s="160"/>
      <c r="K989" s="160"/>
      <c r="M989" s="160"/>
      <c r="N989" s="143">
        <f t="shared" si="15"/>
        <v>989</v>
      </c>
      <c r="AB989" s="172" t="str">
        <f>IFERROR(VALUE(RIGHT(AA989,LEN(AA989)-MIN(FIND({0;1;2;3;4;5;6;7;8;9},AA989&amp;"0123456789"))+1)),"")</f>
        <v/>
      </c>
    </row>
    <row r="990" spans="2:28" x14ac:dyDescent="0.2">
      <c r="B990" s="130"/>
      <c r="C990" s="160"/>
      <c r="E990" s="160"/>
      <c r="G990" s="160"/>
      <c r="I990" s="160"/>
      <c r="K990" s="160"/>
      <c r="M990" s="160"/>
      <c r="N990" s="143">
        <f t="shared" si="15"/>
        <v>990</v>
      </c>
      <c r="AB990" s="172" t="str">
        <f>IFERROR(VALUE(RIGHT(AA990,LEN(AA990)-MIN(FIND({0;1;2;3;4;5;6;7;8;9},AA990&amp;"0123456789"))+1)),"")</f>
        <v/>
      </c>
    </row>
    <row r="991" spans="2:28" x14ac:dyDescent="0.2">
      <c r="B991" s="130"/>
      <c r="C991" s="160"/>
      <c r="E991" s="160"/>
      <c r="G991" s="160"/>
      <c r="I991" s="160"/>
      <c r="K991" s="160"/>
      <c r="M991" s="160"/>
      <c r="N991" s="143">
        <f t="shared" si="15"/>
        <v>991</v>
      </c>
      <c r="AB991" s="172" t="str">
        <f>IFERROR(VALUE(RIGHT(AA991,LEN(AA991)-MIN(FIND({0;1;2;3;4;5;6;7;8;9},AA991&amp;"0123456789"))+1)),"")</f>
        <v/>
      </c>
    </row>
    <row r="992" spans="2:28" x14ac:dyDescent="0.2">
      <c r="B992" s="130"/>
      <c r="C992" s="160"/>
      <c r="E992" s="160"/>
      <c r="G992" s="160"/>
      <c r="I992" s="160"/>
      <c r="K992" s="160"/>
      <c r="M992" s="160"/>
      <c r="N992" s="143">
        <f t="shared" si="15"/>
        <v>992</v>
      </c>
      <c r="AB992" s="172" t="str">
        <f>IFERROR(VALUE(RIGHT(AA992,LEN(AA992)-MIN(FIND({0;1;2;3;4;5;6;7;8;9},AA992&amp;"0123456789"))+1)),"")</f>
        <v/>
      </c>
    </row>
    <row r="993" spans="2:28" x14ac:dyDescent="0.2">
      <c r="B993" s="130"/>
      <c r="C993" s="160"/>
      <c r="E993" s="160"/>
      <c r="G993" s="160"/>
      <c r="I993" s="160"/>
      <c r="K993" s="160"/>
      <c r="M993" s="160"/>
      <c r="N993" s="143">
        <f t="shared" si="15"/>
        <v>993</v>
      </c>
      <c r="AB993" s="172" t="str">
        <f>IFERROR(VALUE(RIGHT(AA993,LEN(AA993)-MIN(FIND({0;1;2;3;4;5;6;7;8;9},AA993&amp;"0123456789"))+1)),"")</f>
        <v/>
      </c>
    </row>
    <row r="994" spans="2:28" x14ac:dyDescent="0.2">
      <c r="B994" s="130"/>
      <c r="C994" s="160"/>
      <c r="E994" s="160"/>
      <c r="G994" s="160"/>
      <c r="I994" s="160"/>
      <c r="K994" s="160"/>
      <c r="M994" s="160"/>
      <c r="N994" s="143">
        <f t="shared" si="15"/>
        <v>994</v>
      </c>
      <c r="AB994" s="172" t="str">
        <f>IFERROR(VALUE(RIGHT(AA994,LEN(AA994)-MIN(FIND({0;1;2;3;4;5;6;7;8;9},AA994&amp;"0123456789"))+1)),"")</f>
        <v/>
      </c>
    </row>
    <row r="995" spans="2:28" x14ac:dyDescent="0.2">
      <c r="B995" s="130"/>
      <c r="C995" s="160"/>
      <c r="E995" s="160"/>
      <c r="G995" s="160"/>
      <c r="I995" s="160"/>
      <c r="K995" s="160"/>
      <c r="M995" s="160"/>
      <c r="N995" s="143">
        <f t="shared" si="15"/>
        <v>995</v>
      </c>
      <c r="AB995" s="172" t="str">
        <f>IFERROR(VALUE(RIGHT(AA995,LEN(AA995)-MIN(FIND({0;1;2;3;4;5;6;7;8;9},AA995&amp;"0123456789"))+1)),"")</f>
        <v/>
      </c>
    </row>
    <row r="996" spans="2:28" x14ac:dyDescent="0.2">
      <c r="B996" s="130"/>
      <c r="C996" s="160"/>
      <c r="E996" s="160"/>
      <c r="G996" s="160"/>
      <c r="I996" s="160"/>
      <c r="K996" s="160"/>
      <c r="M996" s="160"/>
      <c r="N996" s="143">
        <f t="shared" si="15"/>
        <v>996</v>
      </c>
      <c r="AB996" s="172" t="str">
        <f>IFERROR(VALUE(RIGHT(AA996,LEN(AA996)-MIN(FIND({0;1;2;3;4;5;6;7;8;9},AA996&amp;"0123456789"))+1)),"")</f>
        <v/>
      </c>
    </row>
    <row r="997" spans="2:28" x14ac:dyDescent="0.2">
      <c r="B997" s="130"/>
      <c r="C997" s="160"/>
      <c r="E997" s="160"/>
      <c r="G997" s="160"/>
      <c r="I997" s="160"/>
      <c r="K997" s="160"/>
      <c r="M997" s="160"/>
      <c r="N997" s="143">
        <f t="shared" si="15"/>
        <v>997</v>
      </c>
      <c r="AB997" s="172" t="str">
        <f>IFERROR(VALUE(RIGHT(AA997,LEN(AA997)-MIN(FIND({0;1;2;3;4;5;6;7;8;9},AA997&amp;"0123456789"))+1)),"")</f>
        <v/>
      </c>
    </row>
    <row r="998" spans="2:28" x14ac:dyDescent="0.2">
      <c r="B998" s="130"/>
      <c r="C998" s="160"/>
      <c r="E998" s="160"/>
      <c r="G998" s="160"/>
      <c r="I998" s="160"/>
      <c r="K998" s="160"/>
      <c r="M998" s="160"/>
      <c r="N998" s="143">
        <f t="shared" si="15"/>
        <v>998</v>
      </c>
      <c r="AB998" s="172" t="str">
        <f>IFERROR(VALUE(RIGHT(AA998,LEN(AA998)-MIN(FIND({0;1;2;3;4;5;6;7;8;9},AA998&amp;"0123456789"))+1)),"")</f>
        <v/>
      </c>
    </row>
    <row r="999" spans="2:28" ht="13.5" thickBot="1" x14ac:dyDescent="0.25">
      <c r="B999" s="138"/>
      <c r="C999" s="161"/>
      <c r="D999" s="139"/>
      <c r="E999" s="161"/>
      <c r="F999" s="139"/>
      <c r="G999" s="161"/>
      <c r="H999" s="139"/>
      <c r="I999" s="161"/>
      <c r="J999" s="139"/>
      <c r="K999" s="161"/>
      <c r="L999" s="139"/>
      <c r="M999" s="161"/>
      <c r="N999" s="144">
        <f t="shared" si="15"/>
        <v>999</v>
      </c>
      <c r="AB999" s="172" t="str">
        <f>IFERROR(VALUE(RIGHT(AA999,LEN(AA999)-MIN(FIND({0;1;2;3;4;5;6;7;8;9},AA999&amp;"0123456789"))+1)),"")</f>
        <v/>
      </c>
    </row>
    <row r="1000" spans="2:28" x14ac:dyDescent="0.2">
      <c r="AB1000" s="172" t="str">
        <f>IFERROR(VALUE(RIGHT(AA1000,LEN(AA1000)-MIN(FIND({0;1;2;3;4;5;6;7;8;9},AA1000&amp;"0123456789"))+1)),"")</f>
        <v/>
      </c>
    </row>
  </sheetData>
  <mergeCells count="18">
    <mergeCell ref="L2:M2"/>
    <mergeCell ref="B2:C2"/>
    <mergeCell ref="D2:E2"/>
    <mergeCell ref="F2:G2"/>
    <mergeCell ref="H2:I2"/>
    <mergeCell ref="J2:K2"/>
    <mergeCell ref="P16:S16"/>
    <mergeCell ref="P21:P22"/>
    <mergeCell ref="N2:N3"/>
    <mergeCell ref="P4:S4"/>
    <mergeCell ref="V4:Y4"/>
    <mergeCell ref="V5:Y5"/>
    <mergeCell ref="P8:S8"/>
    <mergeCell ref="P12:S12"/>
    <mergeCell ref="V6:W6"/>
    <mergeCell ref="X6:Y6"/>
    <mergeCell ref="V7:W7"/>
    <mergeCell ref="X7:Y7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C911"/>
  <sheetViews>
    <sheetView zoomScale="70" zoomScaleNormal="70" workbookViewId="0">
      <selection activeCell="C111" sqref="C111"/>
    </sheetView>
  </sheetViews>
  <sheetFormatPr defaultRowHeight="12.75" x14ac:dyDescent="0.2"/>
  <cols>
    <col min="1" max="1" width="22.85546875" bestFit="1" customWidth="1"/>
    <col min="3" max="3" width="198.140625" style="403" bestFit="1" customWidth="1"/>
  </cols>
  <sheetData>
    <row r="1" spans="1:3" x14ac:dyDescent="0.2">
      <c r="A1" s="404" t="s">
        <v>520</v>
      </c>
      <c r="C1" s="403" t="s">
        <v>521</v>
      </c>
    </row>
    <row r="2" spans="1:3" ht="13.5" thickBot="1" x14ac:dyDescent="0.25">
      <c r="A2" s="156" t="s">
        <v>522</v>
      </c>
      <c r="C2" s="403" t="s">
        <v>523</v>
      </c>
    </row>
    <row r="3" spans="1:3" ht="13.5" thickBot="1" x14ac:dyDescent="0.25"/>
    <row r="4" spans="1:3" x14ac:dyDescent="0.2">
      <c r="A4" s="404" t="s">
        <v>524</v>
      </c>
      <c r="C4" s="403" t="s">
        <v>525</v>
      </c>
    </row>
    <row r="5" spans="1:3" ht="13.5" thickBot="1" x14ac:dyDescent="0.25">
      <c r="A5" s="163" t="s">
        <v>526</v>
      </c>
      <c r="C5" s="403" t="s">
        <v>527</v>
      </c>
    </row>
    <row r="6" spans="1:3" ht="13.5" thickBot="1" x14ac:dyDescent="0.25">
      <c r="C6" s="403" t="s">
        <v>528</v>
      </c>
    </row>
    <row r="7" spans="1:3" x14ac:dyDescent="0.2">
      <c r="A7" s="404" t="s">
        <v>529</v>
      </c>
      <c r="C7" s="403" t="s">
        <v>530</v>
      </c>
    </row>
    <row r="8" spans="1:3" ht="13.5" thickBot="1" x14ac:dyDescent="0.25">
      <c r="A8" s="163" t="s">
        <v>531</v>
      </c>
      <c r="C8" s="403" t="s">
        <v>532</v>
      </c>
    </row>
    <row r="9" spans="1:3" ht="13.5" thickBot="1" x14ac:dyDescent="0.25"/>
    <row r="10" spans="1:3" x14ac:dyDescent="0.2">
      <c r="A10" s="322" t="s">
        <v>533</v>
      </c>
      <c r="C10" s="403" t="s">
        <v>534</v>
      </c>
    </row>
    <row r="11" spans="1:3" ht="13.5" thickBot="1" x14ac:dyDescent="0.25">
      <c r="A11" s="163">
        <v>24</v>
      </c>
      <c r="C11" s="403" t="s">
        <v>535</v>
      </c>
    </row>
    <row r="12" spans="1:3" x14ac:dyDescent="0.2">
      <c r="C12" s="403" t="s">
        <v>536</v>
      </c>
    </row>
    <row r="14" spans="1:3" x14ac:dyDescent="0.2">
      <c r="C14" s="403" t="s">
        <v>537</v>
      </c>
    </row>
    <row r="15" spans="1:3" x14ac:dyDescent="0.2">
      <c r="C15" s="403" t="str">
        <f>_xlfn.CONCAT("filename_static = '",$A$2,"'")</f>
        <v>filename_static = 'Estatico.sim'</v>
      </c>
    </row>
    <row r="17" spans="3:3" x14ac:dyDescent="0.2">
      <c r="C17" s="403" t="s">
        <v>538</v>
      </c>
    </row>
    <row r="18" spans="3:3" x14ac:dyDescent="0.2">
      <c r="C18" s="403" t="str">
        <f>_xlfn.CONCAT("pngname = '",$A$5,"'")</f>
        <v>pngname = 'estatico.png'</v>
      </c>
    </row>
    <row r="20" spans="3:3" x14ac:dyDescent="0.2">
      <c r="C20" s="403" t="s">
        <v>539</v>
      </c>
    </row>
    <row r="22" spans="3:3" x14ac:dyDescent="0.2">
      <c r="C22" s="403" t="s">
        <v>540</v>
      </c>
    </row>
    <row r="23" spans="3:3" x14ac:dyDescent="0.2">
      <c r="C23" s="403" t="s">
        <v>541</v>
      </c>
    </row>
    <row r="24" spans="3:3" x14ac:dyDescent="0.2">
      <c r="C24" s="403" t="s">
        <v>542</v>
      </c>
    </row>
    <row r="26" spans="3:3" x14ac:dyDescent="0.2">
      <c r="C26" s="403" t="s">
        <v>543</v>
      </c>
    </row>
    <row r="27" spans="3:3" x14ac:dyDescent="0.2">
      <c r="C27" s="403" t="s">
        <v>544</v>
      </c>
    </row>
    <row r="28" spans="3:3" x14ac:dyDescent="0.2">
      <c r="C28" s="403" t="s">
        <v>545</v>
      </c>
    </row>
    <row r="29" spans="3:3" x14ac:dyDescent="0.2">
      <c r="C29" s="403" t="s">
        <v>546</v>
      </c>
    </row>
    <row r="30" spans="3:3" x14ac:dyDescent="0.2">
      <c r="C30" s="403" t="s">
        <v>547</v>
      </c>
    </row>
    <row r="32" spans="3:3" x14ac:dyDescent="0.2">
      <c r="C32" s="403" t="s">
        <v>548</v>
      </c>
    </row>
    <row r="33" spans="3:3" x14ac:dyDescent="0.2">
      <c r="C33" s="403" t="s">
        <v>549</v>
      </c>
    </row>
    <row r="35" spans="3:3" x14ac:dyDescent="0.2">
      <c r="C35" s="403" t="s">
        <v>550</v>
      </c>
    </row>
    <row r="36" spans="3:3" x14ac:dyDescent="0.2">
      <c r="C36" s="403" t="s">
        <v>551</v>
      </c>
    </row>
    <row r="38" spans="3:3" x14ac:dyDescent="0.2">
      <c r="C38" s="403" t="s">
        <v>552</v>
      </c>
    </row>
    <row r="39" spans="3:3" x14ac:dyDescent="0.2">
      <c r="C39" s="403" t="s">
        <v>553</v>
      </c>
    </row>
    <row r="41" spans="3:3" x14ac:dyDescent="0.2">
      <c r="C41" s="403" t="s">
        <v>554</v>
      </c>
    </row>
    <row r="42" spans="3:3" x14ac:dyDescent="0.2">
      <c r="C42" s="403" t="s">
        <v>555</v>
      </c>
    </row>
    <row r="44" spans="3:3" x14ac:dyDescent="0.2">
      <c r="C44" s="403" t="s">
        <v>556</v>
      </c>
    </row>
    <row r="45" spans="3:3" x14ac:dyDescent="0.2">
      <c r="C45" s="403" t="s">
        <v>557</v>
      </c>
    </row>
    <row r="47" spans="3:3" x14ac:dyDescent="0.2">
      <c r="C47" s="403" t="s">
        <v>558</v>
      </c>
    </row>
    <row r="48" spans="3:3" x14ac:dyDescent="0.2">
      <c r="C48" s="403" t="s">
        <v>559</v>
      </c>
    </row>
    <row r="50" spans="3:3" x14ac:dyDescent="0.2">
      <c r="C50" s="403" t="s">
        <v>560</v>
      </c>
    </row>
    <row r="51" spans="3:3" x14ac:dyDescent="0.2">
      <c r="C51" s="403" t="s">
        <v>561</v>
      </c>
    </row>
    <row r="53" spans="3:3" x14ac:dyDescent="0.2">
      <c r="C53" s="403" t="s">
        <v>562</v>
      </c>
    </row>
    <row r="54" spans="3:3" x14ac:dyDescent="0.2">
      <c r="C54" s="403" t="s">
        <v>563</v>
      </c>
    </row>
    <row r="56" spans="3:3" x14ac:dyDescent="0.2">
      <c r="C56" s="403" t="s">
        <v>564</v>
      </c>
    </row>
    <row r="57" spans="3:3" x14ac:dyDescent="0.2">
      <c r="C57" s="403" t="s">
        <v>565</v>
      </c>
    </row>
    <row r="59" spans="3:3" x14ac:dyDescent="0.2">
      <c r="C59" s="403" t="s">
        <v>566</v>
      </c>
    </row>
    <row r="60" spans="3:3" x14ac:dyDescent="0.2">
      <c r="C60" s="403" t="s">
        <v>567</v>
      </c>
    </row>
    <row r="62" spans="3:3" x14ac:dyDescent="0.2">
      <c r="C62" s="403" t="s">
        <v>568</v>
      </c>
    </row>
    <row r="63" spans="3:3" x14ac:dyDescent="0.2">
      <c r="C63" s="403" t="s">
        <v>569</v>
      </c>
    </row>
    <row r="65" spans="3:3" x14ac:dyDescent="0.2">
      <c r="C65" s="403" t="s">
        <v>570</v>
      </c>
    </row>
    <row r="66" spans="3:3" x14ac:dyDescent="0.2">
      <c r="C66" s="403" t="s">
        <v>571</v>
      </c>
    </row>
    <row r="68" spans="3:3" x14ac:dyDescent="0.2">
      <c r="C68" s="403" t="s">
        <v>572</v>
      </c>
    </row>
    <row r="69" spans="3:3" x14ac:dyDescent="0.2">
      <c r="C69" s="403" t="s">
        <v>573</v>
      </c>
    </row>
    <row r="71" spans="3:3" x14ac:dyDescent="0.2">
      <c r="C71" s="403" t="s">
        <v>574</v>
      </c>
    </row>
    <row r="72" spans="3:3" x14ac:dyDescent="0.2">
      <c r="C72" s="403" t="s">
        <v>575</v>
      </c>
    </row>
    <row r="74" spans="3:3" x14ac:dyDescent="0.2">
      <c r="C74" s="403" t="s">
        <v>576</v>
      </c>
    </row>
    <row r="75" spans="3:3" x14ac:dyDescent="0.2">
      <c r="C75" s="403" t="s">
        <v>577</v>
      </c>
    </row>
    <row r="77" spans="3:3" x14ac:dyDescent="0.2">
      <c r="C77" s="403" t="s">
        <v>578</v>
      </c>
    </row>
    <row r="78" spans="3:3" x14ac:dyDescent="0.2">
      <c r="C78" s="403" t="s">
        <v>579</v>
      </c>
    </row>
    <row r="80" spans="3:3" x14ac:dyDescent="0.2">
      <c r="C80" s="403" t="s">
        <v>580</v>
      </c>
    </row>
    <row r="81" spans="3:3" x14ac:dyDescent="0.2">
      <c r="C81" s="403" t="s">
        <v>581</v>
      </c>
    </row>
    <row r="83" spans="3:3" x14ac:dyDescent="0.2">
      <c r="C83" s="403" t="s">
        <v>582</v>
      </c>
    </row>
    <row r="84" spans="3:3" x14ac:dyDescent="0.2">
      <c r="C84" s="403" t="s">
        <v>583</v>
      </c>
    </row>
    <row r="86" spans="3:3" x14ac:dyDescent="0.2">
      <c r="C86" s="403" t="s">
        <v>584</v>
      </c>
    </row>
    <row r="87" spans="3:3" x14ac:dyDescent="0.2">
      <c r="C87" s="403" t="s">
        <v>585</v>
      </c>
    </row>
    <row r="89" spans="3:3" x14ac:dyDescent="0.2">
      <c r="C89" s="403" t="s">
        <v>586</v>
      </c>
    </row>
    <row r="90" spans="3:3" x14ac:dyDescent="0.2">
      <c r="C90" s="403" t="s">
        <v>587</v>
      </c>
    </row>
    <row r="92" spans="3:3" x14ac:dyDescent="0.2">
      <c r="C92" s="403" t="s">
        <v>588</v>
      </c>
    </row>
    <row r="93" spans="3:3" x14ac:dyDescent="0.2">
      <c r="C93" s="403" t="s">
        <v>589</v>
      </c>
    </row>
    <row r="95" spans="3:3" x14ac:dyDescent="0.2">
      <c r="C95" s="403" t="s">
        <v>590</v>
      </c>
    </row>
    <row r="96" spans="3:3" x14ac:dyDescent="0.2">
      <c r="C96" s="403" t="s">
        <v>591</v>
      </c>
    </row>
    <row r="98" spans="3:3" x14ac:dyDescent="0.2">
      <c r="C98" s="403" t="s">
        <v>592</v>
      </c>
    </row>
    <row r="99" spans="3:3" x14ac:dyDescent="0.2">
      <c r="C99" s="403" t="s">
        <v>593</v>
      </c>
    </row>
    <row r="101" spans="3:3" x14ac:dyDescent="0.2">
      <c r="C101" s="403" t="s">
        <v>594</v>
      </c>
    </row>
    <row r="102" spans="3:3" x14ac:dyDescent="0.2">
      <c r="C102" s="403" t="s">
        <v>595</v>
      </c>
    </row>
    <row r="104" spans="3:3" x14ac:dyDescent="0.2">
      <c r="C104" s="403" t="s">
        <v>596</v>
      </c>
    </row>
    <row r="105" spans="3:3" x14ac:dyDescent="0.2">
      <c r="C105" s="403" t="s">
        <v>597</v>
      </c>
    </row>
    <row r="107" spans="3:3" x14ac:dyDescent="0.2">
      <c r="C107" s="403" t="s">
        <v>598</v>
      </c>
    </row>
    <row r="108" spans="3:3" x14ac:dyDescent="0.2">
      <c r="C108" s="403" t="s">
        <v>599</v>
      </c>
    </row>
    <row r="110" spans="3:3" x14ac:dyDescent="0.2">
      <c r="C110" s="406" t="s">
        <v>600</v>
      </c>
    </row>
    <row r="111" spans="3:3" x14ac:dyDescent="0.2">
      <c r="C111" s="403" t="str">
        <f>_xlfn.CONCAT("font_size = '",$A$11,"'")</f>
        <v>font_size = '24'</v>
      </c>
    </row>
    <row r="113" spans="3:3" x14ac:dyDescent="0.2">
      <c r="C113" s="403" t="s">
        <v>534</v>
      </c>
    </row>
    <row r="114" spans="3:3" x14ac:dyDescent="0.2">
      <c r="C114" s="403" t="s">
        <v>601</v>
      </c>
    </row>
    <row r="115" spans="3:3" x14ac:dyDescent="0.2">
      <c r="C115" s="403" t="s">
        <v>536</v>
      </c>
    </row>
    <row r="117" spans="3:3" x14ac:dyDescent="0.2">
      <c r="C117" s="403" t="str">
        <f>_xlfn.CONCAT("profile_dist0 = ",'MCV e Guindaste'!N21)</f>
        <v>profile_dist0 = 0</v>
      </c>
    </row>
    <row r="118" spans="3:3" x14ac:dyDescent="0.2">
      <c r="C118" s="403" t="str">
        <f>_xlfn.CONCAT("profile_dist1 = ",'MCV e Guindaste'!N22)</f>
        <v>profile_dist1 = 5</v>
      </c>
    </row>
    <row r="119" spans="3:3" x14ac:dyDescent="0.2">
      <c r="C119" s="403" t="str">
        <f>_xlfn.CONCAT("profile_dist2 = ",'MCV e Guindaste'!N23)</f>
        <v>profile_dist2 = 10</v>
      </c>
    </row>
    <row r="120" spans="3:3" x14ac:dyDescent="0.2">
      <c r="C120" s="403" t="str">
        <f>_xlfn.CONCAT("profile_dist3 = ",'MCV e Guindaste'!N24)</f>
        <v>profile_dist3 = 15</v>
      </c>
    </row>
    <row r="122" spans="3:3" x14ac:dyDescent="0.2">
      <c r="C122" s="403" t="str">
        <f>_xlfn.CONCAT("profile_depth0 = ",'MCV e Guindaste'!P21)</f>
        <v>profile_depth0 = 2240</v>
      </c>
    </row>
    <row r="123" spans="3:3" x14ac:dyDescent="0.2">
      <c r="C123" s="403" t="str">
        <f>_xlfn.CONCAT("profile_depth1 = ",'MCV e Guindaste'!P22)</f>
        <v>profile_depth1 = 2240</v>
      </c>
    </row>
    <row r="124" spans="3:3" x14ac:dyDescent="0.2">
      <c r="C124" s="403" t="str">
        <f>_xlfn.CONCAT("profile_depth2 = ",'MCV e Guindaste'!P23)</f>
        <v>profile_depth2 = 2240</v>
      </c>
    </row>
    <row r="125" spans="3:3" x14ac:dyDescent="0.2">
      <c r="C125" s="403" t="str">
        <f>_xlfn.CONCAT("profile_depth3 = ",'MCV e Guindaste'!P24)</f>
        <v>profile_depth3 = 2240</v>
      </c>
    </row>
    <row r="127" spans="3:3" x14ac:dyDescent="0.2">
      <c r="C127" s="403" t="s">
        <v>602</v>
      </c>
    </row>
    <row r="128" spans="3:3" x14ac:dyDescent="0.2">
      <c r="C128" s="403" t="s">
        <v>603</v>
      </c>
    </row>
    <row r="130" spans="3:3" x14ac:dyDescent="0.2">
      <c r="C130" s="403" t="s">
        <v>604</v>
      </c>
    </row>
    <row r="131" spans="3:3" x14ac:dyDescent="0.2">
      <c r="C131" s="403" t="s">
        <v>605</v>
      </c>
    </row>
    <row r="132" spans="3:3" x14ac:dyDescent="0.2">
      <c r="C132" s="403" t="s">
        <v>606</v>
      </c>
    </row>
    <row r="133" spans="3:3" x14ac:dyDescent="0.2">
      <c r="C133" s="403" t="s">
        <v>605</v>
      </c>
    </row>
    <row r="134" spans="3:3" x14ac:dyDescent="0.2">
      <c r="C134" s="403" t="s">
        <v>607</v>
      </c>
    </row>
    <row r="135" spans="3:3" x14ac:dyDescent="0.2">
      <c r="C135" s="403" t="s">
        <v>608</v>
      </c>
    </row>
    <row r="136" spans="3:3" x14ac:dyDescent="0.2">
      <c r="C136" s="403" t="s">
        <v>609</v>
      </c>
    </row>
    <row r="137" spans="3:3" x14ac:dyDescent="0.2">
      <c r="C137" s="403" t="s">
        <v>610</v>
      </c>
    </row>
    <row r="138" spans="3:3" x14ac:dyDescent="0.2">
      <c r="C138" s="403" t="s">
        <v>611</v>
      </c>
    </row>
    <row r="139" spans="3:3" x14ac:dyDescent="0.2">
      <c r="C139" s="403" t="s">
        <v>612</v>
      </c>
    </row>
    <row r="140" spans="3:3" x14ac:dyDescent="0.2">
      <c r="C140" s="403" t="s">
        <v>613</v>
      </c>
    </row>
    <row r="141" spans="3:3" x14ac:dyDescent="0.2">
      <c r="C141" s="403" t="s">
        <v>614</v>
      </c>
    </row>
    <row r="142" spans="3:3" x14ac:dyDescent="0.2">
      <c r="C142" s="403" t="s">
        <v>612</v>
      </c>
    </row>
    <row r="143" spans="3:3" x14ac:dyDescent="0.2">
      <c r="C143" s="403" t="s">
        <v>615</v>
      </c>
    </row>
    <row r="144" spans="3:3" x14ac:dyDescent="0.2">
      <c r="C144" s="403" t="s">
        <v>616</v>
      </c>
    </row>
    <row r="145" spans="3:3" x14ac:dyDescent="0.2">
      <c r="C145" s="403" t="s">
        <v>617</v>
      </c>
    </row>
    <row r="146" spans="3:3" x14ac:dyDescent="0.2">
      <c r="C146" s="403" t="s">
        <v>618</v>
      </c>
    </row>
    <row r="147" spans="3:3" x14ac:dyDescent="0.2">
      <c r="C147" s="403" t="s">
        <v>619</v>
      </c>
    </row>
    <row r="148" spans="3:3" x14ac:dyDescent="0.2">
      <c r="C148" s="403" t="s">
        <v>620</v>
      </c>
    </row>
    <row r="149" spans="3:3" x14ac:dyDescent="0.2">
      <c r="C149" s="403" t="s">
        <v>621</v>
      </c>
    </row>
    <row r="150" spans="3:3" x14ac:dyDescent="0.2">
      <c r="C150" s="403" t="s">
        <v>622</v>
      </c>
    </row>
    <row r="151" spans="3:3" x14ac:dyDescent="0.2">
      <c r="C151" s="403" t="s">
        <v>623</v>
      </c>
    </row>
    <row r="152" spans="3:3" x14ac:dyDescent="0.2">
      <c r="C152" s="403" t="s">
        <v>624</v>
      </c>
    </row>
    <row r="156" spans="3:3" x14ac:dyDescent="0.2">
      <c r="C156" s="403" t="s">
        <v>625</v>
      </c>
    </row>
    <row r="157" spans="3:3" x14ac:dyDescent="0.2">
      <c r="C157" s="403" t="s">
        <v>626</v>
      </c>
    </row>
    <row r="159" spans="3:3" x14ac:dyDescent="0.2">
      <c r="C159" s="403" t="s">
        <v>627</v>
      </c>
    </row>
    <row r="160" spans="3:3" x14ac:dyDescent="0.2">
      <c r="C160" s="403" t="s">
        <v>628</v>
      </c>
    </row>
    <row r="161" spans="3:3" x14ac:dyDescent="0.2">
      <c r="C161" s="403" t="s">
        <v>629</v>
      </c>
    </row>
    <row r="162" spans="3:3" x14ac:dyDescent="0.2">
      <c r="C162" s="403" t="s">
        <v>630</v>
      </c>
    </row>
    <row r="163" spans="3:3" x14ac:dyDescent="0.2">
      <c r="C163" s="403" t="s">
        <v>631</v>
      </c>
    </row>
    <row r="164" spans="3:3" x14ac:dyDescent="0.2">
      <c r="C164" s="403" t="s">
        <v>632</v>
      </c>
    </row>
    <row r="165" spans="3:3" x14ac:dyDescent="0.2">
      <c r="C165" s="403" t="s">
        <v>633</v>
      </c>
    </row>
    <row r="166" spans="3:3" x14ac:dyDescent="0.2">
      <c r="C166" s="403" t="s">
        <v>634</v>
      </c>
    </row>
    <row r="167" spans="3:3" x14ac:dyDescent="0.2">
      <c r="C167" s="403" t="s">
        <v>635</v>
      </c>
    </row>
    <row r="168" spans="3:3" x14ac:dyDescent="0.2">
      <c r="C168" s="403" t="s">
        <v>636</v>
      </c>
    </row>
    <row r="169" spans="3:3" x14ac:dyDescent="0.2">
      <c r="C169" s="403" t="s">
        <v>637</v>
      </c>
    </row>
    <row r="170" spans="3:3" x14ac:dyDescent="0.2">
      <c r="C170" s="403" t="s">
        <v>638</v>
      </c>
    </row>
    <row r="171" spans="3:3" x14ac:dyDescent="0.2">
      <c r="C171" s="403" t="s">
        <v>639</v>
      </c>
    </row>
    <row r="172" spans="3:3" x14ac:dyDescent="0.2">
      <c r="C172" s="403" t="s">
        <v>640</v>
      </c>
    </row>
    <row r="173" spans="3:3" x14ac:dyDescent="0.2">
      <c r="C173" s="403" t="s">
        <v>641</v>
      </c>
    </row>
    <row r="174" spans="3:3" x14ac:dyDescent="0.2">
      <c r="C174" s="403" t="s">
        <v>632</v>
      </c>
    </row>
    <row r="175" spans="3:3" x14ac:dyDescent="0.2">
      <c r="C175" s="403" t="s">
        <v>642</v>
      </c>
    </row>
    <row r="176" spans="3:3" x14ac:dyDescent="0.2">
      <c r="C176" s="403" t="s">
        <v>643</v>
      </c>
    </row>
    <row r="177" spans="3:3" x14ac:dyDescent="0.2">
      <c r="C177" s="403" t="s">
        <v>644</v>
      </c>
    </row>
    <row r="178" spans="3:3" x14ac:dyDescent="0.2">
      <c r="C178" s="403" t="s">
        <v>645</v>
      </c>
    </row>
    <row r="179" spans="3:3" x14ac:dyDescent="0.2">
      <c r="C179" s="403" t="s">
        <v>646</v>
      </c>
    </row>
    <row r="180" spans="3:3" x14ac:dyDescent="0.2">
      <c r="C180" s="403" t="s">
        <v>647</v>
      </c>
    </row>
    <row r="181" spans="3:3" x14ac:dyDescent="0.2">
      <c r="C181" s="403" t="s">
        <v>648</v>
      </c>
    </row>
    <row r="182" spans="3:3" x14ac:dyDescent="0.2">
      <c r="C182" s="403" t="s">
        <v>649</v>
      </c>
    </row>
    <row r="183" spans="3:3" x14ac:dyDescent="0.2">
      <c r="C183" s="403" t="s">
        <v>650</v>
      </c>
    </row>
    <row r="184" spans="3:3" x14ac:dyDescent="0.2">
      <c r="C184" s="403" t="s">
        <v>651</v>
      </c>
    </row>
    <row r="185" spans="3:3" x14ac:dyDescent="0.2">
      <c r="C185" s="403" t="s">
        <v>652</v>
      </c>
    </row>
    <row r="186" spans="3:3" x14ac:dyDescent="0.2">
      <c r="C186" s="403" t="s">
        <v>653</v>
      </c>
    </row>
    <row r="187" spans="3:3" x14ac:dyDescent="0.2">
      <c r="C187" s="403" t="s">
        <v>654</v>
      </c>
    </row>
    <row r="188" spans="3:3" x14ac:dyDescent="0.2">
      <c r="C188" s="403" t="s">
        <v>655</v>
      </c>
    </row>
    <row r="189" spans="3:3" x14ac:dyDescent="0.2">
      <c r="C189" s="403" t="s">
        <v>656</v>
      </c>
    </row>
    <row r="190" spans="3:3" x14ac:dyDescent="0.2">
      <c r="C190" s="403" t="s">
        <v>657</v>
      </c>
    </row>
    <row r="191" spans="3:3" x14ac:dyDescent="0.2">
      <c r="C191" s="403" t="s">
        <v>658</v>
      </c>
    </row>
    <row r="192" spans="3:3" x14ac:dyDescent="0.2">
      <c r="C192" s="403" t="s">
        <v>659</v>
      </c>
    </row>
    <row r="193" spans="3:3" x14ac:dyDescent="0.2">
      <c r="C193" s="403" t="s">
        <v>660</v>
      </c>
    </row>
    <row r="194" spans="3:3" x14ac:dyDescent="0.2">
      <c r="C194" s="403" t="s">
        <v>661</v>
      </c>
    </row>
    <row r="195" spans="3:3" x14ac:dyDescent="0.2">
      <c r="C195" s="403" t="s">
        <v>662</v>
      </c>
    </row>
    <row r="196" spans="3:3" x14ac:dyDescent="0.2">
      <c r="C196" s="403" t="s">
        <v>632</v>
      </c>
    </row>
    <row r="197" spans="3:3" x14ac:dyDescent="0.2">
      <c r="C197" s="403" t="s">
        <v>663</v>
      </c>
    </row>
    <row r="198" spans="3:3" x14ac:dyDescent="0.2">
      <c r="C198" s="403" t="s">
        <v>664</v>
      </c>
    </row>
    <row r="199" spans="3:3" x14ac:dyDescent="0.2">
      <c r="C199" s="403" t="s">
        <v>665</v>
      </c>
    </row>
    <row r="200" spans="3:3" x14ac:dyDescent="0.2">
      <c r="C200" s="403" t="s">
        <v>666</v>
      </c>
    </row>
    <row r="201" spans="3:3" x14ac:dyDescent="0.2">
      <c r="C201" s="403" t="s">
        <v>667</v>
      </c>
    </row>
    <row r="202" spans="3:3" x14ac:dyDescent="0.2">
      <c r="C202" s="403" t="s">
        <v>668</v>
      </c>
    </row>
    <row r="203" spans="3:3" x14ac:dyDescent="0.2">
      <c r="C203" s="403" t="s">
        <v>669</v>
      </c>
    </row>
    <row r="204" spans="3:3" x14ac:dyDescent="0.2">
      <c r="C204" s="403" t="s">
        <v>670</v>
      </c>
    </row>
    <row r="205" spans="3:3" x14ac:dyDescent="0.2">
      <c r="C205" s="403" t="s">
        <v>632</v>
      </c>
    </row>
    <row r="206" spans="3:3" x14ac:dyDescent="0.2">
      <c r="C206" s="403" t="s">
        <v>671</v>
      </c>
    </row>
    <row r="207" spans="3:3" x14ac:dyDescent="0.2">
      <c r="C207" s="403" t="s">
        <v>672</v>
      </c>
    </row>
    <row r="208" spans="3:3" x14ac:dyDescent="0.2">
      <c r="C208" s="403" t="s">
        <v>673</v>
      </c>
    </row>
    <row r="209" spans="3:3" x14ac:dyDescent="0.2">
      <c r="C209" s="403" t="s">
        <v>674</v>
      </c>
    </row>
    <row r="210" spans="3:3" x14ac:dyDescent="0.2">
      <c r="C210" s="403" t="s">
        <v>675</v>
      </c>
    </row>
    <row r="211" spans="3:3" x14ac:dyDescent="0.2">
      <c r="C211" s="403" t="s">
        <v>676</v>
      </c>
    </row>
    <row r="212" spans="3:3" x14ac:dyDescent="0.2">
      <c r="C212" s="403" t="s">
        <v>677</v>
      </c>
    </row>
    <row r="213" spans="3:3" x14ac:dyDescent="0.2">
      <c r="C213" s="403" t="s">
        <v>678</v>
      </c>
    </row>
    <row r="214" spans="3:3" x14ac:dyDescent="0.2">
      <c r="C214" s="403" t="s">
        <v>679</v>
      </c>
    </row>
    <row r="215" spans="3:3" x14ac:dyDescent="0.2">
      <c r="C215" s="403" t="s">
        <v>680</v>
      </c>
    </row>
    <row r="216" spans="3:3" x14ac:dyDescent="0.2">
      <c r="C216" s="403" t="s">
        <v>681</v>
      </c>
    </row>
    <row r="217" spans="3:3" x14ac:dyDescent="0.2">
      <c r="C217" s="403" t="s">
        <v>682</v>
      </c>
    </row>
    <row r="218" spans="3:3" x14ac:dyDescent="0.2">
      <c r="C218" s="403" t="s">
        <v>683</v>
      </c>
    </row>
    <row r="219" spans="3:3" x14ac:dyDescent="0.2">
      <c r="C219" s="403" t="s">
        <v>684</v>
      </c>
    </row>
    <row r="220" spans="3:3" x14ac:dyDescent="0.2">
      <c r="C220" s="403" t="s">
        <v>685</v>
      </c>
    </row>
    <row r="221" spans="3:3" x14ac:dyDescent="0.2">
      <c r="C221" s="403" t="s">
        <v>686</v>
      </c>
    </row>
    <row r="222" spans="3:3" x14ac:dyDescent="0.2">
      <c r="C222" s="403" t="s">
        <v>687</v>
      </c>
    </row>
    <row r="223" spans="3:3" x14ac:dyDescent="0.2">
      <c r="C223" s="403" t="s">
        <v>688</v>
      </c>
    </row>
    <row r="224" spans="3:3" x14ac:dyDescent="0.2">
      <c r="C224" s="403" t="s">
        <v>689</v>
      </c>
    </row>
    <row r="225" spans="3:3" x14ac:dyDescent="0.2">
      <c r="C225" s="403" t="s">
        <v>690</v>
      </c>
    </row>
    <row r="226" spans="3:3" x14ac:dyDescent="0.2">
      <c r="C226" s="403" t="s">
        <v>691</v>
      </c>
    </row>
    <row r="227" spans="3:3" x14ac:dyDescent="0.2">
      <c r="C227" s="403" t="s">
        <v>692</v>
      </c>
    </row>
    <row r="228" spans="3:3" x14ac:dyDescent="0.2">
      <c r="C228" s="403" t="s">
        <v>693</v>
      </c>
    </row>
    <row r="229" spans="3:3" x14ac:dyDescent="0.2">
      <c r="C229" s="403" t="s">
        <v>694</v>
      </c>
    </row>
    <row r="231" spans="3:3" x14ac:dyDescent="0.2">
      <c r="C231" s="403" t="s">
        <v>695</v>
      </c>
    </row>
    <row r="232" spans="3:3" x14ac:dyDescent="0.2">
      <c r="C232" s="403" t="s">
        <v>696</v>
      </c>
    </row>
    <row r="233" spans="3:3" x14ac:dyDescent="0.2">
      <c r="C233" s="403" t="s">
        <v>697</v>
      </c>
    </row>
    <row r="234" spans="3:3" x14ac:dyDescent="0.2">
      <c r="C234" s="403" t="s">
        <v>698</v>
      </c>
    </row>
    <row r="235" spans="3:3" x14ac:dyDescent="0.2">
      <c r="C235" s="403" t="s">
        <v>699</v>
      </c>
    </row>
    <row r="236" spans="3:3" x14ac:dyDescent="0.2">
      <c r="C236" s="403" t="s">
        <v>700</v>
      </c>
    </row>
    <row r="237" spans="3:3" x14ac:dyDescent="0.2">
      <c r="C237" s="403" t="s">
        <v>701</v>
      </c>
    </row>
    <row r="238" spans="3:3" x14ac:dyDescent="0.2">
      <c r="C238" s="403" t="s">
        <v>702</v>
      </c>
    </row>
    <row r="239" spans="3:3" x14ac:dyDescent="0.2">
      <c r="C239" s="403" t="s">
        <v>703</v>
      </c>
    </row>
    <row r="240" spans="3:3" x14ac:dyDescent="0.2">
      <c r="C240" s="403" t="s">
        <v>704</v>
      </c>
    </row>
    <row r="241" spans="3:3" x14ac:dyDescent="0.2">
      <c r="C241" s="403" t="s">
        <v>705</v>
      </c>
    </row>
    <row r="242" spans="3:3" x14ac:dyDescent="0.2">
      <c r="C242" s="403" t="s">
        <v>666</v>
      </c>
    </row>
    <row r="243" spans="3:3" x14ac:dyDescent="0.2">
      <c r="C243" s="403" t="s">
        <v>667</v>
      </c>
    </row>
    <row r="244" spans="3:3" x14ac:dyDescent="0.2">
      <c r="C244" s="403" t="s">
        <v>706</v>
      </c>
    </row>
    <row r="245" spans="3:3" x14ac:dyDescent="0.2">
      <c r="C245" s="403" t="s">
        <v>707</v>
      </c>
    </row>
    <row r="246" spans="3:3" x14ac:dyDescent="0.2">
      <c r="C246" s="403" t="s">
        <v>708</v>
      </c>
    </row>
    <row r="247" spans="3:3" x14ac:dyDescent="0.2">
      <c r="C247" s="403" t="s">
        <v>709</v>
      </c>
    </row>
    <row r="248" spans="3:3" x14ac:dyDescent="0.2">
      <c r="C248" s="403" t="s">
        <v>710</v>
      </c>
    </row>
    <row r="249" spans="3:3" x14ac:dyDescent="0.2">
      <c r="C249" s="403" t="s">
        <v>711</v>
      </c>
    </row>
    <row r="250" spans="3:3" x14ac:dyDescent="0.2">
      <c r="C250" s="403" t="s">
        <v>712</v>
      </c>
    </row>
    <row r="251" spans="3:3" x14ac:dyDescent="0.2">
      <c r="C251" s="403" t="s">
        <v>713</v>
      </c>
    </row>
    <row r="252" spans="3:3" x14ac:dyDescent="0.2">
      <c r="C252" s="403" t="s">
        <v>714</v>
      </c>
    </row>
    <row r="253" spans="3:3" x14ac:dyDescent="0.2">
      <c r="C253" s="403" t="s">
        <v>715</v>
      </c>
    </row>
    <row r="254" spans="3:3" x14ac:dyDescent="0.2">
      <c r="C254" s="403" t="s">
        <v>716</v>
      </c>
    </row>
    <row r="255" spans="3:3" x14ac:dyDescent="0.2">
      <c r="C255" s="403" t="s">
        <v>717</v>
      </c>
    </row>
    <row r="256" spans="3:3" x14ac:dyDescent="0.2">
      <c r="C256" s="403" t="s">
        <v>718</v>
      </c>
    </row>
    <row r="257" spans="3:3" x14ac:dyDescent="0.2">
      <c r="C257" s="403" t="s">
        <v>719</v>
      </c>
    </row>
    <row r="258" spans="3:3" x14ac:dyDescent="0.2">
      <c r="C258" s="403" t="s">
        <v>720</v>
      </c>
    </row>
    <row r="259" spans="3:3" x14ac:dyDescent="0.2">
      <c r="C259" s="403" t="s">
        <v>721</v>
      </c>
    </row>
    <row r="260" spans="3:3" x14ac:dyDescent="0.2">
      <c r="C260" s="403" t="s">
        <v>722</v>
      </c>
    </row>
    <row r="261" spans="3:3" x14ac:dyDescent="0.2">
      <c r="C261" s="403" t="s">
        <v>723</v>
      </c>
    </row>
    <row r="262" spans="3:3" x14ac:dyDescent="0.2">
      <c r="C262" s="403" t="s">
        <v>724</v>
      </c>
    </row>
    <row r="263" spans="3:3" x14ac:dyDescent="0.2">
      <c r="C263" s="403" t="s">
        <v>725</v>
      </c>
    </row>
    <row r="264" spans="3:3" x14ac:dyDescent="0.2">
      <c r="C264" s="403" t="s">
        <v>726</v>
      </c>
    </row>
    <row r="265" spans="3:3" x14ac:dyDescent="0.2">
      <c r="C265" s="403" t="s">
        <v>727</v>
      </c>
    </row>
    <row r="266" spans="3:3" x14ac:dyDescent="0.2">
      <c r="C266" s="403" t="s">
        <v>728</v>
      </c>
    </row>
    <row r="267" spans="3:3" x14ac:dyDescent="0.2">
      <c r="C267" s="403" t="s">
        <v>729</v>
      </c>
    </row>
    <row r="268" spans="3:3" x14ac:dyDescent="0.2">
      <c r="C268" s="403" t="s">
        <v>730</v>
      </c>
    </row>
    <row r="269" spans="3:3" x14ac:dyDescent="0.2">
      <c r="C269" s="403" t="s">
        <v>731</v>
      </c>
    </row>
    <row r="270" spans="3:3" x14ac:dyDescent="0.2">
      <c r="C270" s="403" t="s">
        <v>732</v>
      </c>
    </row>
    <row r="271" spans="3:3" x14ac:dyDescent="0.2">
      <c r="C271" s="403" t="s">
        <v>733</v>
      </c>
    </row>
    <row r="272" spans="3:3" x14ac:dyDescent="0.2">
      <c r="C272" s="403" t="s">
        <v>734</v>
      </c>
    </row>
    <row r="273" spans="3:3" x14ac:dyDescent="0.2">
      <c r="C273" s="403" t="s">
        <v>621</v>
      </c>
    </row>
    <row r="274" spans="3:3" x14ac:dyDescent="0.2">
      <c r="C274" s="403" t="s">
        <v>735</v>
      </c>
    </row>
    <row r="275" spans="3:3" x14ac:dyDescent="0.2">
      <c r="C275" s="403" t="s">
        <v>736</v>
      </c>
    </row>
    <row r="276" spans="3:3" x14ac:dyDescent="0.2">
      <c r="C276" s="403" t="s">
        <v>737</v>
      </c>
    </row>
    <row r="277" spans="3:3" x14ac:dyDescent="0.2">
      <c r="C277" s="403" t="s">
        <v>738</v>
      </c>
    </row>
    <row r="278" spans="3:3" x14ac:dyDescent="0.2">
      <c r="C278" s="403" t="s">
        <v>730</v>
      </c>
    </row>
    <row r="279" spans="3:3" x14ac:dyDescent="0.2">
      <c r="C279" s="403" t="s">
        <v>731</v>
      </c>
    </row>
    <row r="280" spans="3:3" x14ac:dyDescent="0.2">
      <c r="C280" s="403" t="s">
        <v>739</v>
      </c>
    </row>
    <row r="281" spans="3:3" x14ac:dyDescent="0.2">
      <c r="C281" s="403" t="s">
        <v>740</v>
      </c>
    </row>
    <row r="282" spans="3:3" x14ac:dyDescent="0.2">
      <c r="C282" s="403" t="s">
        <v>741</v>
      </c>
    </row>
    <row r="283" spans="3:3" x14ac:dyDescent="0.2">
      <c r="C283" s="403" t="s">
        <v>742</v>
      </c>
    </row>
    <row r="284" spans="3:3" x14ac:dyDescent="0.2">
      <c r="C284" s="403" t="s">
        <v>743</v>
      </c>
    </row>
    <row r="285" spans="3:3" x14ac:dyDescent="0.2">
      <c r="C285" s="403" t="s">
        <v>744</v>
      </c>
    </row>
    <row r="286" spans="3:3" x14ac:dyDescent="0.2">
      <c r="C286" s="403" t="s">
        <v>745</v>
      </c>
    </row>
    <row r="287" spans="3:3" x14ac:dyDescent="0.2">
      <c r="C287" s="403" t="s">
        <v>746</v>
      </c>
    </row>
    <row r="288" spans="3:3" x14ac:dyDescent="0.2">
      <c r="C288" s="403" t="s">
        <v>621</v>
      </c>
    </row>
    <row r="289" spans="3:3" x14ac:dyDescent="0.2">
      <c r="C289" s="403" t="s">
        <v>747</v>
      </c>
    </row>
    <row r="290" spans="3:3" x14ac:dyDescent="0.2">
      <c r="C290" s="403" t="s">
        <v>748</v>
      </c>
    </row>
    <row r="291" spans="3:3" x14ac:dyDescent="0.2">
      <c r="C291" s="403" t="s">
        <v>749</v>
      </c>
    </row>
    <row r="292" spans="3:3" x14ac:dyDescent="0.2">
      <c r="C292" s="403" t="s">
        <v>730</v>
      </c>
    </row>
    <row r="293" spans="3:3" x14ac:dyDescent="0.2">
      <c r="C293" s="403" t="s">
        <v>731</v>
      </c>
    </row>
    <row r="294" spans="3:3" x14ac:dyDescent="0.2">
      <c r="C294" s="403" t="s">
        <v>739</v>
      </c>
    </row>
    <row r="295" spans="3:3" x14ac:dyDescent="0.2">
      <c r="C295" s="403" t="s">
        <v>750</v>
      </c>
    </row>
    <row r="296" spans="3:3" x14ac:dyDescent="0.2">
      <c r="C296" s="403" t="s">
        <v>751</v>
      </c>
    </row>
    <row r="297" spans="3:3" x14ac:dyDescent="0.2">
      <c r="C297" s="403" t="s">
        <v>621</v>
      </c>
    </row>
    <row r="298" spans="3:3" x14ac:dyDescent="0.2">
      <c r="C298" s="403" t="s">
        <v>752</v>
      </c>
    </row>
    <row r="299" spans="3:3" x14ac:dyDescent="0.2">
      <c r="C299" s="403" t="s">
        <v>753</v>
      </c>
    </row>
    <row r="300" spans="3:3" x14ac:dyDescent="0.2">
      <c r="C300" s="403" t="s">
        <v>730</v>
      </c>
    </row>
    <row r="301" spans="3:3" x14ac:dyDescent="0.2">
      <c r="C301" s="403" t="s">
        <v>731</v>
      </c>
    </row>
    <row r="302" spans="3:3" x14ac:dyDescent="0.2">
      <c r="C302" s="403" t="s">
        <v>739</v>
      </c>
    </row>
    <row r="303" spans="3:3" x14ac:dyDescent="0.2">
      <c r="C303" s="403" t="s">
        <v>741</v>
      </c>
    </row>
    <row r="304" spans="3:3" x14ac:dyDescent="0.2">
      <c r="C304" s="403" t="s">
        <v>742</v>
      </c>
    </row>
    <row r="305" spans="3:3" x14ac:dyDescent="0.2">
      <c r="C305" s="403" t="s">
        <v>743</v>
      </c>
    </row>
    <row r="306" spans="3:3" x14ac:dyDescent="0.2">
      <c r="C306" s="403" t="s">
        <v>744</v>
      </c>
    </row>
    <row r="307" spans="3:3" x14ac:dyDescent="0.2">
      <c r="C307" s="403" t="s">
        <v>745</v>
      </c>
    </row>
    <row r="308" spans="3:3" x14ac:dyDescent="0.2">
      <c r="C308" s="403" t="s">
        <v>754</v>
      </c>
    </row>
    <row r="309" spans="3:3" x14ac:dyDescent="0.2">
      <c r="C309" s="403" t="s">
        <v>755</v>
      </c>
    </row>
    <row r="310" spans="3:3" x14ac:dyDescent="0.2">
      <c r="C310" s="403" t="s">
        <v>756</v>
      </c>
    </row>
    <row r="311" spans="3:3" x14ac:dyDescent="0.2">
      <c r="C311" s="403" t="s">
        <v>757</v>
      </c>
    </row>
    <row r="312" spans="3:3" x14ac:dyDescent="0.2">
      <c r="C312" s="403" t="s">
        <v>758</v>
      </c>
    </row>
    <row r="313" spans="3:3" x14ac:dyDescent="0.2">
      <c r="C313" s="403" t="s">
        <v>759</v>
      </c>
    </row>
    <row r="314" spans="3:3" x14ac:dyDescent="0.2">
      <c r="C314" s="403" t="s">
        <v>760</v>
      </c>
    </row>
    <row r="315" spans="3:3" x14ac:dyDescent="0.2">
      <c r="C315" s="403" t="s">
        <v>761</v>
      </c>
    </row>
    <row r="316" spans="3:3" x14ac:dyDescent="0.2">
      <c r="C316" s="403" t="s">
        <v>762</v>
      </c>
    </row>
    <row r="317" spans="3:3" x14ac:dyDescent="0.2">
      <c r="C317" s="403" t="s">
        <v>763</v>
      </c>
    </row>
    <row r="318" spans="3:3" x14ac:dyDescent="0.2">
      <c r="C318" s="403" t="s">
        <v>764</v>
      </c>
    </row>
    <row r="319" spans="3:3" x14ac:dyDescent="0.2">
      <c r="C319" s="403" t="s">
        <v>765</v>
      </c>
    </row>
    <row r="320" spans="3:3" x14ac:dyDescent="0.2">
      <c r="C320" s="403" t="s">
        <v>766</v>
      </c>
    </row>
    <row r="321" spans="3:3" x14ac:dyDescent="0.2">
      <c r="C321" s="403" t="s">
        <v>767</v>
      </c>
    </row>
    <row r="322" spans="3:3" x14ac:dyDescent="0.2">
      <c r="C322" s="403" t="s">
        <v>768</v>
      </c>
    </row>
    <row r="323" spans="3:3" x14ac:dyDescent="0.2">
      <c r="C323" s="403" t="s">
        <v>769</v>
      </c>
    </row>
    <row r="324" spans="3:3" x14ac:dyDescent="0.2">
      <c r="C324" s="403" t="s">
        <v>770</v>
      </c>
    </row>
    <row r="325" spans="3:3" x14ac:dyDescent="0.2">
      <c r="C325" s="403" t="s">
        <v>762</v>
      </c>
    </row>
    <row r="326" spans="3:3" x14ac:dyDescent="0.2">
      <c r="C326" s="403" t="s">
        <v>771</v>
      </c>
    </row>
    <row r="327" spans="3:3" x14ac:dyDescent="0.2">
      <c r="C327" s="403" t="s">
        <v>772</v>
      </c>
    </row>
    <row r="328" spans="3:3" x14ac:dyDescent="0.2">
      <c r="C328" s="403" t="s">
        <v>773</v>
      </c>
    </row>
    <row r="329" spans="3:3" x14ac:dyDescent="0.2">
      <c r="C329" s="403" t="s">
        <v>774</v>
      </c>
    </row>
    <row r="330" spans="3:3" x14ac:dyDescent="0.2">
      <c r="C330" s="403" t="s">
        <v>621</v>
      </c>
    </row>
    <row r="331" spans="3:3" x14ac:dyDescent="0.2">
      <c r="C331" s="403" t="s">
        <v>775</v>
      </c>
    </row>
    <row r="332" spans="3:3" x14ac:dyDescent="0.2">
      <c r="C332" s="403" t="s">
        <v>776</v>
      </c>
    </row>
    <row r="333" spans="3:3" x14ac:dyDescent="0.2">
      <c r="C333" s="403" t="s">
        <v>777</v>
      </c>
    </row>
    <row r="334" spans="3:3" x14ac:dyDescent="0.2">
      <c r="C334" s="403" t="s">
        <v>762</v>
      </c>
    </row>
    <row r="335" spans="3:3" x14ac:dyDescent="0.2">
      <c r="C335" s="403" t="s">
        <v>778</v>
      </c>
    </row>
    <row r="336" spans="3:3" x14ac:dyDescent="0.2">
      <c r="C336" s="403" t="s">
        <v>779</v>
      </c>
    </row>
    <row r="337" spans="3:3" x14ac:dyDescent="0.2">
      <c r="C337" s="403" t="s">
        <v>780</v>
      </c>
    </row>
    <row r="338" spans="3:3" x14ac:dyDescent="0.2">
      <c r="C338" s="403" t="s">
        <v>781</v>
      </c>
    </row>
    <row r="339" spans="3:3" x14ac:dyDescent="0.2">
      <c r="C339" s="403" t="s">
        <v>782</v>
      </c>
    </row>
    <row r="340" spans="3:3" x14ac:dyDescent="0.2">
      <c r="C340" s="403" t="s">
        <v>783</v>
      </c>
    </row>
    <row r="341" spans="3:3" x14ac:dyDescent="0.2">
      <c r="C341" s="403" t="s">
        <v>784</v>
      </c>
    </row>
    <row r="342" spans="3:3" x14ac:dyDescent="0.2">
      <c r="C342" s="403" t="s">
        <v>785</v>
      </c>
    </row>
    <row r="343" spans="3:3" x14ac:dyDescent="0.2">
      <c r="C343" s="403" t="s">
        <v>786</v>
      </c>
    </row>
    <row r="344" spans="3:3" x14ac:dyDescent="0.2">
      <c r="C344" s="403" t="s">
        <v>787</v>
      </c>
    </row>
    <row r="345" spans="3:3" x14ac:dyDescent="0.2">
      <c r="C345" s="403" t="s">
        <v>788</v>
      </c>
    </row>
    <row r="346" spans="3:3" x14ac:dyDescent="0.2">
      <c r="C346" s="403" t="s">
        <v>789</v>
      </c>
    </row>
    <row r="348" spans="3:3" x14ac:dyDescent="0.2">
      <c r="C348" s="403" t="s">
        <v>790</v>
      </c>
    </row>
    <row r="349" spans="3:3" x14ac:dyDescent="0.2">
      <c r="C349" s="403" t="s">
        <v>791</v>
      </c>
    </row>
    <row r="350" spans="3:3" x14ac:dyDescent="0.2">
      <c r="C350" s="403" t="s">
        <v>792</v>
      </c>
    </row>
    <row r="351" spans="3:3" x14ac:dyDescent="0.2">
      <c r="C351" s="403" t="s">
        <v>793</v>
      </c>
    </row>
    <row r="352" spans="3:3" x14ac:dyDescent="0.2">
      <c r="C352" s="403" t="s">
        <v>794</v>
      </c>
    </row>
    <row r="353" spans="3:3" x14ac:dyDescent="0.2">
      <c r="C353" s="403" t="s">
        <v>795</v>
      </c>
    </row>
    <row r="354" spans="3:3" x14ac:dyDescent="0.2">
      <c r="C354" s="403" t="s">
        <v>796</v>
      </c>
    </row>
    <row r="355" spans="3:3" x14ac:dyDescent="0.2">
      <c r="C355" s="403" t="s">
        <v>797</v>
      </c>
    </row>
    <row r="356" spans="3:3" x14ac:dyDescent="0.2">
      <c r="C356" s="403" t="s">
        <v>798</v>
      </c>
    </row>
    <row r="357" spans="3:3" x14ac:dyDescent="0.2">
      <c r="C357" s="403" t="s">
        <v>799</v>
      </c>
    </row>
    <row r="358" spans="3:3" x14ac:dyDescent="0.2">
      <c r="C358" s="403" t="s">
        <v>800</v>
      </c>
    </row>
    <row r="359" spans="3:3" x14ac:dyDescent="0.2">
      <c r="C359" s="403" t="s">
        <v>657</v>
      </c>
    </row>
    <row r="360" spans="3:3" x14ac:dyDescent="0.2">
      <c r="C360" s="403" t="s">
        <v>801</v>
      </c>
    </row>
    <row r="361" spans="3:3" x14ac:dyDescent="0.2">
      <c r="C361" s="403" t="s">
        <v>802</v>
      </c>
    </row>
    <row r="362" spans="3:3" x14ac:dyDescent="0.2">
      <c r="C362" s="403" t="s">
        <v>803</v>
      </c>
    </row>
    <row r="363" spans="3:3" x14ac:dyDescent="0.2">
      <c r="C363" s="403" t="s">
        <v>804</v>
      </c>
    </row>
    <row r="364" spans="3:3" x14ac:dyDescent="0.2">
      <c r="C364" s="403" t="s">
        <v>805</v>
      </c>
    </row>
    <row r="365" spans="3:3" x14ac:dyDescent="0.2">
      <c r="C365" s="403" t="s">
        <v>806</v>
      </c>
    </row>
    <row r="366" spans="3:3" x14ac:dyDescent="0.2">
      <c r="C366" s="403" t="s">
        <v>807</v>
      </c>
    </row>
    <row r="367" spans="3:3" x14ac:dyDescent="0.2">
      <c r="C367" s="403" t="s">
        <v>808</v>
      </c>
    </row>
    <row r="368" spans="3:3" x14ac:dyDescent="0.2">
      <c r="C368" s="403" t="s">
        <v>809</v>
      </c>
    </row>
    <row r="369" spans="3:3" x14ac:dyDescent="0.2">
      <c r="C369" s="403" t="s">
        <v>810</v>
      </c>
    </row>
    <row r="370" spans="3:3" x14ac:dyDescent="0.2">
      <c r="C370" s="403" t="s">
        <v>811</v>
      </c>
    </row>
    <row r="371" spans="3:3" x14ac:dyDescent="0.2">
      <c r="C371" s="403" t="s">
        <v>803</v>
      </c>
    </row>
    <row r="372" spans="3:3" x14ac:dyDescent="0.2">
      <c r="C372" s="403" t="s">
        <v>804</v>
      </c>
    </row>
    <row r="373" spans="3:3" x14ac:dyDescent="0.2">
      <c r="C373" s="403" t="s">
        <v>805</v>
      </c>
    </row>
    <row r="374" spans="3:3" x14ac:dyDescent="0.2">
      <c r="C374" s="403" t="s">
        <v>806</v>
      </c>
    </row>
    <row r="375" spans="3:3" x14ac:dyDescent="0.2">
      <c r="C375" s="403" t="s">
        <v>807</v>
      </c>
    </row>
    <row r="376" spans="3:3" x14ac:dyDescent="0.2">
      <c r="C376" s="403" t="s">
        <v>808</v>
      </c>
    </row>
    <row r="377" spans="3:3" x14ac:dyDescent="0.2">
      <c r="C377" s="403" t="s">
        <v>809</v>
      </c>
    </row>
    <row r="379" spans="3:3" x14ac:dyDescent="0.2">
      <c r="C379" s="403" t="s">
        <v>812</v>
      </c>
    </row>
    <row r="380" spans="3:3" x14ac:dyDescent="0.2">
      <c r="C380" s="403" t="s">
        <v>813</v>
      </c>
    </row>
    <row r="382" spans="3:3" x14ac:dyDescent="0.2">
      <c r="C382" s="403" t="s">
        <v>814</v>
      </c>
    </row>
    <row r="384" spans="3:3" x14ac:dyDescent="0.2">
      <c r="C384" s="403" t="s">
        <v>815</v>
      </c>
    </row>
    <row r="385" spans="3:3" x14ac:dyDescent="0.2">
      <c r="C385" s="403" t="s">
        <v>816</v>
      </c>
    </row>
    <row r="386" spans="3:3" x14ac:dyDescent="0.2">
      <c r="C386" s="403" t="s">
        <v>817</v>
      </c>
    </row>
    <row r="387" spans="3:3" x14ac:dyDescent="0.2">
      <c r="C387" s="403" t="s">
        <v>818</v>
      </c>
    </row>
    <row r="389" spans="3:3" x14ac:dyDescent="0.2">
      <c r="C389" s="403" t="s">
        <v>819</v>
      </c>
    </row>
    <row r="390" spans="3:3" x14ac:dyDescent="0.2">
      <c r="C390" s="403" t="s">
        <v>820</v>
      </c>
    </row>
    <row r="391" spans="3:3" x14ac:dyDescent="0.2">
      <c r="C391" s="403" t="s">
        <v>821</v>
      </c>
    </row>
    <row r="392" spans="3:3" x14ac:dyDescent="0.2">
      <c r="C392" s="403" t="s">
        <v>822</v>
      </c>
    </row>
    <row r="393" spans="3:3" x14ac:dyDescent="0.2">
      <c r="C393" s="403" t="s">
        <v>823</v>
      </c>
    </row>
    <row r="394" spans="3:3" x14ac:dyDescent="0.2">
      <c r="C394" s="403" t="s">
        <v>720</v>
      </c>
    </row>
    <row r="396" spans="3:3" x14ac:dyDescent="0.2">
      <c r="C396" s="403" t="s">
        <v>623</v>
      </c>
    </row>
    <row r="397" spans="3:3" x14ac:dyDescent="0.2">
      <c r="C397" s="403" t="s">
        <v>623</v>
      </c>
    </row>
    <row r="398" spans="3:3" x14ac:dyDescent="0.2">
      <c r="C398" s="403" t="s">
        <v>824</v>
      </c>
    </row>
    <row r="399" spans="3:3" x14ac:dyDescent="0.2">
      <c r="C399" s="403" t="s">
        <v>825</v>
      </c>
    </row>
    <row r="400" spans="3:3" x14ac:dyDescent="0.2">
      <c r="C400" s="403" t="s">
        <v>826</v>
      </c>
    </row>
    <row r="401" spans="3:3" x14ac:dyDescent="0.2">
      <c r="C401" s="403" t="s">
        <v>666</v>
      </c>
    </row>
    <row r="402" spans="3:3" x14ac:dyDescent="0.2">
      <c r="C402" s="403" t="s">
        <v>667</v>
      </c>
    </row>
    <row r="403" spans="3:3" x14ac:dyDescent="0.2">
      <c r="C403" s="403" t="s">
        <v>827</v>
      </c>
    </row>
    <row r="404" spans="3:3" x14ac:dyDescent="0.2">
      <c r="C404" s="403" t="s">
        <v>828</v>
      </c>
    </row>
    <row r="405" spans="3:3" x14ac:dyDescent="0.2">
      <c r="C405" s="403" t="s">
        <v>829</v>
      </c>
    </row>
    <row r="406" spans="3:3" x14ac:dyDescent="0.2">
      <c r="C406" s="403" t="s">
        <v>830</v>
      </c>
    </row>
    <row r="407" spans="3:3" x14ac:dyDescent="0.2">
      <c r="C407" s="403" t="s">
        <v>831</v>
      </c>
    </row>
    <row r="408" spans="3:3" x14ac:dyDescent="0.2">
      <c r="C408" s="403" t="s">
        <v>832</v>
      </c>
    </row>
    <row r="409" spans="3:3" x14ac:dyDescent="0.2">
      <c r="C409" s="403" t="s">
        <v>833</v>
      </c>
    </row>
    <row r="410" spans="3:3" x14ac:dyDescent="0.2">
      <c r="C410" s="403" t="s">
        <v>833</v>
      </c>
    </row>
    <row r="411" spans="3:3" x14ac:dyDescent="0.2">
      <c r="C411" s="403" t="s">
        <v>834</v>
      </c>
    </row>
    <row r="412" spans="3:3" x14ac:dyDescent="0.2">
      <c r="C412" s="403" t="s">
        <v>835</v>
      </c>
    </row>
    <row r="413" spans="3:3" x14ac:dyDescent="0.2">
      <c r="C413" s="403" t="s">
        <v>836</v>
      </c>
    </row>
    <row r="414" spans="3:3" x14ac:dyDescent="0.2">
      <c r="C414" s="403" t="s">
        <v>837</v>
      </c>
    </row>
    <row r="415" spans="3:3" x14ac:dyDescent="0.2">
      <c r="C415" s="403" t="s">
        <v>838</v>
      </c>
    </row>
    <row r="416" spans="3:3" x14ac:dyDescent="0.2">
      <c r="C416" s="403" t="s">
        <v>839</v>
      </c>
    </row>
    <row r="417" spans="3:3" x14ac:dyDescent="0.2">
      <c r="C417" s="403" t="s">
        <v>840</v>
      </c>
    </row>
    <row r="418" spans="3:3" x14ac:dyDescent="0.2">
      <c r="C418" s="403" t="s">
        <v>634</v>
      </c>
    </row>
    <row r="419" spans="3:3" x14ac:dyDescent="0.2">
      <c r="C419" s="403" t="s">
        <v>841</v>
      </c>
    </row>
    <row r="420" spans="3:3" x14ac:dyDescent="0.2">
      <c r="C420" s="403" t="s">
        <v>842</v>
      </c>
    </row>
    <row r="421" spans="3:3" x14ac:dyDescent="0.2">
      <c r="C421" s="403" t="s">
        <v>843</v>
      </c>
    </row>
    <row r="422" spans="3:3" x14ac:dyDescent="0.2">
      <c r="C422" s="403" t="s">
        <v>844</v>
      </c>
    </row>
    <row r="423" spans="3:3" x14ac:dyDescent="0.2">
      <c r="C423" s="403" t="s">
        <v>845</v>
      </c>
    </row>
    <row r="424" spans="3:3" x14ac:dyDescent="0.2">
      <c r="C424" s="403" t="s">
        <v>846</v>
      </c>
    </row>
    <row r="425" spans="3:3" x14ac:dyDescent="0.2">
      <c r="C425" s="403" t="s">
        <v>847</v>
      </c>
    </row>
    <row r="426" spans="3:3" x14ac:dyDescent="0.2">
      <c r="C426" s="403" t="s">
        <v>848</v>
      </c>
    </row>
    <row r="427" spans="3:3" x14ac:dyDescent="0.2">
      <c r="C427" s="403" t="s">
        <v>849</v>
      </c>
    </row>
    <row r="428" spans="3:3" x14ac:dyDescent="0.2">
      <c r="C428" s="403" t="s">
        <v>850</v>
      </c>
    </row>
    <row r="429" spans="3:3" x14ac:dyDescent="0.2">
      <c r="C429" s="403" t="s">
        <v>851</v>
      </c>
    </row>
    <row r="430" spans="3:3" x14ac:dyDescent="0.2">
      <c r="C430" s="403" t="s">
        <v>852</v>
      </c>
    </row>
    <row r="431" spans="3:3" x14ac:dyDescent="0.2">
      <c r="C431" s="403" t="s">
        <v>846</v>
      </c>
    </row>
    <row r="432" spans="3:3" x14ac:dyDescent="0.2">
      <c r="C432" s="403" t="s">
        <v>847</v>
      </c>
    </row>
    <row r="433" spans="3:3" x14ac:dyDescent="0.2">
      <c r="C433" s="403" t="s">
        <v>848</v>
      </c>
    </row>
    <row r="434" spans="3:3" x14ac:dyDescent="0.2">
      <c r="C434" s="403" t="s">
        <v>849</v>
      </c>
    </row>
    <row r="435" spans="3:3" x14ac:dyDescent="0.2">
      <c r="C435" s="403" t="s">
        <v>850</v>
      </c>
    </row>
    <row r="436" spans="3:3" x14ac:dyDescent="0.2">
      <c r="C436" s="403" t="s">
        <v>853</v>
      </c>
    </row>
    <row r="437" spans="3:3" x14ac:dyDescent="0.2">
      <c r="C437" s="403" t="s">
        <v>854</v>
      </c>
    </row>
    <row r="438" spans="3:3" x14ac:dyDescent="0.2">
      <c r="C438" s="403" t="s">
        <v>855</v>
      </c>
    </row>
    <row r="439" spans="3:3" x14ac:dyDescent="0.2">
      <c r="C439" s="403" t="s">
        <v>856</v>
      </c>
    </row>
    <row r="440" spans="3:3" x14ac:dyDescent="0.2">
      <c r="C440" s="403" t="s">
        <v>857</v>
      </c>
    </row>
    <row r="441" spans="3:3" x14ac:dyDescent="0.2">
      <c r="C441" s="403" t="s">
        <v>623</v>
      </c>
    </row>
    <row r="442" spans="3:3" x14ac:dyDescent="0.2">
      <c r="C442" s="403" t="s">
        <v>858</v>
      </c>
    </row>
    <row r="443" spans="3:3" x14ac:dyDescent="0.2">
      <c r="C443" s="403" t="s">
        <v>859</v>
      </c>
    </row>
    <row r="444" spans="3:3" x14ac:dyDescent="0.2">
      <c r="C444" s="403" t="s">
        <v>860</v>
      </c>
    </row>
    <row r="445" spans="3:3" x14ac:dyDescent="0.2">
      <c r="C445" s="403" t="s">
        <v>861</v>
      </c>
    </row>
    <row r="447" spans="3:3" x14ac:dyDescent="0.2">
      <c r="C447" s="403" t="s">
        <v>862</v>
      </c>
    </row>
    <row r="448" spans="3:3" x14ac:dyDescent="0.2">
      <c r="C448" s="403" t="s">
        <v>863</v>
      </c>
    </row>
    <row r="450" spans="3:3" x14ac:dyDescent="0.2">
      <c r="C450" s="403" t="s">
        <v>864</v>
      </c>
    </row>
    <row r="452" spans="3:3" x14ac:dyDescent="0.2">
      <c r="C452" s="403" t="s">
        <v>865</v>
      </c>
    </row>
    <row r="453" spans="3:3" x14ac:dyDescent="0.2">
      <c r="C453" s="403" t="s">
        <v>866</v>
      </c>
    </row>
    <row r="454" spans="3:3" x14ac:dyDescent="0.2">
      <c r="C454" s="403" t="s">
        <v>867</v>
      </c>
    </row>
    <row r="455" spans="3:3" x14ac:dyDescent="0.2">
      <c r="C455" s="403" t="s">
        <v>868</v>
      </c>
    </row>
    <row r="456" spans="3:3" x14ac:dyDescent="0.2">
      <c r="C456" s="403" t="s">
        <v>869</v>
      </c>
    </row>
    <row r="458" spans="3:3" x14ac:dyDescent="0.2">
      <c r="C458" s="403" t="s">
        <v>870</v>
      </c>
    </row>
    <row r="459" spans="3:3" x14ac:dyDescent="0.2">
      <c r="C459" s="403" t="s">
        <v>871</v>
      </c>
    </row>
    <row r="460" spans="3:3" x14ac:dyDescent="0.2">
      <c r="C460" s="403" t="s">
        <v>872</v>
      </c>
    </row>
    <row r="461" spans="3:3" x14ac:dyDescent="0.2">
      <c r="C461" s="403" t="s">
        <v>873</v>
      </c>
    </row>
    <row r="462" spans="3:3" x14ac:dyDescent="0.2">
      <c r="C462" s="403" t="s">
        <v>874</v>
      </c>
    </row>
    <row r="463" spans="3:3" x14ac:dyDescent="0.2">
      <c r="C463" s="403" t="s">
        <v>875</v>
      </c>
    </row>
    <row r="464" spans="3:3" x14ac:dyDescent="0.2">
      <c r="C464" s="403" t="s">
        <v>876</v>
      </c>
    </row>
    <row r="465" spans="3:3" x14ac:dyDescent="0.2">
      <c r="C465" s="403" t="s">
        <v>877</v>
      </c>
    </row>
    <row r="466" spans="3:3" x14ac:dyDescent="0.2">
      <c r="C466" s="403" t="s">
        <v>878</v>
      </c>
    </row>
    <row r="467" spans="3:3" x14ac:dyDescent="0.2">
      <c r="C467" s="403" t="s">
        <v>879</v>
      </c>
    </row>
    <row r="468" spans="3:3" x14ac:dyDescent="0.2">
      <c r="C468" s="403" t="s">
        <v>880</v>
      </c>
    </row>
    <row r="469" spans="3:3" x14ac:dyDescent="0.2">
      <c r="C469" s="403" t="s">
        <v>881</v>
      </c>
    </row>
    <row r="470" spans="3:3" x14ac:dyDescent="0.2">
      <c r="C470" s="403" t="s">
        <v>882</v>
      </c>
    </row>
    <row r="471" spans="3:3" x14ac:dyDescent="0.2">
      <c r="C471" s="403" t="s">
        <v>883</v>
      </c>
    </row>
    <row r="472" spans="3:3" x14ac:dyDescent="0.2">
      <c r="C472" s="403" t="s">
        <v>884</v>
      </c>
    </row>
    <row r="473" spans="3:3" x14ac:dyDescent="0.2">
      <c r="C473" s="403" t="s">
        <v>884</v>
      </c>
    </row>
    <row r="476" spans="3:3" x14ac:dyDescent="0.2">
      <c r="C476" s="403" t="s">
        <v>885</v>
      </c>
    </row>
    <row r="479" spans="3:3" x14ac:dyDescent="0.2">
      <c r="C479" s="403" t="s">
        <v>886</v>
      </c>
    </row>
    <row r="480" spans="3:3" x14ac:dyDescent="0.2">
      <c r="C480" s="403" t="s">
        <v>887</v>
      </c>
    </row>
    <row r="481" spans="3:3" x14ac:dyDescent="0.2">
      <c r="C481" s="403" t="s">
        <v>888</v>
      </c>
    </row>
    <row r="482" spans="3:3" x14ac:dyDescent="0.2">
      <c r="C482" s="403" t="s">
        <v>889</v>
      </c>
    </row>
    <row r="483" spans="3:3" x14ac:dyDescent="0.2">
      <c r="C483" s="403" t="s">
        <v>890</v>
      </c>
    </row>
    <row r="484" spans="3:3" x14ac:dyDescent="0.2">
      <c r="C484" s="403" t="s">
        <v>891</v>
      </c>
    </row>
    <row r="485" spans="3:3" x14ac:dyDescent="0.2">
      <c r="C485" s="403" t="s">
        <v>892</v>
      </c>
    </row>
    <row r="486" spans="3:3" x14ac:dyDescent="0.2">
      <c r="C486" s="403" t="s">
        <v>893</v>
      </c>
    </row>
    <row r="487" spans="3:3" x14ac:dyDescent="0.2">
      <c r="C487" s="403" t="s">
        <v>894</v>
      </c>
    </row>
    <row r="488" spans="3:3" x14ac:dyDescent="0.2">
      <c r="C488" s="403" t="s">
        <v>895</v>
      </c>
    </row>
    <row r="489" spans="3:3" x14ac:dyDescent="0.2">
      <c r="C489" s="403" t="s">
        <v>896</v>
      </c>
    </row>
    <row r="490" spans="3:3" x14ac:dyDescent="0.2">
      <c r="C490" s="403" t="s">
        <v>897</v>
      </c>
    </row>
    <row r="491" spans="3:3" x14ac:dyDescent="0.2">
      <c r="C491" s="403" t="s">
        <v>898</v>
      </c>
    </row>
    <row r="492" spans="3:3" x14ac:dyDescent="0.2">
      <c r="C492" s="403" t="s">
        <v>899</v>
      </c>
    </row>
    <row r="494" spans="3:3" x14ac:dyDescent="0.2">
      <c r="C494" s="403" t="s">
        <v>900</v>
      </c>
    </row>
    <row r="497" spans="3:3" x14ac:dyDescent="0.2">
      <c r="C497" s="403" t="s">
        <v>901</v>
      </c>
    </row>
    <row r="498" spans="3:3" x14ac:dyDescent="0.2">
      <c r="C498" s="403" t="s">
        <v>902</v>
      </c>
    </row>
    <row r="500" spans="3:3" x14ac:dyDescent="0.2">
      <c r="C500" s="403" t="s">
        <v>903</v>
      </c>
    </row>
    <row r="501" spans="3:3" x14ac:dyDescent="0.2">
      <c r="C501" s="403" t="s">
        <v>904</v>
      </c>
    </row>
    <row r="503" spans="3:3" x14ac:dyDescent="0.2">
      <c r="C503" s="403" t="s">
        <v>905</v>
      </c>
    </row>
    <row r="504" spans="3:3" x14ac:dyDescent="0.2">
      <c r="C504" s="403" t="s">
        <v>906</v>
      </c>
    </row>
    <row r="505" spans="3:3" x14ac:dyDescent="0.2">
      <c r="C505" s="403" t="s">
        <v>907</v>
      </c>
    </row>
    <row r="506" spans="3:3" x14ac:dyDescent="0.2">
      <c r="C506" s="403" t="s">
        <v>908</v>
      </c>
    </row>
    <row r="507" spans="3:3" x14ac:dyDescent="0.2">
      <c r="C507" s="403" t="s">
        <v>909</v>
      </c>
    </row>
    <row r="508" spans="3:3" x14ac:dyDescent="0.2">
      <c r="C508" s="403" t="s">
        <v>910</v>
      </c>
    </row>
    <row r="510" spans="3:3" x14ac:dyDescent="0.2">
      <c r="C510" s="403" t="s">
        <v>911</v>
      </c>
    </row>
    <row r="511" spans="3:3" x14ac:dyDescent="0.2">
      <c r="C511" s="403" t="s">
        <v>912</v>
      </c>
    </row>
    <row r="512" spans="3:3" x14ac:dyDescent="0.2">
      <c r="C512" s="403" t="s">
        <v>913</v>
      </c>
    </row>
    <row r="513" spans="3:3" x14ac:dyDescent="0.2">
      <c r="C513" s="403" t="s">
        <v>914</v>
      </c>
    </row>
    <row r="514" spans="3:3" x14ac:dyDescent="0.2">
      <c r="C514" s="403" t="s">
        <v>915</v>
      </c>
    </row>
    <row r="516" spans="3:3" x14ac:dyDescent="0.2">
      <c r="C516" s="403" t="s">
        <v>916</v>
      </c>
    </row>
    <row r="517" spans="3:3" x14ac:dyDescent="0.2">
      <c r="C517" s="403" t="s">
        <v>917</v>
      </c>
    </row>
    <row r="518" spans="3:3" x14ac:dyDescent="0.2">
      <c r="C518" s="403" t="s">
        <v>918</v>
      </c>
    </row>
    <row r="519" spans="3:3" x14ac:dyDescent="0.2">
      <c r="C519" s="403" t="s">
        <v>919</v>
      </c>
    </row>
    <row r="520" spans="3:3" x14ac:dyDescent="0.2">
      <c r="C520" s="403" t="s">
        <v>920</v>
      </c>
    </row>
    <row r="522" spans="3:3" x14ac:dyDescent="0.2">
      <c r="C522" s="403" t="s">
        <v>921</v>
      </c>
    </row>
    <row r="523" spans="3:3" x14ac:dyDescent="0.2">
      <c r="C523" s="403" t="s">
        <v>922</v>
      </c>
    </row>
    <row r="524" spans="3:3" x14ac:dyDescent="0.2">
      <c r="C524" s="403" t="s">
        <v>666</v>
      </c>
    </row>
    <row r="525" spans="3:3" x14ac:dyDescent="0.2">
      <c r="C525" s="403" t="s">
        <v>667</v>
      </c>
    </row>
    <row r="526" spans="3:3" x14ac:dyDescent="0.2">
      <c r="C526" s="403" t="s">
        <v>923</v>
      </c>
    </row>
    <row r="527" spans="3:3" x14ac:dyDescent="0.2">
      <c r="C527" s="403" t="s">
        <v>924</v>
      </c>
    </row>
    <row r="528" spans="3:3" x14ac:dyDescent="0.2">
      <c r="C528" s="403" t="s">
        <v>925</v>
      </c>
    </row>
    <row r="530" spans="3:3" x14ac:dyDescent="0.2">
      <c r="C530" s="403" t="s">
        <v>926</v>
      </c>
    </row>
    <row r="531" spans="3:3" x14ac:dyDescent="0.2">
      <c r="C531" s="403" t="s">
        <v>667</v>
      </c>
    </row>
    <row r="533" spans="3:3" x14ac:dyDescent="0.2">
      <c r="C533" s="403" t="s">
        <v>927</v>
      </c>
    </row>
    <row r="534" spans="3:3" x14ac:dyDescent="0.2">
      <c r="C534" s="403" t="s">
        <v>928</v>
      </c>
    </row>
    <row r="535" spans="3:3" x14ac:dyDescent="0.2">
      <c r="C535" s="403" t="s">
        <v>929</v>
      </c>
    </row>
    <row r="537" spans="3:3" x14ac:dyDescent="0.2">
      <c r="C537" s="403" t="s">
        <v>930</v>
      </c>
    </row>
    <row r="538" spans="3:3" x14ac:dyDescent="0.2">
      <c r="C538" s="403" t="s">
        <v>931</v>
      </c>
    </row>
    <row r="539" spans="3:3" x14ac:dyDescent="0.2">
      <c r="C539" s="403" t="s">
        <v>932</v>
      </c>
    </row>
    <row r="540" spans="3:3" x14ac:dyDescent="0.2">
      <c r="C540" s="403" t="s">
        <v>933</v>
      </c>
    </row>
    <row r="541" spans="3:3" x14ac:dyDescent="0.2">
      <c r="C541" s="403" t="s">
        <v>934</v>
      </c>
    </row>
    <row r="543" spans="3:3" x14ac:dyDescent="0.2">
      <c r="C543" s="403" t="s">
        <v>935</v>
      </c>
    </row>
    <row r="544" spans="3:3" x14ac:dyDescent="0.2">
      <c r="C544" s="403" t="s">
        <v>936</v>
      </c>
    </row>
    <row r="545" spans="3:3" x14ac:dyDescent="0.2">
      <c r="C545" s="403" t="s">
        <v>937</v>
      </c>
    </row>
    <row r="546" spans="3:3" x14ac:dyDescent="0.2">
      <c r="C546" s="403" t="s">
        <v>938</v>
      </c>
    </row>
    <row r="547" spans="3:3" x14ac:dyDescent="0.2">
      <c r="C547" s="403" t="s">
        <v>939</v>
      </c>
    </row>
    <row r="548" spans="3:3" x14ac:dyDescent="0.2">
      <c r="C548" s="403" t="s">
        <v>940</v>
      </c>
    </row>
    <row r="549" spans="3:3" x14ac:dyDescent="0.2">
      <c r="C549" s="403" t="s">
        <v>941</v>
      </c>
    </row>
    <row r="551" spans="3:3" x14ac:dyDescent="0.2">
      <c r="C551" s="403" t="s">
        <v>942</v>
      </c>
    </row>
    <row r="552" spans="3:3" x14ac:dyDescent="0.2">
      <c r="C552" s="403" t="s">
        <v>943</v>
      </c>
    </row>
    <row r="553" spans="3:3" x14ac:dyDescent="0.2">
      <c r="C553" s="403" t="s">
        <v>833</v>
      </c>
    </row>
    <row r="554" spans="3:3" x14ac:dyDescent="0.2">
      <c r="C554" s="403" t="s">
        <v>944</v>
      </c>
    </row>
    <row r="555" spans="3:3" x14ac:dyDescent="0.2">
      <c r="C555" s="403" t="s">
        <v>945</v>
      </c>
    </row>
    <row r="556" spans="3:3" x14ac:dyDescent="0.2">
      <c r="C556" s="403" t="s">
        <v>946</v>
      </c>
    </row>
    <row r="558" spans="3:3" x14ac:dyDescent="0.2">
      <c r="C558" s="403" t="s">
        <v>947</v>
      </c>
    </row>
    <row r="559" spans="3:3" x14ac:dyDescent="0.2">
      <c r="C559" s="403" t="s">
        <v>936</v>
      </c>
    </row>
    <row r="560" spans="3:3" x14ac:dyDescent="0.2">
      <c r="C560" s="403" t="s">
        <v>948</v>
      </c>
    </row>
    <row r="561" spans="3:3" x14ac:dyDescent="0.2">
      <c r="C561" s="403" t="s">
        <v>949</v>
      </c>
    </row>
    <row r="562" spans="3:3" x14ac:dyDescent="0.2">
      <c r="C562" s="403" t="s">
        <v>939</v>
      </c>
    </row>
    <row r="563" spans="3:3" x14ac:dyDescent="0.2">
      <c r="C563" s="403" t="s">
        <v>940</v>
      </c>
    </row>
    <row r="564" spans="3:3" x14ac:dyDescent="0.2">
      <c r="C564" s="403" t="s">
        <v>941</v>
      </c>
    </row>
    <row r="566" spans="3:3" x14ac:dyDescent="0.2">
      <c r="C566" s="403" t="s">
        <v>950</v>
      </c>
    </row>
    <row r="567" spans="3:3" x14ac:dyDescent="0.2">
      <c r="C567" s="403" t="s">
        <v>951</v>
      </c>
    </row>
    <row r="568" spans="3:3" x14ac:dyDescent="0.2">
      <c r="C568" s="403" t="s">
        <v>833</v>
      </c>
    </row>
    <row r="569" spans="3:3" x14ac:dyDescent="0.2">
      <c r="C569" s="403" t="s">
        <v>944</v>
      </c>
    </row>
    <row r="570" spans="3:3" x14ac:dyDescent="0.2">
      <c r="C570" s="403" t="s">
        <v>952</v>
      </c>
    </row>
    <row r="571" spans="3:3" x14ac:dyDescent="0.2">
      <c r="C571" s="403" t="s">
        <v>953</v>
      </c>
    </row>
    <row r="573" spans="3:3" x14ac:dyDescent="0.2">
      <c r="C573" s="403" t="s">
        <v>954</v>
      </c>
    </row>
    <row r="574" spans="3:3" x14ac:dyDescent="0.2">
      <c r="C574" s="403" t="s">
        <v>955</v>
      </c>
    </row>
    <row r="575" spans="3:3" x14ac:dyDescent="0.2">
      <c r="C575" s="403" t="s">
        <v>956</v>
      </c>
    </row>
    <row r="576" spans="3:3" x14ac:dyDescent="0.2">
      <c r="C576" s="403" t="s">
        <v>957</v>
      </c>
    </row>
    <row r="577" spans="3:3" x14ac:dyDescent="0.2">
      <c r="C577" s="403" t="s">
        <v>958</v>
      </c>
    </row>
    <row r="578" spans="3:3" x14ac:dyDescent="0.2">
      <c r="C578" s="403" t="s">
        <v>959</v>
      </c>
    </row>
    <row r="579" spans="3:3" x14ac:dyDescent="0.2">
      <c r="C579" s="403" t="s">
        <v>960</v>
      </c>
    </row>
    <row r="580" spans="3:3" x14ac:dyDescent="0.2">
      <c r="C580" s="403" t="s">
        <v>961</v>
      </c>
    </row>
    <row r="581" spans="3:3" x14ac:dyDescent="0.2">
      <c r="C581" s="403" t="s">
        <v>962</v>
      </c>
    </row>
    <row r="582" spans="3:3" x14ac:dyDescent="0.2">
      <c r="C582" s="403" t="s">
        <v>963</v>
      </c>
    </row>
    <row r="584" spans="3:3" x14ac:dyDescent="0.2">
      <c r="C584" s="403" t="s">
        <v>964</v>
      </c>
    </row>
    <row r="585" spans="3:3" x14ac:dyDescent="0.2">
      <c r="C585" s="403" t="s">
        <v>965</v>
      </c>
    </row>
    <row r="586" spans="3:3" x14ac:dyDescent="0.2">
      <c r="C586" s="403" t="s">
        <v>966</v>
      </c>
    </row>
    <row r="587" spans="3:3" x14ac:dyDescent="0.2">
      <c r="C587" s="403" t="s">
        <v>967</v>
      </c>
    </row>
    <row r="588" spans="3:3" x14ac:dyDescent="0.2">
      <c r="C588" s="403" t="s">
        <v>968</v>
      </c>
    </row>
    <row r="589" spans="3:3" x14ac:dyDescent="0.2">
      <c r="C589" s="403" t="s">
        <v>969</v>
      </c>
    </row>
    <row r="590" spans="3:3" x14ac:dyDescent="0.2">
      <c r="C590" s="403" t="s">
        <v>970</v>
      </c>
    </row>
    <row r="591" spans="3:3" x14ac:dyDescent="0.2">
      <c r="C591" s="403" t="s">
        <v>971</v>
      </c>
    </row>
    <row r="592" spans="3:3" x14ac:dyDescent="0.2">
      <c r="C592" s="403" t="s">
        <v>972</v>
      </c>
    </row>
    <row r="594" spans="3:3" x14ac:dyDescent="0.2">
      <c r="C594" s="403" t="s">
        <v>973</v>
      </c>
    </row>
    <row r="595" spans="3:3" x14ac:dyDescent="0.2">
      <c r="C595" s="403" t="s">
        <v>974</v>
      </c>
    </row>
    <row r="596" spans="3:3" x14ac:dyDescent="0.2">
      <c r="C596" s="403" t="s">
        <v>975</v>
      </c>
    </row>
    <row r="597" spans="3:3" x14ac:dyDescent="0.2">
      <c r="C597" s="403" t="s">
        <v>976</v>
      </c>
    </row>
    <row r="598" spans="3:3" x14ac:dyDescent="0.2">
      <c r="C598" s="403" t="s">
        <v>977</v>
      </c>
    </row>
    <row r="599" spans="3:3" x14ac:dyDescent="0.2">
      <c r="C599" s="403" t="s">
        <v>978</v>
      </c>
    </row>
    <row r="600" spans="3:3" x14ac:dyDescent="0.2">
      <c r="C600" s="403" t="s">
        <v>979</v>
      </c>
    </row>
    <row r="601" spans="3:3" x14ac:dyDescent="0.2">
      <c r="C601" s="403" t="s">
        <v>980</v>
      </c>
    </row>
    <row r="602" spans="3:3" x14ac:dyDescent="0.2">
      <c r="C602" s="403" t="s">
        <v>981</v>
      </c>
    </row>
    <row r="603" spans="3:3" x14ac:dyDescent="0.2">
      <c r="C603" s="403" t="s">
        <v>849</v>
      </c>
    </row>
    <row r="604" spans="3:3" x14ac:dyDescent="0.2">
      <c r="C604" s="403" t="s">
        <v>982</v>
      </c>
    </row>
    <row r="605" spans="3:3" x14ac:dyDescent="0.2">
      <c r="C605" s="403" t="s">
        <v>983</v>
      </c>
    </row>
    <row r="606" spans="3:3" x14ac:dyDescent="0.2">
      <c r="C606" s="403" t="s">
        <v>984</v>
      </c>
    </row>
    <row r="607" spans="3:3" x14ac:dyDescent="0.2">
      <c r="C607" s="403" t="s">
        <v>985</v>
      </c>
    </row>
    <row r="608" spans="3:3" x14ac:dyDescent="0.2">
      <c r="C608" s="403" t="s">
        <v>986</v>
      </c>
    </row>
    <row r="609" spans="3:3" x14ac:dyDescent="0.2">
      <c r="C609" s="403" t="s">
        <v>987</v>
      </c>
    </row>
    <row r="610" spans="3:3" x14ac:dyDescent="0.2">
      <c r="C610" s="403" t="s">
        <v>988</v>
      </c>
    </row>
    <row r="611" spans="3:3" x14ac:dyDescent="0.2">
      <c r="C611" s="403" t="s">
        <v>989</v>
      </c>
    </row>
    <row r="612" spans="3:3" x14ac:dyDescent="0.2">
      <c r="C612" s="403" t="s">
        <v>800</v>
      </c>
    </row>
    <row r="613" spans="3:3" x14ac:dyDescent="0.2">
      <c r="C613" s="403" t="s">
        <v>990</v>
      </c>
    </row>
    <row r="614" spans="3:3" x14ac:dyDescent="0.2">
      <c r="C614" s="403" t="s">
        <v>991</v>
      </c>
    </row>
    <row r="615" spans="3:3" x14ac:dyDescent="0.2">
      <c r="C615" s="403" t="s">
        <v>992</v>
      </c>
    </row>
    <row r="616" spans="3:3" x14ac:dyDescent="0.2">
      <c r="C616" s="403" t="s">
        <v>993</v>
      </c>
    </row>
    <row r="617" spans="3:3" x14ac:dyDescent="0.2">
      <c r="C617" s="403" t="s">
        <v>994</v>
      </c>
    </row>
    <row r="618" spans="3:3" x14ac:dyDescent="0.2">
      <c r="C618" s="403" t="s">
        <v>995</v>
      </c>
    </row>
    <row r="619" spans="3:3" x14ac:dyDescent="0.2">
      <c r="C619" s="403" t="s">
        <v>996</v>
      </c>
    </row>
    <row r="620" spans="3:3" x14ac:dyDescent="0.2">
      <c r="C620" s="403" t="s">
        <v>997</v>
      </c>
    </row>
    <row r="621" spans="3:3" x14ac:dyDescent="0.2">
      <c r="C621" s="403" t="s">
        <v>998</v>
      </c>
    </row>
    <row r="622" spans="3:3" x14ac:dyDescent="0.2">
      <c r="C622" s="403" t="s">
        <v>623</v>
      </c>
    </row>
    <row r="623" spans="3:3" x14ac:dyDescent="0.2">
      <c r="C623" s="403" t="s">
        <v>833</v>
      </c>
    </row>
    <row r="624" spans="3:3" x14ac:dyDescent="0.2">
      <c r="C624" s="403" t="s">
        <v>999</v>
      </c>
    </row>
    <row r="625" spans="3:3" x14ac:dyDescent="0.2">
      <c r="C625" s="403" t="s">
        <v>1000</v>
      </c>
    </row>
    <row r="626" spans="3:3" x14ac:dyDescent="0.2">
      <c r="C626" s="403" t="s">
        <v>1001</v>
      </c>
    </row>
    <row r="627" spans="3:3" x14ac:dyDescent="0.2">
      <c r="C627" s="403" t="s">
        <v>1002</v>
      </c>
    </row>
    <row r="628" spans="3:3" x14ac:dyDescent="0.2">
      <c r="C628" s="403" t="s">
        <v>1003</v>
      </c>
    </row>
    <row r="629" spans="3:3" x14ac:dyDescent="0.2">
      <c r="C629" s="403" t="s">
        <v>1004</v>
      </c>
    </row>
    <row r="630" spans="3:3" x14ac:dyDescent="0.2">
      <c r="C630" s="403" t="s">
        <v>1005</v>
      </c>
    </row>
    <row r="631" spans="3:3" x14ac:dyDescent="0.2">
      <c r="C631" s="403" t="s">
        <v>1006</v>
      </c>
    </row>
    <row r="632" spans="3:3" x14ac:dyDescent="0.2">
      <c r="C632" s="403" t="s">
        <v>1007</v>
      </c>
    </row>
    <row r="634" spans="3:3" x14ac:dyDescent="0.2">
      <c r="C634" s="403" t="s">
        <v>1008</v>
      </c>
    </row>
    <row r="636" spans="3:3" x14ac:dyDescent="0.2">
      <c r="C636" s="403" t="s">
        <v>936</v>
      </c>
    </row>
    <row r="637" spans="3:3" x14ac:dyDescent="0.2">
      <c r="C637" s="403" t="s">
        <v>1009</v>
      </c>
    </row>
    <row r="638" spans="3:3" x14ac:dyDescent="0.2">
      <c r="C638" s="403" t="s">
        <v>1010</v>
      </c>
    </row>
    <row r="639" spans="3:3" x14ac:dyDescent="0.2">
      <c r="C639" s="403" t="s">
        <v>1011</v>
      </c>
    </row>
    <row r="640" spans="3:3" x14ac:dyDescent="0.2">
      <c r="C640" s="403" t="s">
        <v>940</v>
      </c>
    </row>
    <row r="641" spans="3:3" x14ac:dyDescent="0.2">
      <c r="C641" s="403" t="s">
        <v>941</v>
      </c>
    </row>
    <row r="643" spans="3:3" x14ac:dyDescent="0.2">
      <c r="C643" s="403" t="s">
        <v>936</v>
      </c>
    </row>
    <row r="644" spans="3:3" x14ac:dyDescent="0.2">
      <c r="C644" s="403" t="s">
        <v>1012</v>
      </c>
    </row>
    <row r="645" spans="3:3" x14ac:dyDescent="0.2">
      <c r="C645" s="403" t="s">
        <v>1013</v>
      </c>
    </row>
    <row r="646" spans="3:3" x14ac:dyDescent="0.2">
      <c r="C646" s="403" t="s">
        <v>1011</v>
      </c>
    </row>
    <row r="647" spans="3:3" x14ac:dyDescent="0.2">
      <c r="C647" s="403" t="s">
        <v>940</v>
      </c>
    </row>
    <row r="648" spans="3:3" x14ac:dyDescent="0.2">
      <c r="C648" s="403" t="s">
        <v>941</v>
      </c>
    </row>
    <row r="650" spans="3:3" x14ac:dyDescent="0.2">
      <c r="C650" s="403" t="s">
        <v>1014</v>
      </c>
    </row>
    <row r="651" spans="3:3" x14ac:dyDescent="0.2">
      <c r="C651" s="403" t="s">
        <v>1015</v>
      </c>
    </row>
    <row r="653" spans="3:3" x14ac:dyDescent="0.2">
      <c r="C653" s="403" t="s">
        <v>1016</v>
      </c>
    </row>
    <row r="654" spans="3:3" x14ac:dyDescent="0.2">
      <c r="C654" s="403" t="s">
        <v>1017</v>
      </c>
    </row>
    <row r="655" spans="3:3" x14ac:dyDescent="0.2">
      <c r="C655" s="403" t="s">
        <v>1018</v>
      </c>
    </row>
    <row r="656" spans="3:3" x14ac:dyDescent="0.2">
      <c r="C656" s="403" t="s">
        <v>944</v>
      </c>
    </row>
    <row r="657" spans="3:3" x14ac:dyDescent="0.2">
      <c r="C657" s="403" t="s">
        <v>1019</v>
      </c>
    </row>
    <row r="658" spans="3:3" x14ac:dyDescent="0.2">
      <c r="C658" s="403" t="s">
        <v>1020</v>
      </c>
    </row>
    <row r="660" spans="3:3" x14ac:dyDescent="0.2">
      <c r="C660" s="403" t="s">
        <v>800</v>
      </c>
    </row>
    <row r="661" spans="3:3" x14ac:dyDescent="0.2">
      <c r="C661" s="403" t="s">
        <v>800</v>
      </c>
    </row>
    <row r="662" spans="3:3" x14ac:dyDescent="0.2">
      <c r="C662" s="403" t="s">
        <v>1021</v>
      </c>
    </row>
    <row r="663" spans="3:3" x14ac:dyDescent="0.2">
      <c r="C663" s="403" t="s">
        <v>1000</v>
      </c>
    </row>
    <row r="664" spans="3:3" x14ac:dyDescent="0.2">
      <c r="C664" s="403" t="s">
        <v>1001</v>
      </c>
    </row>
    <row r="665" spans="3:3" x14ac:dyDescent="0.2">
      <c r="C665" s="403" t="s">
        <v>1002</v>
      </c>
    </row>
    <row r="667" spans="3:3" x14ac:dyDescent="0.2">
      <c r="C667" s="403" t="s">
        <v>1022</v>
      </c>
    </row>
    <row r="668" spans="3:3" x14ac:dyDescent="0.2">
      <c r="C668" s="403" t="s">
        <v>1023</v>
      </c>
    </row>
    <row r="669" spans="3:3" x14ac:dyDescent="0.2">
      <c r="C669" s="403" t="s">
        <v>1024</v>
      </c>
    </row>
    <row r="670" spans="3:3" x14ac:dyDescent="0.2">
      <c r="C670" s="403" t="s">
        <v>1025</v>
      </c>
    </row>
    <row r="671" spans="3:3" x14ac:dyDescent="0.2">
      <c r="C671" s="403" t="s">
        <v>1026</v>
      </c>
    </row>
    <row r="673" spans="3:3" x14ac:dyDescent="0.2">
      <c r="C673" s="403" t="s">
        <v>1027</v>
      </c>
    </row>
    <row r="675" spans="3:3" x14ac:dyDescent="0.2">
      <c r="C675" s="403" t="s">
        <v>936</v>
      </c>
    </row>
    <row r="676" spans="3:3" x14ac:dyDescent="0.2">
      <c r="C676" s="403" t="s">
        <v>1028</v>
      </c>
    </row>
    <row r="677" spans="3:3" x14ac:dyDescent="0.2">
      <c r="C677" s="403" t="s">
        <v>1029</v>
      </c>
    </row>
    <row r="678" spans="3:3" x14ac:dyDescent="0.2">
      <c r="C678" s="403" t="s">
        <v>1011</v>
      </c>
    </row>
    <row r="679" spans="3:3" x14ac:dyDescent="0.2">
      <c r="C679" s="403" t="s">
        <v>940</v>
      </c>
    </row>
    <row r="680" spans="3:3" x14ac:dyDescent="0.2">
      <c r="C680" s="403" t="s">
        <v>941</v>
      </c>
    </row>
    <row r="682" spans="3:3" x14ac:dyDescent="0.2">
      <c r="C682" s="403" t="s">
        <v>936</v>
      </c>
    </row>
    <row r="683" spans="3:3" x14ac:dyDescent="0.2">
      <c r="C683" s="403" t="s">
        <v>1030</v>
      </c>
    </row>
    <row r="684" spans="3:3" x14ac:dyDescent="0.2">
      <c r="C684" s="403" t="s">
        <v>1031</v>
      </c>
    </row>
    <row r="685" spans="3:3" x14ac:dyDescent="0.2">
      <c r="C685" s="403" t="s">
        <v>1011</v>
      </c>
    </row>
    <row r="686" spans="3:3" x14ac:dyDescent="0.2">
      <c r="C686" s="403" t="s">
        <v>940</v>
      </c>
    </row>
    <row r="687" spans="3:3" x14ac:dyDescent="0.2">
      <c r="C687" s="403" t="s">
        <v>941</v>
      </c>
    </row>
    <row r="689" spans="3:3" x14ac:dyDescent="0.2">
      <c r="C689" s="403" t="s">
        <v>1032</v>
      </c>
    </row>
    <row r="690" spans="3:3" x14ac:dyDescent="0.2">
      <c r="C690" s="403" t="s">
        <v>1033</v>
      </c>
    </row>
    <row r="692" spans="3:3" x14ac:dyDescent="0.2">
      <c r="C692" s="403" t="s">
        <v>1034</v>
      </c>
    </row>
    <row r="693" spans="3:3" x14ac:dyDescent="0.2">
      <c r="C693" s="403" t="s">
        <v>1035</v>
      </c>
    </row>
    <row r="694" spans="3:3" x14ac:dyDescent="0.2">
      <c r="C694" s="403" t="s">
        <v>833</v>
      </c>
    </row>
    <row r="695" spans="3:3" x14ac:dyDescent="0.2">
      <c r="C695" s="403" t="s">
        <v>944</v>
      </c>
    </row>
    <row r="696" spans="3:3" x14ac:dyDescent="0.2">
      <c r="C696" s="403" t="s">
        <v>1036</v>
      </c>
    </row>
    <row r="697" spans="3:3" x14ac:dyDescent="0.2">
      <c r="C697" s="403" t="s">
        <v>1037</v>
      </c>
    </row>
    <row r="699" spans="3:3" x14ac:dyDescent="0.2">
      <c r="C699" s="403" t="s">
        <v>1038</v>
      </c>
    </row>
    <row r="700" spans="3:3" x14ac:dyDescent="0.2">
      <c r="C700" s="403" t="s">
        <v>858</v>
      </c>
    </row>
    <row r="701" spans="3:3" x14ac:dyDescent="0.2">
      <c r="C701" s="403" t="s">
        <v>800</v>
      </c>
    </row>
    <row r="702" spans="3:3" x14ac:dyDescent="0.2">
      <c r="C702" s="403" t="s">
        <v>936</v>
      </c>
    </row>
    <row r="703" spans="3:3" x14ac:dyDescent="0.2">
      <c r="C703" s="403" t="s">
        <v>1039</v>
      </c>
    </row>
    <row r="704" spans="3:3" x14ac:dyDescent="0.2">
      <c r="C704" s="403" t="s">
        <v>1040</v>
      </c>
    </row>
    <row r="705" spans="3:3" x14ac:dyDescent="0.2">
      <c r="C705" s="403" t="s">
        <v>939</v>
      </c>
    </row>
    <row r="706" spans="3:3" x14ac:dyDescent="0.2">
      <c r="C706" s="403" t="s">
        <v>940</v>
      </c>
    </row>
    <row r="707" spans="3:3" x14ac:dyDescent="0.2">
      <c r="C707" s="403" t="s">
        <v>941</v>
      </c>
    </row>
    <row r="709" spans="3:3" x14ac:dyDescent="0.2">
      <c r="C709" s="403" t="s">
        <v>1041</v>
      </c>
    </row>
    <row r="710" spans="3:3" x14ac:dyDescent="0.2">
      <c r="C710" s="403" t="s">
        <v>1042</v>
      </c>
    </row>
    <row r="712" spans="3:3" x14ac:dyDescent="0.2">
      <c r="C712" s="403" t="s">
        <v>944</v>
      </c>
    </row>
    <row r="713" spans="3:3" x14ac:dyDescent="0.2">
      <c r="C713" s="403" t="s">
        <v>1043</v>
      </c>
    </row>
    <row r="714" spans="3:3" x14ac:dyDescent="0.2">
      <c r="C714" s="403" t="s">
        <v>1044</v>
      </c>
    </row>
    <row r="715" spans="3:3" x14ac:dyDescent="0.2">
      <c r="C715" s="403" t="s">
        <v>800</v>
      </c>
    </row>
    <row r="716" spans="3:3" x14ac:dyDescent="0.2">
      <c r="C716" s="403" t="s">
        <v>1045</v>
      </c>
    </row>
    <row r="717" spans="3:3" x14ac:dyDescent="0.2">
      <c r="C717" s="403" t="s">
        <v>936</v>
      </c>
    </row>
    <row r="718" spans="3:3" x14ac:dyDescent="0.2">
      <c r="C718" s="403" t="s">
        <v>1046</v>
      </c>
    </row>
    <row r="719" spans="3:3" x14ac:dyDescent="0.2">
      <c r="C719" s="403" t="s">
        <v>1047</v>
      </c>
    </row>
    <row r="720" spans="3:3" x14ac:dyDescent="0.2">
      <c r="C720" s="403" t="s">
        <v>939</v>
      </c>
    </row>
    <row r="721" spans="3:3" x14ac:dyDescent="0.2">
      <c r="C721" s="403" t="s">
        <v>940</v>
      </c>
    </row>
    <row r="722" spans="3:3" x14ac:dyDescent="0.2">
      <c r="C722" s="403" t="s">
        <v>941</v>
      </c>
    </row>
    <row r="724" spans="3:3" x14ac:dyDescent="0.2">
      <c r="C724" s="403" t="s">
        <v>1048</v>
      </c>
    </row>
    <row r="725" spans="3:3" x14ac:dyDescent="0.2">
      <c r="C725" s="403" t="s">
        <v>1049</v>
      </c>
    </row>
    <row r="727" spans="3:3" x14ac:dyDescent="0.2">
      <c r="C727" s="403" t="s">
        <v>944</v>
      </c>
    </row>
    <row r="728" spans="3:3" x14ac:dyDescent="0.2">
      <c r="C728" s="403" t="s">
        <v>1050</v>
      </c>
    </row>
    <row r="729" spans="3:3" x14ac:dyDescent="0.2">
      <c r="C729" s="403" t="s">
        <v>1020</v>
      </c>
    </row>
    <row r="730" spans="3:3" x14ac:dyDescent="0.2">
      <c r="C730" s="403" t="s">
        <v>800</v>
      </c>
    </row>
    <row r="731" spans="3:3" x14ac:dyDescent="0.2">
      <c r="C731" s="403" t="s">
        <v>1051</v>
      </c>
    </row>
    <row r="732" spans="3:3" x14ac:dyDescent="0.2">
      <c r="C732" s="403" t="s">
        <v>1052</v>
      </c>
    </row>
    <row r="733" spans="3:3" x14ac:dyDescent="0.2">
      <c r="C733" s="403" t="s">
        <v>1053</v>
      </c>
    </row>
    <row r="734" spans="3:3" x14ac:dyDescent="0.2">
      <c r="C734" s="403" t="s">
        <v>1054</v>
      </c>
    </row>
    <row r="735" spans="3:3" x14ac:dyDescent="0.2">
      <c r="C735" s="403" t="s">
        <v>1055</v>
      </c>
    </row>
    <row r="736" spans="3:3" x14ac:dyDescent="0.2">
      <c r="C736" s="403" t="s">
        <v>1056</v>
      </c>
    </row>
    <row r="737" spans="3:3" x14ac:dyDescent="0.2">
      <c r="C737" s="403" t="s">
        <v>1057</v>
      </c>
    </row>
    <row r="739" spans="3:3" x14ac:dyDescent="0.2">
      <c r="C739" s="403" t="s">
        <v>1058</v>
      </c>
    </row>
    <row r="740" spans="3:3" x14ac:dyDescent="0.2">
      <c r="C740" s="403" t="s">
        <v>1059</v>
      </c>
    </row>
    <row r="742" spans="3:3" x14ac:dyDescent="0.2">
      <c r="C742" s="403" t="s">
        <v>1060</v>
      </c>
    </row>
    <row r="743" spans="3:3" x14ac:dyDescent="0.2">
      <c r="C743" s="403" t="s">
        <v>1061</v>
      </c>
    </row>
    <row r="744" spans="3:3" x14ac:dyDescent="0.2">
      <c r="C744" s="403" t="s">
        <v>1062</v>
      </c>
    </row>
    <row r="746" spans="3:3" x14ac:dyDescent="0.2">
      <c r="C746" s="403" t="s">
        <v>800</v>
      </c>
    </row>
    <row r="747" spans="3:3" x14ac:dyDescent="0.2">
      <c r="C747" s="403" t="s">
        <v>800</v>
      </c>
    </row>
    <row r="748" spans="3:3" x14ac:dyDescent="0.2">
      <c r="C748" s="403" t="s">
        <v>936</v>
      </c>
    </row>
    <row r="749" spans="3:3" x14ac:dyDescent="0.2">
      <c r="C749" s="403" t="s">
        <v>1063</v>
      </c>
    </row>
    <row r="750" spans="3:3" x14ac:dyDescent="0.2">
      <c r="C750" s="403" t="s">
        <v>1064</v>
      </c>
    </row>
    <row r="751" spans="3:3" x14ac:dyDescent="0.2">
      <c r="C751" s="403" t="s">
        <v>939</v>
      </c>
    </row>
    <row r="752" spans="3:3" x14ac:dyDescent="0.2">
      <c r="C752" s="403" t="s">
        <v>940</v>
      </c>
    </row>
    <row r="753" spans="3:3" x14ac:dyDescent="0.2">
      <c r="C753" s="403" t="s">
        <v>941</v>
      </c>
    </row>
    <row r="755" spans="3:3" x14ac:dyDescent="0.2">
      <c r="C755" s="403" t="s">
        <v>1065</v>
      </c>
    </row>
    <row r="756" spans="3:3" x14ac:dyDescent="0.2">
      <c r="C756" s="403" t="s">
        <v>1066</v>
      </c>
    </row>
    <row r="758" spans="3:3" x14ac:dyDescent="0.2">
      <c r="C758" s="403" t="s">
        <v>944</v>
      </c>
    </row>
    <row r="759" spans="3:3" x14ac:dyDescent="0.2">
      <c r="C759" s="403" t="s">
        <v>1067</v>
      </c>
    </row>
    <row r="760" spans="3:3" x14ac:dyDescent="0.2">
      <c r="C760" s="403" t="s">
        <v>1068</v>
      </c>
    </row>
    <row r="761" spans="3:3" x14ac:dyDescent="0.2">
      <c r="C761" s="403" t="s">
        <v>800</v>
      </c>
    </row>
    <row r="762" spans="3:3" x14ac:dyDescent="0.2">
      <c r="C762" s="403" t="s">
        <v>800</v>
      </c>
    </row>
    <row r="764" spans="3:3" x14ac:dyDescent="0.2">
      <c r="C764" s="403" t="s">
        <v>1069</v>
      </c>
    </row>
    <row r="765" spans="3:3" x14ac:dyDescent="0.2">
      <c r="C765" s="403" t="s">
        <v>1000</v>
      </c>
    </row>
    <row r="766" spans="3:3" x14ac:dyDescent="0.2">
      <c r="C766" s="403" t="s">
        <v>1001</v>
      </c>
    </row>
    <row r="767" spans="3:3" x14ac:dyDescent="0.2">
      <c r="C767" s="403" t="s">
        <v>1002</v>
      </c>
    </row>
    <row r="769" spans="3:3" x14ac:dyDescent="0.2">
      <c r="C769" s="406" t="s">
        <v>1070</v>
      </c>
    </row>
    <row r="770" spans="3:3" x14ac:dyDescent="0.2">
      <c r="C770" s="403" t="s">
        <v>1071</v>
      </c>
    </row>
    <row r="772" spans="3:3" x14ac:dyDescent="0.2">
      <c r="C772" s="403" t="s">
        <v>1072</v>
      </c>
    </row>
    <row r="773" spans="3:3" x14ac:dyDescent="0.2">
      <c r="C773" s="403" t="s">
        <v>1073</v>
      </c>
    </row>
    <row r="774" spans="3:3" x14ac:dyDescent="0.2">
      <c r="C774" s="403" t="s">
        <v>1074</v>
      </c>
    </row>
    <row r="776" spans="3:3" x14ac:dyDescent="0.2">
      <c r="C776" s="403" t="s">
        <v>1075</v>
      </c>
    </row>
    <row r="778" spans="3:3" x14ac:dyDescent="0.2">
      <c r="C778" s="406" t="s">
        <v>936</v>
      </c>
    </row>
    <row r="779" spans="3:3" x14ac:dyDescent="0.2">
      <c r="C779" s="403" t="s">
        <v>1076</v>
      </c>
    </row>
    <row r="780" spans="3:3" x14ac:dyDescent="0.2">
      <c r="C780" s="403" t="s">
        <v>1077</v>
      </c>
    </row>
    <row r="781" spans="3:3" x14ac:dyDescent="0.2">
      <c r="C781" s="403" t="s">
        <v>1011</v>
      </c>
    </row>
    <row r="782" spans="3:3" x14ac:dyDescent="0.2">
      <c r="C782" s="403" t="s">
        <v>940</v>
      </c>
    </row>
    <row r="783" spans="3:3" x14ac:dyDescent="0.2">
      <c r="C783" s="403" t="s">
        <v>941</v>
      </c>
    </row>
    <row r="785" spans="3:3" x14ac:dyDescent="0.2">
      <c r="C785" s="403" t="s">
        <v>936</v>
      </c>
    </row>
    <row r="786" spans="3:3" x14ac:dyDescent="0.2">
      <c r="C786" s="403" t="s">
        <v>1078</v>
      </c>
    </row>
    <row r="787" spans="3:3" x14ac:dyDescent="0.2">
      <c r="C787" s="403" t="s">
        <v>1079</v>
      </c>
    </row>
    <row r="788" spans="3:3" x14ac:dyDescent="0.2">
      <c r="C788" s="403" t="s">
        <v>1011</v>
      </c>
    </row>
    <row r="789" spans="3:3" x14ac:dyDescent="0.2">
      <c r="C789" s="403" t="s">
        <v>940</v>
      </c>
    </row>
    <row r="790" spans="3:3" x14ac:dyDescent="0.2">
      <c r="C790" s="403" t="s">
        <v>941</v>
      </c>
    </row>
    <row r="792" spans="3:3" x14ac:dyDescent="0.2">
      <c r="C792" s="403" t="s">
        <v>1080</v>
      </c>
    </row>
    <row r="793" spans="3:3" x14ac:dyDescent="0.2">
      <c r="C793" s="403" t="s">
        <v>1081</v>
      </c>
    </row>
    <row r="795" spans="3:3" x14ac:dyDescent="0.2">
      <c r="C795" s="403" t="s">
        <v>1082</v>
      </c>
    </row>
    <row r="796" spans="3:3" x14ac:dyDescent="0.2">
      <c r="C796" s="403" t="s">
        <v>1083</v>
      </c>
    </row>
    <row r="798" spans="3:3" x14ac:dyDescent="0.2">
      <c r="C798" s="403" t="s">
        <v>944</v>
      </c>
    </row>
    <row r="799" spans="3:3" x14ac:dyDescent="0.2">
      <c r="C799" s="403" t="s">
        <v>1084</v>
      </c>
    </row>
    <row r="800" spans="3:3" x14ac:dyDescent="0.2">
      <c r="C800" s="403" t="s">
        <v>1085</v>
      </c>
    </row>
    <row r="802" spans="3:3" x14ac:dyDescent="0.2">
      <c r="C802" s="403" t="s">
        <v>1086</v>
      </c>
    </row>
    <row r="803" spans="3:3" x14ac:dyDescent="0.2">
      <c r="C803" s="403" t="s">
        <v>1052</v>
      </c>
    </row>
    <row r="804" spans="3:3" x14ac:dyDescent="0.2">
      <c r="C804" s="403" t="s">
        <v>1087</v>
      </c>
    </row>
    <row r="805" spans="3:3" x14ac:dyDescent="0.2">
      <c r="C805" s="403" t="s">
        <v>1088</v>
      </c>
    </row>
    <row r="806" spans="3:3" x14ac:dyDescent="0.2">
      <c r="C806" s="403" t="s">
        <v>1055</v>
      </c>
    </row>
    <row r="807" spans="3:3" x14ac:dyDescent="0.2">
      <c r="C807" s="403" t="s">
        <v>1056</v>
      </c>
    </row>
    <row r="808" spans="3:3" x14ac:dyDescent="0.2">
      <c r="C808" s="403" t="s">
        <v>1057</v>
      </c>
    </row>
    <row r="810" spans="3:3" x14ac:dyDescent="0.2">
      <c r="C810" s="403" t="s">
        <v>1060</v>
      </c>
    </row>
    <row r="811" spans="3:3" x14ac:dyDescent="0.2">
      <c r="C811" s="403" t="s">
        <v>1089</v>
      </c>
    </row>
    <row r="812" spans="3:3" x14ac:dyDescent="0.2">
      <c r="C812" s="403" t="s">
        <v>1090</v>
      </c>
    </row>
    <row r="814" spans="3:3" x14ac:dyDescent="0.2">
      <c r="C814" s="403" t="s">
        <v>1091</v>
      </c>
    </row>
    <row r="815" spans="3:3" x14ac:dyDescent="0.2">
      <c r="C815" s="403" t="s">
        <v>1092</v>
      </c>
    </row>
    <row r="819" spans="3:3" x14ac:dyDescent="0.2">
      <c r="C819" s="403" t="s">
        <v>936</v>
      </c>
    </row>
    <row r="820" spans="3:3" x14ac:dyDescent="0.2">
      <c r="C820" s="403" t="s">
        <v>1093</v>
      </c>
    </row>
    <row r="821" spans="3:3" x14ac:dyDescent="0.2">
      <c r="C821" s="403" t="s">
        <v>1094</v>
      </c>
    </row>
    <row r="822" spans="3:3" x14ac:dyDescent="0.2">
      <c r="C822" s="403" t="s">
        <v>939</v>
      </c>
    </row>
    <row r="823" spans="3:3" x14ac:dyDescent="0.2">
      <c r="C823" s="403" t="s">
        <v>940</v>
      </c>
    </row>
    <row r="824" spans="3:3" x14ac:dyDescent="0.2">
      <c r="C824" s="403" t="s">
        <v>941</v>
      </c>
    </row>
    <row r="826" spans="3:3" x14ac:dyDescent="0.2">
      <c r="C826" s="403" t="s">
        <v>944</v>
      </c>
    </row>
    <row r="827" spans="3:3" x14ac:dyDescent="0.2">
      <c r="C827" s="403" t="s">
        <v>1095</v>
      </c>
    </row>
    <row r="828" spans="3:3" x14ac:dyDescent="0.2">
      <c r="C828" s="403" t="s">
        <v>946</v>
      </c>
    </row>
    <row r="830" spans="3:3" x14ac:dyDescent="0.2">
      <c r="C830" s="403" t="s">
        <v>1096</v>
      </c>
    </row>
    <row r="831" spans="3:3" x14ac:dyDescent="0.2">
      <c r="C831" s="403" t="s">
        <v>1097</v>
      </c>
    </row>
    <row r="833" spans="3:3" x14ac:dyDescent="0.2">
      <c r="C833" s="403" t="s">
        <v>1098</v>
      </c>
    </row>
    <row r="835" spans="3:3" x14ac:dyDescent="0.2">
      <c r="C835" s="403" t="s">
        <v>1099</v>
      </c>
    </row>
    <row r="836" spans="3:3" x14ac:dyDescent="0.2">
      <c r="C836" s="403" t="s">
        <v>800</v>
      </c>
    </row>
    <row r="837" spans="3:3" x14ac:dyDescent="0.2">
      <c r="C837" s="403" t="s">
        <v>1100</v>
      </c>
    </row>
    <row r="838" spans="3:3" x14ac:dyDescent="0.2">
      <c r="C838" s="403" t="s">
        <v>800</v>
      </c>
    </row>
    <row r="839" spans="3:3" x14ac:dyDescent="0.2">
      <c r="C839" s="403" t="s">
        <v>1101</v>
      </c>
    </row>
    <row r="840" spans="3:3" x14ac:dyDescent="0.2">
      <c r="C840" s="403" t="s">
        <v>800</v>
      </c>
    </row>
    <row r="841" spans="3:3" x14ac:dyDescent="0.2">
      <c r="C841" s="403" t="s">
        <v>1102</v>
      </c>
    </row>
    <row r="842" spans="3:3" x14ac:dyDescent="0.2">
      <c r="C842" s="403" t="s">
        <v>1103</v>
      </c>
    </row>
    <row r="843" spans="3:3" x14ac:dyDescent="0.2">
      <c r="C843" s="403" t="s">
        <v>1104</v>
      </c>
    </row>
    <row r="844" spans="3:3" x14ac:dyDescent="0.2">
      <c r="C844" s="403" t="s">
        <v>1105</v>
      </c>
    </row>
    <row r="845" spans="3:3" x14ac:dyDescent="0.2">
      <c r="C845" s="403" t="s">
        <v>1106</v>
      </c>
    </row>
    <row r="846" spans="3:3" x14ac:dyDescent="0.2">
      <c r="C846" s="403" t="s">
        <v>1107</v>
      </c>
    </row>
    <row r="847" spans="3:3" x14ac:dyDescent="0.2">
      <c r="C847" s="403" t="s">
        <v>1108</v>
      </c>
    </row>
    <row r="848" spans="3:3" x14ac:dyDescent="0.2">
      <c r="C848" s="403" t="s">
        <v>1109</v>
      </c>
    </row>
    <row r="849" spans="3:3" x14ac:dyDescent="0.2">
      <c r="C849" s="403" t="s">
        <v>1110</v>
      </c>
    </row>
    <row r="851" spans="3:3" x14ac:dyDescent="0.2">
      <c r="C851" s="403" t="s">
        <v>1111</v>
      </c>
    </row>
    <row r="852" spans="3:3" x14ac:dyDescent="0.2">
      <c r="C852" s="403" t="s">
        <v>1112</v>
      </c>
    </row>
    <row r="853" spans="3:3" x14ac:dyDescent="0.2">
      <c r="C853" s="403" t="s">
        <v>1113</v>
      </c>
    </row>
    <row r="855" spans="3:3" x14ac:dyDescent="0.2">
      <c r="C855" s="403" t="s">
        <v>1114</v>
      </c>
    </row>
    <row r="857" spans="3:3" x14ac:dyDescent="0.2">
      <c r="C857" s="403" t="s">
        <v>1102</v>
      </c>
    </row>
    <row r="858" spans="3:3" x14ac:dyDescent="0.2">
      <c r="C858" s="403" t="s">
        <v>1115</v>
      </c>
    </row>
    <row r="859" spans="3:3" x14ac:dyDescent="0.2">
      <c r="C859" s="403" t="s">
        <v>1116</v>
      </c>
    </row>
    <row r="860" spans="3:3" x14ac:dyDescent="0.2">
      <c r="C860" s="403" t="s">
        <v>1117</v>
      </c>
    </row>
    <row r="861" spans="3:3" x14ac:dyDescent="0.2">
      <c r="C861" s="403" t="s">
        <v>1106</v>
      </c>
    </row>
    <row r="862" spans="3:3" x14ac:dyDescent="0.2">
      <c r="C862" s="403" t="s">
        <v>1107</v>
      </c>
    </row>
    <row r="863" spans="3:3" x14ac:dyDescent="0.2">
      <c r="C863" s="403" t="s">
        <v>1108</v>
      </c>
    </row>
    <row r="864" spans="3:3" x14ac:dyDescent="0.2">
      <c r="C864" s="403" t="s">
        <v>1102</v>
      </c>
    </row>
    <row r="865" spans="3:3" x14ac:dyDescent="0.2">
      <c r="C865" s="403" t="s">
        <v>1118</v>
      </c>
    </row>
    <row r="866" spans="3:3" x14ac:dyDescent="0.2">
      <c r="C866" s="403" t="s">
        <v>1119</v>
      </c>
    </row>
    <row r="867" spans="3:3" x14ac:dyDescent="0.2">
      <c r="C867" s="403" t="s">
        <v>1117</v>
      </c>
    </row>
    <row r="868" spans="3:3" x14ac:dyDescent="0.2">
      <c r="C868" s="403" t="s">
        <v>1106</v>
      </c>
    </row>
    <row r="869" spans="3:3" x14ac:dyDescent="0.2">
      <c r="C869" s="403" t="s">
        <v>1107</v>
      </c>
    </row>
    <row r="870" spans="3:3" x14ac:dyDescent="0.2">
      <c r="C870" s="403" t="s">
        <v>1108</v>
      </c>
    </row>
    <row r="871" spans="3:3" x14ac:dyDescent="0.2">
      <c r="C871" s="403" t="s">
        <v>1120</v>
      </c>
    </row>
    <row r="873" spans="3:3" x14ac:dyDescent="0.2">
      <c r="C873" s="403" t="s">
        <v>1111</v>
      </c>
    </row>
    <row r="874" spans="3:3" x14ac:dyDescent="0.2">
      <c r="C874" s="403" t="s">
        <v>1121</v>
      </c>
    </row>
    <row r="875" spans="3:3" x14ac:dyDescent="0.2">
      <c r="C875" s="403" t="s">
        <v>1113</v>
      </c>
    </row>
    <row r="876" spans="3:3" x14ac:dyDescent="0.2">
      <c r="C876" s="403" t="s">
        <v>800</v>
      </c>
    </row>
    <row r="877" spans="3:3" x14ac:dyDescent="0.2">
      <c r="C877" s="403" t="s">
        <v>1122</v>
      </c>
    </row>
    <row r="878" spans="3:3" x14ac:dyDescent="0.2">
      <c r="C878" s="403" t="s">
        <v>800</v>
      </c>
    </row>
    <row r="879" spans="3:3" x14ac:dyDescent="0.2">
      <c r="C879" s="403" t="s">
        <v>1102</v>
      </c>
    </row>
    <row r="880" spans="3:3" x14ac:dyDescent="0.2">
      <c r="C880" s="403" t="s">
        <v>1123</v>
      </c>
    </row>
    <row r="881" spans="3:3" x14ac:dyDescent="0.2">
      <c r="C881" s="403" t="s">
        <v>1124</v>
      </c>
    </row>
    <row r="882" spans="3:3" x14ac:dyDescent="0.2">
      <c r="C882" s="403" t="s">
        <v>1105</v>
      </c>
    </row>
    <row r="883" spans="3:3" x14ac:dyDescent="0.2">
      <c r="C883" s="403" t="s">
        <v>1106</v>
      </c>
    </row>
    <row r="884" spans="3:3" x14ac:dyDescent="0.2">
      <c r="C884" s="403" t="s">
        <v>1107</v>
      </c>
    </row>
    <row r="885" spans="3:3" x14ac:dyDescent="0.2">
      <c r="C885" s="403" t="s">
        <v>1108</v>
      </c>
    </row>
    <row r="886" spans="3:3" x14ac:dyDescent="0.2">
      <c r="C886" s="403" t="s">
        <v>1125</v>
      </c>
    </row>
    <row r="887" spans="3:3" x14ac:dyDescent="0.2">
      <c r="C887" s="403" t="s">
        <v>1126</v>
      </c>
    </row>
    <row r="889" spans="3:3" x14ac:dyDescent="0.2">
      <c r="C889" s="403" t="s">
        <v>1111</v>
      </c>
    </row>
    <row r="890" spans="3:3" x14ac:dyDescent="0.2">
      <c r="C890" s="403" t="s">
        <v>1127</v>
      </c>
    </row>
    <row r="891" spans="3:3" x14ac:dyDescent="0.2">
      <c r="C891" s="403" t="s">
        <v>1113</v>
      </c>
    </row>
    <row r="892" spans="3:3" x14ac:dyDescent="0.2">
      <c r="C892" s="403" t="s">
        <v>800</v>
      </c>
    </row>
    <row r="893" spans="3:3" x14ac:dyDescent="0.2">
      <c r="C893" s="403" t="s">
        <v>1128</v>
      </c>
    </row>
    <row r="894" spans="3:3" x14ac:dyDescent="0.2">
      <c r="C894" s="403" t="s">
        <v>1128</v>
      </c>
    </row>
    <row r="895" spans="3:3" x14ac:dyDescent="0.2">
      <c r="C895" s="403" t="s">
        <v>800</v>
      </c>
    </row>
    <row r="896" spans="3:3" x14ac:dyDescent="0.2">
      <c r="C896" s="403" t="s">
        <v>1129</v>
      </c>
    </row>
    <row r="897" spans="3:3" x14ac:dyDescent="0.2">
      <c r="C897" s="403" t="s">
        <v>1130</v>
      </c>
    </row>
    <row r="899" spans="3:3" x14ac:dyDescent="0.2">
      <c r="C899" s="403" t="s">
        <v>1131</v>
      </c>
    </row>
    <row r="900" spans="3:3" x14ac:dyDescent="0.2">
      <c r="C900" s="403" t="s">
        <v>1132</v>
      </c>
    </row>
    <row r="901" spans="3:3" x14ac:dyDescent="0.2">
      <c r="C901" s="403" t="s">
        <v>1133</v>
      </c>
    </row>
    <row r="903" spans="3:3" x14ac:dyDescent="0.2">
      <c r="C903" s="403" t="s">
        <v>1134</v>
      </c>
    </row>
    <row r="904" spans="3:3" x14ac:dyDescent="0.2">
      <c r="C904" s="403" t="s">
        <v>1135</v>
      </c>
    </row>
    <row r="905" spans="3:3" x14ac:dyDescent="0.2">
      <c r="C905" s="403" t="s">
        <v>1136</v>
      </c>
    </row>
    <row r="906" spans="3:3" x14ac:dyDescent="0.2">
      <c r="C906" s="403" t="s">
        <v>1137</v>
      </c>
    </row>
    <row r="908" spans="3:3" x14ac:dyDescent="0.2">
      <c r="C908" s="403" t="s">
        <v>1138</v>
      </c>
    </row>
    <row r="909" spans="3:3" x14ac:dyDescent="0.2">
      <c r="C909" s="403" t="s">
        <v>1139</v>
      </c>
    </row>
    <row r="911" spans="3:3" x14ac:dyDescent="0.2">
      <c r="C911" s="403" t="s">
        <v>1140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C522"/>
  <sheetViews>
    <sheetView topLeftCell="B10" workbookViewId="0">
      <selection activeCell="C48" sqref="C48"/>
    </sheetView>
  </sheetViews>
  <sheetFormatPr defaultRowHeight="12.75" x14ac:dyDescent="0.2"/>
  <cols>
    <col min="1" max="1" width="25.85546875" bestFit="1" customWidth="1"/>
    <col min="3" max="3" width="158.42578125" style="403" customWidth="1"/>
  </cols>
  <sheetData>
    <row r="1" spans="1:3" x14ac:dyDescent="0.2">
      <c r="A1" s="322" t="s">
        <v>520</v>
      </c>
      <c r="C1" s="403" t="s">
        <v>521</v>
      </c>
    </row>
    <row r="2" spans="1:3" ht="13.5" thickBot="1" x14ac:dyDescent="0.25">
      <c r="A2" s="163" t="str">
        <f>_xlfn.CONCAT(Results!H13,".sim")</f>
        <v>Estatico.sim</v>
      </c>
      <c r="C2" s="403" t="s">
        <v>523</v>
      </c>
    </row>
    <row r="3" spans="1:3" ht="13.5" thickBot="1" x14ac:dyDescent="0.25"/>
    <row r="4" spans="1:3" x14ac:dyDescent="0.2">
      <c r="A4" s="404" t="s">
        <v>524</v>
      </c>
      <c r="C4" s="403" t="s">
        <v>525</v>
      </c>
    </row>
    <row r="5" spans="1:3" ht="13.5" thickBot="1" x14ac:dyDescent="0.25">
      <c r="A5" s="163" t="s">
        <v>1141</v>
      </c>
      <c r="C5" s="403" t="s">
        <v>527</v>
      </c>
    </row>
    <row r="6" spans="1:3" ht="13.5" thickBot="1" x14ac:dyDescent="0.25">
      <c r="C6" s="403" t="s">
        <v>528</v>
      </c>
    </row>
    <row r="7" spans="1:3" x14ac:dyDescent="0.2">
      <c r="A7" s="404" t="s">
        <v>529</v>
      </c>
      <c r="C7" s="403" t="s">
        <v>530</v>
      </c>
    </row>
    <row r="8" spans="1:3" ht="13.5" thickBot="1" x14ac:dyDescent="0.25">
      <c r="A8" s="163" t="s">
        <v>1142</v>
      </c>
      <c r="C8" s="403" t="s">
        <v>532</v>
      </c>
    </row>
    <row r="9" spans="1:3" ht="13.5" thickBot="1" x14ac:dyDescent="0.25"/>
    <row r="10" spans="1:3" x14ac:dyDescent="0.2">
      <c r="A10" s="322" t="s">
        <v>1143</v>
      </c>
      <c r="C10" s="403" t="s">
        <v>534</v>
      </c>
    </row>
    <row r="11" spans="1:3" ht="13.5" thickBot="1" x14ac:dyDescent="0.25">
      <c r="A11" s="163" t="str">
        <f>_xlfn.CONCAT(Results!H15,".sim")</f>
        <v>Cont1.sim</v>
      </c>
      <c r="C11" s="403" t="s">
        <v>535</v>
      </c>
    </row>
    <row r="12" spans="1:3" ht="13.5" thickBot="1" x14ac:dyDescent="0.25">
      <c r="C12" s="403" t="s">
        <v>536</v>
      </c>
    </row>
    <row r="13" spans="1:3" x14ac:dyDescent="0.2">
      <c r="A13" s="322" t="s">
        <v>533</v>
      </c>
    </row>
    <row r="14" spans="1:3" ht="13.5" thickBot="1" x14ac:dyDescent="0.25">
      <c r="A14" s="163">
        <f>Results!E3</f>
        <v>28</v>
      </c>
      <c r="C14" s="403" t="s">
        <v>537</v>
      </c>
    </row>
    <row r="15" spans="1:3" x14ac:dyDescent="0.2">
      <c r="C15" s="403" t="str">
        <f>_xlfn.CONCAT("filename_static = '",A2,"'")</f>
        <v>filename_static = 'Estatico.sim'</v>
      </c>
    </row>
    <row r="17" spans="3:3" x14ac:dyDescent="0.2">
      <c r="C17" s="403" t="s">
        <v>1144</v>
      </c>
    </row>
    <row r="18" spans="3:3" x14ac:dyDescent="0.2">
      <c r="C18" s="403" t="str">
        <f>_xlfn.CONCAT("filename_1_cont = r'",A11,"'")</f>
        <v>filename_1_cont = r'Cont1.sim'</v>
      </c>
    </row>
    <row r="20" spans="3:3" x14ac:dyDescent="0.2">
      <c r="C20" s="403" t="s">
        <v>538</v>
      </c>
    </row>
    <row r="21" spans="3:3" x14ac:dyDescent="0.2">
      <c r="C21" s="403" t="str">
        <f>_xlfn.CONCAT("pngname = '",A5,"'")</f>
        <v>pngname = 'cont1.png'</v>
      </c>
    </row>
    <row r="23" spans="3:3" x14ac:dyDescent="0.2">
      <c r="C23" s="403" t="s">
        <v>539</v>
      </c>
    </row>
    <row r="25" spans="3:3" x14ac:dyDescent="0.2">
      <c r="C25" s="403" t="s">
        <v>540</v>
      </c>
    </row>
    <row r="26" spans="3:3" x14ac:dyDescent="0.2">
      <c r="C26" s="403" t="s">
        <v>541</v>
      </c>
    </row>
    <row r="27" spans="3:3" x14ac:dyDescent="0.2">
      <c r="C27" s="403" t="s">
        <v>542</v>
      </c>
    </row>
    <row r="29" spans="3:3" x14ac:dyDescent="0.2">
      <c r="C29" s="403" t="s">
        <v>543</v>
      </c>
    </row>
    <row r="30" spans="3:3" x14ac:dyDescent="0.2">
      <c r="C30" s="403" t="s">
        <v>544</v>
      </c>
    </row>
    <row r="31" spans="3:3" x14ac:dyDescent="0.2">
      <c r="C31" s="403" t="s">
        <v>545</v>
      </c>
    </row>
    <row r="32" spans="3:3" x14ac:dyDescent="0.2">
      <c r="C32" s="403" t="s">
        <v>546</v>
      </c>
    </row>
    <row r="33" spans="3:3" x14ac:dyDescent="0.2">
      <c r="C33" s="403" t="s">
        <v>547</v>
      </c>
    </row>
    <row r="35" spans="3:3" x14ac:dyDescent="0.2">
      <c r="C35" s="403" t="s">
        <v>564</v>
      </c>
    </row>
    <row r="36" spans="3:3" x14ac:dyDescent="0.2">
      <c r="C36" s="403" t="s">
        <v>551</v>
      </c>
    </row>
    <row r="38" spans="3:3" x14ac:dyDescent="0.2">
      <c r="C38" s="403" t="s">
        <v>566</v>
      </c>
    </row>
    <row r="39" spans="3:3" x14ac:dyDescent="0.2">
      <c r="C39" s="403" t="s">
        <v>549</v>
      </c>
    </row>
    <row r="41" spans="3:3" x14ac:dyDescent="0.2">
      <c r="C41" s="403" t="s">
        <v>1145</v>
      </c>
    </row>
    <row r="42" spans="3:3" x14ac:dyDescent="0.2">
      <c r="C42" s="403" t="s">
        <v>555</v>
      </c>
    </row>
    <row r="44" spans="3:3" x14ac:dyDescent="0.2">
      <c r="C44" s="403" t="s">
        <v>1146</v>
      </c>
    </row>
    <row r="45" spans="3:3" x14ac:dyDescent="0.2">
      <c r="C45" s="403" t="s">
        <v>553</v>
      </c>
    </row>
    <row r="47" spans="3:3" x14ac:dyDescent="0.2">
      <c r="C47" s="403" t="s">
        <v>600</v>
      </c>
    </row>
    <row r="48" spans="3:3" x14ac:dyDescent="0.2">
      <c r="C48" s="403" t="str">
        <f>_xlfn.CONCAT("font_size = '",A14,"'")</f>
        <v>font_size = '28'</v>
      </c>
    </row>
    <row r="50" spans="3:3" x14ac:dyDescent="0.2">
      <c r="C50" s="403" t="s">
        <v>534</v>
      </c>
    </row>
    <row r="51" spans="3:3" x14ac:dyDescent="0.2">
      <c r="C51" s="403" t="s">
        <v>601</v>
      </c>
    </row>
    <row r="52" spans="3:3" x14ac:dyDescent="0.2">
      <c r="C52" s="403" t="s">
        <v>536</v>
      </c>
    </row>
    <row r="55" spans="3:3" x14ac:dyDescent="0.2">
      <c r="C55" s="403" t="s">
        <v>1147</v>
      </c>
    </row>
    <row r="56" spans="3:3" x14ac:dyDescent="0.2">
      <c r="C56" s="403" t="s">
        <v>1148</v>
      </c>
    </row>
    <row r="58" spans="3:3" x14ac:dyDescent="0.2">
      <c r="C58" s="403" t="s">
        <v>1149</v>
      </c>
    </row>
    <row r="59" spans="3:3" x14ac:dyDescent="0.2">
      <c r="C59" s="403" t="s">
        <v>1149</v>
      </c>
    </row>
    <row r="60" spans="3:3" x14ac:dyDescent="0.2">
      <c r="C60" s="403" t="s">
        <v>1149</v>
      </c>
    </row>
    <row r="61" spans="3:3" x14ac:dyDescent="0.2">
      <c r="C61" s="403" t="s">
        <v>1149</v>
      </c>
    </row>
    <row r="62" spans="3:3" x14ac:dyDescent="0.2">
      <c r="C62" s="403" t="s">
        <v>1149</v>
      </c>
    </row>
    <row r="64" spans="3:3" x14ac:dyDescent="0.2">
      <c r="C64" s="403" t="s">
        <v>627</v>
      </c>
    </row>
    <row r="65" spans="3:3" x14ac:dyDescent="0.2">
      <c r="C65" s="403" t="s">
        <v>1150</v>
      </c>
    </row>
    <row r="66" spans="3:3" x14ac:dyDescent="0.2">
      <c r="C66" s="403" t="s">
        <v>629</v>
      </c>
    </row>
    <row r="67" spans="3:3" x14ac:dyDescent="0.2">
      <c r="C67" s="403" t="s">
        <v>630</v>
      </c>
    </row>
    <row r="68" spans="3:3" x14ac:dyDescent="0.2">
      <c r="C68" s="403" t="s">
        <v>631</v>
      </c>
    </row>
    <row r="69" spans="3:3" x14ac:dyDescent="0.2">
      <c r="C69" s="403" t="s">
        <v>632</v>
      </c>
    </row>
    <row r="70" spans="3:3" x14ac:dyDescent="0.2">
      <c r="C70" s="403" t="s">
        <v>633</v>
      </c>
    </row>
    <row r="71" spans="3:3" x14ac:dyDescent="0.2">
      <c r="C71" s="403" t="s">
        <v>634</v>
      </c>
    </row>
    <row r="72" spans="3:3" x14ac:dyDescent="0.2">
      <c r="C72" s="403" t="s">
        <v>635</v>
      </c>
    </row>
    <row r="73" spans="3:3" x14ac:dyDescent="0.2">
      <c r="C73" s="403" t="s">
        <v>636</v>
      </c>
    </row>
    <row r="74" spans="3:3" x14ac:dyDescent="0.2">
      <c r="C74" s="403" t="s">
        <v>637</v>
      </c>
    </row>
    <row r="75" spans="3:3" x14ac:dyDescent="0.2">
      <c r="C75" s="403" t="s">
        <v>1151</v>
      </c>
    </row>
    <row r="76" spans="3:3" x14ac:dyDescent="0.2">
      <c r="C76" s="403" t="s">
        <v>639</v>
      </c>
    </row>
    <row r="77" spans="3:3" x14ac:dyDescent="0.2">
      <c r="C77" s="403" t="s">
        <v>640</v>
      </c>
    </row>
    <row r="78" spans="3:3" x14ac:dyDescent="0.2">
      <c r="C78" s="403" t="s">
        <v>641</v>
      </c>
    </row>
    <row r="79" spans="3:3" x14ac:dyDescent="0.2">
      <c r="C79" s="403" t="s">
        <v>632</v>
      </c>
    </row>
    <row r="80" spans="3:3" x14ac:dyDescent="0.2">
      <c r="C80" s="403" t="s">
        <v>642</v>
      </c>
    </row>
    <row r="81" spans="3:3" x14ac:dyDescent="0.2">
      <c r="C81" s="403" t="s">
        <v>1152</v>
      </c>
    </row>
    <row r="83" spans="3:3" x14ac:dyDescent="0.2">
      <c r="C83" s="403" t="s">
        <v>698</v>
      </c>
    </row>
    <row r="84" spans="3:3" x14ac:dyDescent="0.2">
      <c r="C84" s="403" t="s">
        <v>699</v>
      </c>
    </row>
    <row r="85" spans="3:3" x14ac:dyDescent="0.2">
      <c r="C85" s="403" t="s">
        <v>700</v>
      </c>
    </row>
    <row r="86" spans="3:3" x14ac:dyDescent="0.2">
      <c r="C86" s="403" t="s">
        <v>701</v>
      </c>
    </row>
    <row r="89" spans="3:3" x14ac:dyDescent="0.2">
      <c r="C89" s="403" t="s">
        <v>721</v>
      </c>
    </row>
    <row r="90" spans="3:3" x14ac:dyDescent="0.2">
      <c r="C90" s="403" t="s">
        <v>722</v>
      </c>
    </row>
    <row r="91" spans="3:3" x14ac:dyDescent="0.2">
      <c r="C91" s="403" t="s">
        <v>723</v>
      </c>
    </row>
    <row r="92" spans="3:3" x14ac:dyDescent="0.2">
      <c r="C92" s="403" t="s">
        <v>724</v>
      </c>
    </row>
    <row r="93" spans="3:3" x14ac:dyDescent="0.2">
      <c r="C93" s="403" t="s">
        <v>1153</v>
      </c>
    </row>
    <row r="94" spans="3:3" x14ac:dyDescent="0.2">
      <c r="C94" s="403" t="s">
        <v>729</v>
      </c>
    </row>
    <row r="95" spans="3:3" x14ac:dyDescent="0.2">
      <c r="C95" s="403" t="s">
        <v>730</v>
      </c>
    </row>
    <row r="96" spans="3:3" x14ac:dyDescent="0.2">
      <c r="C96" s="403" t="s">
        <v>731</v>
      </c>
    </row>
    <row r="97" spans="3:3" x14ac:dyDescent="0.2">
      <c r="C97" s="403" t="s">
        <v>732</v>
      </c>
    </row>
    <row r="98" spans="3:3" x14ac:dyDescent="0.2">
      <c r="C98" s="403" t="s">
        <v>733</v>
      </c>
    </row>
    <row r="99" spans="3:3" x14ac:dyDescent="0.2">
      <c r="C99" s="403" t="s">
        <v>1154</v>
      </c>
    </row>
    <row r="100" spans="3:3" x14ac:dyDescent="0.2">
      <c r="C100" s="403" t="s">
        <v>621</v>
      </c>
    </row>
    <row r="101" spans="3:3" x14ac:dyDescent="0.2">
      <c r="C101" s="403" t="s">
        <v>735</v>
      </c>
    </row>
    <row r="102" spans="3:3" x14ac:dyDescent="0.2">
      <c r="C102" s="403" t="s">
        <v>1155</v>
      </c>
    </row>
    <row r="103" spans="3:3" x14ac:dyDescent="0.2">
      <c r="C103" s="403" t="s">
        <v>737</v>
      </c>
    </row>
    <row r="104" spans="3:3" x14ac:dyDescent="0.2">
      <c r="C104" s="403" t="s">
        <v>738</v>
      </c>
    </row>
    <row r="105" spans="3:3" x14ac:dyDescent="0.2">
      <c r="C105" s="403" t="s">
        <v>730</v>
      </c>
    </row>
    <row r="106" spans="3:3" x14ac:dyDescent="0.2">
      <c r="C106" s="403" t="s">
        <v>731</v>
      </c>
    </row>
    <row r="107" spans="3:3" x14ac:dyDescent="0.2">
      <c r="C107" s="403" t="s">
        <v>739</v>
      </c>
    </row>
    <row r="108" spans="3:3" x14ac:dyDescent="0.2">
      <c r="C108" s="403" t="s">
        <v>740</v>
      </c>
    </row>
    <row r="109" spans="3:3" x14ac:dyDescent="0.2">
      <c r="C109" s="403" t="s">
        <v>741</v>
      </c>
    </row>
    <row r="110" spans="3:3" x14ac:dyDescent="0.2">
      <c r="C110" s="403" t="s">
        <v>742</v>
      </c>
    </row>
    <row r="111" spans="3:3" x14ac:dyDescent="0.2">
      <c r="C111" s="403" t="s">
        <v>743</v>
      </c>
    </row>
    <row r="112" spans="3:3" x14ac:dyDescent="0.2">
      <c r="C112" s="403" t="s">
        <v>744</v>
      </c>
    </row>
    <row r="113" spans="3:3" x14ac:dyDescent="0.2">
      <c r="C113" s="403" t="s">
        <v>1156</v>
      </c>
    </row>
    <row r="114" spans="3:3" x14ac:dyDescent="0.2">
      <c r="C114" s="403" t="s">
        <v>746</v>
      </c>
    </row>
    <row r="115" spans="3:3" x14ac:dyDescent="0.2">
      <c r="C115" s="403" t="s">
        <v>621</v>
      </c>
    </row>
    <row r="116" spans="3:3" x14ac:dyDescent="0.2">
      <c r="C116" s="403" t="s">
        <v>747</v>
      </c>
    </row>
    <row r="117" spans="3:3" x14ac:dyDescent="0.2">
      <c r="C117" s="403" t="s">
        <v>1157</v>
      </c>
    </row>
    <row r="118" spans="3:3" x14ac:dyDescent="0.2">
      <c r="C118" s="403" t="s">
        <v>749</v>
      </c>
    </row>
    <row r="119" spans="3:3" x14ac:dyDescent="0.2">
      <c r="C119" s="403" t="s">
        <v>730</v>
      </c>
    </row>
    <row r="120" spans="3:3" x14ac:dyDescent="0.2">
      <c r="C120" s="403" t="s">
        <v>731</v>
      </c>
    </row>
    <row r="121" spans="3:3" x14ac:dyDescent="0.2">
      <c r="C121" s="403" t="s">
        <v>739</v>
      </c>
    </row>
    <row r="122" spans="3:3" x14ac:dyDescent="0.2">
      <c r="C122" s="403" t="s">
        <v>1158</v>
      </c>
    </row>
    <row r="123" spans="3:3" x14ac:dyDescent="0.2">
      <c r="C123" s="403" t="s">
        <v>1159</v>
      </c>
    </row>
    <row r="124" spans="3:3" x14ac:dyDescent="0.2">
      <c r="C124" s="403" t="s">
        <v>621</v>
      </c>
    </row>
    <row r="125" spans="3:3" x14ac:dyDescent="0.2">
      <c r="C125" s="403" t="s">
        <v>1160</v>
      </c>
    </row>
    <row r="126" spans="3:3" x14ac:dyDescent="0.2">
      <c r="C126" s="403" t="s">
        <v>753</v>
      </c>
    </row>
    <row r="127" spans="3:3" x14ac:dyDescent="0.2">
      <c r="C127" s="403" t="s">
        <v>730</v>
      </c>
    </row>
    <row r="128" spans="3:3" x14ac:dyDescent="0.2">
      <c r="C128" s="403" t="s">
        <v>731</v>
      </c>
    </row>
    <row r="129" spans="3:3" x14ac:dyDescent="0.2">
      <c r="C129" s="403" t="s">
        <v>739</v>
      </c>
    </row>
    <row r="130" spans="3:3" x14ac:dyDescent="0.2">
      <c r="C130" s="403" t="s">
        <v>741</v>
      </c>
    </row>
    <row r="131" spans="3:3" x14ac:dyDescent="0.2">
      <c r="C131" s="403" t="s">
        <v>742</v>
      </c>
    </row>
    <row r="132" spans="3:3" x14ac:dyDescent="0.2">
      <c r="C132" s="403" t="s">
        <v>743</v>
      </c>
    </row>
    <row r="133" spans="3:3" x14ac:dyDescent="0.2">
      <c r="C133" s="403" t="s">
        <v>744</v>
      </c>
    </row>
    <row r="134" spans="3:3" x14ac:dyDescent="0.2">
      <c r="C134" s="403" t="s">
        <v>1156</v>
      </c>
    </row>
    <row r="135" spans="3:3" x14ac:dyDescent="0.2">
      <c r="C135" s="403" t="s">
        <v>1161</v>
      </c>
    </row>
    <row r="136" spans="3:3" x14ac:dyDescent="0.2">
      <c r="C136" s="403" t="s">
        <v>755</v>
      </c>
    </row>
    <row r="137" spans="3:3" x14ac:dyDescent="0.2">
      <c r="C137" s="403" t="s">
        <v>1162</v>
      </c>
    </row>
    <row r="138" spans="3:3" x14ac:dyDescent="0.2">
      <c r="C138" s="403" t="s">
        <v>1163</v>
      </c>
    </row>
    <row r="139" spans="3:3" x14ac:dyDescent="0.2">
      <c r="C139" s="403" t="s">
        <v>758</v>
      </c>
    </row>
    <row r="140" spans="3:3" x14ac:dyDescent="0.2">
      <c r="C140" s="403" t="s">
        <v>759</v>
      </c>
    </row>
    <row r="141" spans="3:3" x14ac:dyDescent="0.2">
      <c r="C141" s="403" t="s">
        <v>760</v>
      </c>
    </row>
    <row r="142" spans="3:3" x14ac:dyDescent="0.2">
      <c r="C142" s="403" t="s">
        <v>761</v>
      </c>
    </row>
    <row r="143" spans="3:3" x14ac:dyDescent="0.2">
      <c r="C143" s="403" t="s">
        <v>762</v>
      </c>
    </row>
    <row r="144" spans="3:3" x14ac:dyDescent="0.2">
      <c r="C144" s="403" t="s">
        <v>763</v>
      </c>
    </row>
    <row r="145" spans="3:3" x14ac:dyDescent="0.2">
      <c r="C145" s="403" t="s">
        <v>764</v>
      </c>
    </row>
    <row r="146" spans="3:3" x14ac:dyDescent="0.2">
      <c r="C146" s="403" t="s">
        <v>1164</v>
      </c>
    </row>
    <row r="147" spans="3:3" x14ac:dyDescent="0.2">
      <c r="C147" s="403" t="s">
        <v>1165</v>
      </c>
    </row>
    <row r="148" spans="3:3" x14ac:dyDescent="0.2">
      <c r="C148" s="403" t="s">
        <v>767</v>
      </c>
    </row>
    <row r="149" spans="3:3" x14ac:dyDescent="0.2">
      <c r="C149" s="403" t="s">
        <v>1166</v>
      </c>
    </row>
    <row r="151" spans="3:3" x14ac:dyDescent="0.2">
      <c r="C151" s="403" t="s">
        <v>1149</v>
      </c>
    </row>
    <row r="152" spans="3:3" x14ac:dyDescent="0.2">
      <c r="C152" s="403" t="s">
        <v>1149</v>
      </c>
    </row>
    <row r="153" spans="3:3" x14ac:dyDescent="0.2">
      <c r="C153" s="403" t="s">
        <v>1149</v>
      </c>
    </row>
    <row r="154" spans="3:3" x14ac:dyDescent="0.2">
      <c r="C154" s="403" t="s">
        <v>1149</v>
      </c>
    </row>
    <row r="155" spans="3:3" x14ac:dyDescent="0.2">
      <c r="C155" s="403" t="s">
        <v>1149</v>
      </c>
    </row>
    <row r="158" spans="3:3" x14ac:dyDescent="0.2">
      <c r="C158" s="403" t="s">
        <v>625</v>
      </c>
    </row>
    <row r="159" spans="3:3" x14ac:dyDescent="0.2">
      <c r="C159" s="403" t="s">
        <v>1167</v>
      </c>
    </row>
    <row r="161" spans="3:3" x14ac:dyDescent="0.2">
      <c r="C161" s="403" t="s">
        <v>627</v>
      </c>
    </row>
    <row r="162" spans="3:3" x14ac:dyDescent="0.2">
      <c r="C162" s="403" t="s">
        <v>628</v>
      </c>
    </row>
    <row r="163" spans="3:3" x14ac:dyDescent="0.2">
      <c r="C163" s="403" t="s">
        <v>629</v>
      </c>
    </row>
    <row r="164" spans="3:3" x14ac:dyDescent="0.2">
      <c r="C164" s="403" t="s">
        <v>630</v>
      </c>
    </row>
    <row r="165" spans="3:3" x14ac:dyDescent="0.2">
      <c r="C165" s="403" t="s">
        <v>631</v>
      </c>
    </row>
    <row r="166" spans="3:3" x14ac:dyDescent="0.2">
      <c r="C166" s="403" t="s">
        <v>632</v>
      </c>
    </row>
    <row r="167" spans="3:3" x14ac:dyDescent="0.2">
      <c r="C167" s="403" t="s">
        <v>633</v>
      </c>
    </row>
    <row r="168" spans="3:3" x14ac:dyDescent="0.2">
      <c r="C168" s="403" t="s">
        <v>634</v>
      </c>
    </row>
    <row r="169" spans="3:3" x14ac:dyDescent="0.2">
      <c r="C169" s="403" t="s">
        <v>635</v>
      </c>
    </row>
    <row r="170" spans="3:3" x14ac:dyDescent="0.2">
      <c r="C170" s="403" t="s">
        <v>636</v>
      </c>
    </row>
    <row r="171" spans="3:3" x14ac:dyDescent="0.2">
      <c r="C171" s="403" t="s">
        <v>637</v>
      </c>
    </row>
    <row r="172" spans="3:3" x14ac:dyDescent="0.2">
      <c r="C172" s="403" t="s">
        <v>638</v>
      </c>
    </row>
    <row r="174" spans="3:3" x14ac:dyDescent="0.2">
      <c r="C174" s="403" t="s">
        <v>639</v>
      </c>
    </row>
    <row r="175" spans="3:3" x14ac:dyDescent="0.2">
      <c r="C175" s="403" t="s">
        <v>640</v>
      </c>
    </row>
    <row r="176" spans="3:3" x14ac:dyDescent="0.2">
      <c r="C176" s="403" t="s">
        <v>641</v>
      </c>
    </row>
    <row r="177" spans="3:3" x14ac:dyDescent="0.2">
      <c r="C177" s="403" t="s">
        <v>632</v>
      </c>
    </row>
    <row r="178" spans="3:3" x14ac:dyDescent="0.2">
      <c r="C178" s="403" t="s">
        <v>642</v>
      </c>
    </row>
    <row r="179" spans="3:3" x14ac:dyDescent="0.2">
      <c r="C179" s="403" t="s">
        <v>1168</v>
      </c>
    </row>
    <row r="180" spans="3:3" x14ac:dyDescent="0.2">
      <c r="C180" s="403" t="s">
        <v>1169</v>
      </c>
    </row>
    <row r="181" spans="3:3" x14ac:dyDescent="0.2">
      <c r="C181" s="403" t="s">
        <v>1170</v>
      </c>
    </row>
    <row r="182" spans="3:3" x14ac:dyDescent="0.2">
      <c r="C182" s="403" t="s">
        <v>1171</v>
      </c>
    </row>
    <row r="183" spans="3:3" x14ac:dyDescent="0.2">
      <c r="C183" s="403" t="s">
        <v>1172</v>
      </c>
    </row>
    <row r="184" spans="3:3" x14ac:dyDescent="0.2">
      <c r="C184" s="403" t="s">
        <v>1173</v>
      </c>
    </row>
    <row r="185" spans="3:3" x14ac:dyDescent="0.2">
      <c r="C185" s="403" t="s">
        <v>621</v>
      </c>
    </row>
    <row r="186" spans="3:3" x14ac:dyDescent="0.2">
      <c r="C186" s="403" t="s">
        <v>1174</v>
      </c>
    </row>
    <row r="187" spans="3:3" x14ac:dyDescent="0.2">
      <c r="C187" s="403" t="s">
        <v>634</v>
      </c>
    </row>
    <row r="188" spans="3:3" x14ac:dyDescent="0.2">
      <c r="C188" s="403" t="s">
        <v>1175</v>
      </c>
    </row>
    <row r="189" spans="3:3" x14ac:dyDescent="0.2">
      <c r="C189" s="403" t="s">
        <v>1176</v>
      </c>
    </row>
    <row r="190" spans="3:3" x14ac:dyDescent="0.2">
      <c r="C190" s="403" t="s">
        <v>645</v>
      </c>
    </row>
    <row r="191" spans="3:3" x14ac:dyDescent="0.2">
      <c r="C191" s="403" t="s">
        <v>646</v>
      </c>
    </row>
    <row r="192" spans="3:3" x14ac:dyDescent="0.2">
      <c r="C192" s="403" t="s">
        <v>1177</v>
      </c>
    </row>
    <row r="193" spans="3:3" x14ac:dyDescent="0.2">
      <c r="C193" s="403" t="s">
        <v>1178</v>
      </c>
    </row>
    <row r="194" spans="3:3" x14ac:dyDescent="0.2">
      <c r="C194" s="403" t="s">
        <v>1179</v>
      </c>
    </row>
    <row r="195" spans="3:3" x14ac:dyDescent="0.2">
      <c r="C195" s="403" t="s">
        <v>649</v>
      </c>
    </row>
    <row r="196" spans="3:3" x14ac:dyDescent="0.2">
      <c r="C196" s="403" t="s">
        <v>650</v>
      </c>
    </row>
    <row r="197" spans="3:3" x14ac:dyDescent="0.2">
      <c r="C197" s="403" t="s">
        <v>651</v>
      </c>
    </row>
    <row r="198" spans="3:3" x14ac:dyDescent="0.2">
      <c r="C198" s="403" t="s">
        <v>652</v>
      </c>
    </row>
    <row r="199" spans="3:3" x14ac:dyDescent="0.2">
      <c r="C199" s="403" t="s">
        <v>653</v>
      </c>
    </row>
    <row r="200" spans="3:3" x14ac:dyDescent="0.2">
      <c r="C200" s="403" t="s">
        <v>654</v>
      </c>
    </row>
    <row r="201" spans="3:3" x14ac:dyDescent="0.2">
      <c r="C201" s="403" t="s">
        <v>655</v>
      </c>
    </row>
    <row r="202" spans="3:3" x14ac:dyDescent="0.2">
      <c r="C202" s="403" t="s">
        <v>656</v>
      </c>
    </row>
    <row r="203" spans="3:3" x14ac:dyDescent="0.2">
      <c r="C203" s="403" t="s">
        <v>657</v>
      </c>
    </row>
    <row r="204" spans="3:3" x14ac:dyDescent="0.2">
      <c r="C204" s="403" t="s">
        <v>658</v>
      </c>
    </row>
    <row r="205" spans="3:3" x14ac:dyDescent="0.2">
      <c r="C205" s="403" t="s">
        <v>659</v>
      </c>
    </row>
    <row r="206" spans="3:3" x14ac:dyDescent="0.2">
      <c r="C206" s="403" t="s">
        <v>660</v>
      </c>
    </row>
    <row r="207" spans="3:3" x14ac:dyDescent="0.2">
      <c r="C207" s="403" t="s">
        <v>661</v>
      </c>
    </row>
    <row r="208" spans="3:3" x14ac:dyDescent="0.2">
      <c r="C208" s="403" t="s">
        <v>662</v>
      </c>
    </row>
    <row r="209" spans="3:3" x14ac:dyDescent="0.2">
      <c r="C209" s="403" t="s">
        <v>632</v>
      </c>
    </row>
    <row r="210" spans="3:3" x14ac:dyDescent="0.2">
      <c r="C210" s="403" t="s">
        <v>663</v>
      </c>
    </row>
    <row r="211" spans="3:3" x14ac:dyDescent="0.2">
      <c r="C211" s="403" t="s">
        <v>664</v>
      </c>
    </row>
    <row r="212" spans="3:3" x14ac:dyDescent="0.2">
      <c r="C212" s="403" t="s">
        <v>665</v>
      </c>
    </row>
    <row r="213" spans="3:3" x14ac:dyDescent="0.2">
      <c r="C213" s="403" t="s">
        <v>666</v>
      </c>
    </row>
    <row r="214" spans="3:3" x14ac:dyDescent="0.2">
      <c r="C214" s="403" t="s">
        <v>667</v>
      </c>
    </row>
    <row r="215" spans="3:3" x14ac:dyDescent="0.2">
      <c r="C215" s="403" t="s">
        <v>668</v>
      </c>
    </row>
    <row r="216" spans="3:3" x14ac:dyDescent="0.2">
      <c r="C216" s="403" t="s">
        <v>669</v>
      </c>
    </row>
    <row r="217" spans="3:3" x14ac:dyDescent="0.2">
      <c r="C217" s="403" t="s">
        <v>670</v>
      </c>
    </row>
    <row r="218" spans="3:3" x14ac:dyDescent="0.2">
      <c r="C218" s="403" t="s">
        <v>632</v>
      </c>
    </row>
    <row r="219" spans="3:3" x14ac:dyDescent="0.2">
      <c r="C219" s="403" t="s">
        <v>671</v>
      </c>
    </row>
    <row r="220" spans="3:3" x14ac:dyDescent="0.2">
      <c r="C220" s="403" t="s">
        <v>672</v>
      </c>
    </row>
    <row r="221" spans="3:3" x14ac:dyDescent="0.2">
      <c r="C221" s="403" t="s">
        <v>673</v>
      </c>
    </row>
    <row r="222" spans="3:3" x14ac:dyDescent="0.2">
      <c r="C222" s="403" t="s">
        <v>674</v>
      </c>
    </row>
    <row r="223" spans="3:3" x14ac:dyDescent="0.2">
      <c r="C223" s="403" t="s">
        <v>675</v>
      </c>
    </row>
    <row r="224" spans="3:3" x14ac:dyDescent="0.2">
      <c r="C224" s="403" t="s">
        <v>676</v>
      </c>
    </row>
    <row r="225" spans="3:3" x14ac:dyDescent="0.2">
      <c r="C225" s="403" t="s">
        <v>677</v>
      </c>
    </row>
    <row r="226" spans="3:3" x14ac:dyDescent="0.2">
      <c r="C226" s="403" t="s">
        <v>678</v>
      </c>
    </row>
    <row r="227" spans="3:3" x14ac:dyDescent="0.2">
      <c r="C227" s="403" t="s">
        <v>679</v>
      </c>
    </row>
    <row r="228" spans="3:3" x14ac:dyDescent="0.2">
      <c r="C228" s="403" t="s">
        <v>680</v>
      </c>
    </row>
    <row r="229" spans="3:3" x14ac:dyDescent="0.2">
      <c r="C229" s="403" t="s">
        <v>681</v>
      </c>
    </row>
    <row r="230" spans="3:3" x14ac:dyDescent="0.2">
      <c r="C230" s="403" t="s">
        <v>682</v>
      </c>
    </row>
    <row r="231" spans="3:3" x14ac:dyDescent="0.2">
      <c r="C231" s="403" t="s">
        <v>683</v>
      </c>
    </row>
    <row r="232" spans="3:3" x14ac:dyDescent="0.2">
      <c r="C232" s="403" t="s">
        <v>684</v>
      </c>
    </row>
    <row r="233" spans="3:3" x14ac:dyDescent="0.2">
      <c r="C233" s="403" t="s">
        <v>685</v>
      </c>
    </row>
    <row r="234" spans="3:3" x14ac:dyDescent="0.2">
      <c r="C234" s="403" t="s">
        <v>686</v>
      </c>
    </row>
    <row r="235" spans="3:3" x14ac:dyDescent="0.2">
      <c r="C235" s="403" t="s">
        <v>687</v>
      </c>
    </row>
    <row r="236" spans="3:3" x14ac:dyDescent="0.2">
      <c r="C236" s="403" t="s">
        <v>688</v>
      </c>
    </row>
    <row r="237" spans="3:3" x14ac:dyDescent="0.2">
      <c r="C237" s="403" t="s">
        <v>689</v>
      </c>
    </row>
    <row r="238" spans="3:3" x14ac:dyDescent="0.2">
      <c r="C238" s="403" t="s">
        <v>690</v>
      </c>
    </row>
    <row r="239" spans="3:3" x14ac:dyDescent="0.2">
      <c r="C239" s="403" t="s">
        <v>691</v>
      </c>
    </row>
    <row r="240" spans="3:3" x14ac:dyDescent="0.2">
      <c r="C240" s="403" t="s">
        <v>692</v>
      </c>
    </row>
    <row r="241" spans="3:3" x14ac:dyDescent="0.2">
      <c r="C241" s="403" t="s">
        <v>693</v>
      </c>
    </row>
    <row r="242" spans="3:3" x14ac:dyDescent="0.2">
      <c r="C242" s="403" t="s">
        <v>694</v>
      </c>
    </row>
    <row r="244" spans="3:3" x14ac:dyDescent="0.2">
      <c r="C244" s="403" t="s">
        <v>695</v>
      </c>
    </row>
    <row r="245" spans="3:3" x14ac:dyDescent="0.2">
      <c r="C245" s="403" t="s">
        <v>696</v>
      </c>
    </row>
    <row r="246" spans="3:3" x14ac:dyDescent="0.2">
      <c r="C246" s="403" t="s">
        <v>697</v>
      </c>
    </row>
    <row r="247" spans="3:3" x14ac:dyDescent="0.2">
      <c r="C247" s="403" t="s">
        <v>698</v>
      </c>
    </row>
    <row r="248" spans="3:3" x14ac:dyDescent="0.2">
      <c r="C248" s="403" t="s">
        <v>699</v>
      </c>
    </row>
    <row r="249" spans="3:3" x14ac:dyDescent="0.2">
      <c r="C249" s="403" t="s">
        <v>700</v>
      </c>
    </row>
    <row r="250" spans="3:3" x14ac:dyDescent="0.2">
      <c r="C250" s="403" t="s">
        <v>701</v>
      </c>
    </row>
    <row r="251" spans="3:3" x14ac:dyDescent="0.2">
      <c r="C251" s="403" t="s">
        <v>702</v>
      </c>
    </row>
    <row r="252" spans="3:3" x14ac:dyDescent="0.2">
      <c r="C252" s="403" t="s">
        <v>703</v>
      </c>
    </row>
    <row r="253" spans="3:3" x14ac:dyDescent="0.2">
      <c r="C253" s="403" t="s">
        <v>704</v>
      </c>
    </row>
    <row r="254" spans="3:3" x14ac:dyDescent="0.2">
      <c r="C254" s="403" t="s">
        <v>705</v>
      </c>
    </row>
    <row r="255" spans="3:3" x14ac:dyDescent="0.2">
      <c r="C255" s="403" t="s">
        <v>666</v>
      </c>
    </row>
    <row r="256" spans="3:3" x14ac:dyDescent="0.2">
      <c r="C256" s="403" t="s">
        <v>667</v>
      </c>
    </row>
    <row r="257" spans="3:3" x14ac:dyDescent="0.2">
      <c r="C257" s="403" t="s">
        <v>706</v>
      </c>
    </row>
    <row r="258" spans="3:3" x14ac:dyDescent="0.2">
      <c r="C258" s="403" t="s">
        <v>707</v>
      </c>
    </row>
    <row r="259" spans="3:3" x14ac:dyDescent="0.2">
      <c r="C259" s="403" t="s">
        <v>708</v>
      </c>
    </row>
    <row r="260" spans="3:3" x14ac:dyDescent="0.2">
      <c r="C260" s="403" t="s">
        <v>714</v>
      </c>
    </row>
    <row r="261" spans="3:3" x14ac:dyDescent="0.2">
      <c r="C261" s="403" t="s">
        <v>715</v>
      </c>
    </row>
    <row r="262" spans="3:3" x14ac:dyDescent="0.2">
      <c r="C262" s="403" t="s">
        <v>716</v>
      </c>
    </row>
    <row r="263" spans="3:3" x14ac:dyDescent="0.2">
      <c r="C263" s="403" t="s">
        <v>717</v>
      </c>
    </row>
    <row r="264" spans="3:3" x14ac:dyDescent="0.2">
      <c r="C264" s="403" t="s">
        <v>718</v>
      </c>
    </row>
    <row r="265" spans="3:3" x14ac:dyDescent="0.2">
      <c r="C265" s="403" t="s">
        <v>719</v>
      </c>
    </row>
    <row r="266" spans="3:3" x14ac:dyDescent="0.2">
      <c r="C266" s="403" t="s">
        <v>720</v>
      </c>
    </row>
    <row r="267" spans="3:3" x14ac:dyDescent="0.2">
      <c r="C267" s="403" t="s">
        <v>721</v>
      </c>
    </row>
    <row r="268" spans="3:3" x14ac:dyDescent="0.2">
      <c r="C268" s="403" t="s">
        <v>722</v>
      </c>
    </row>
    <row r="269" spans="3:3" x14ac:dyDescent="0.2">
      <c r="C269" s="403" t="s">
        <v>723</v>
      </c>
    </row>
    <row r="270" spans="3:3" x14ac:dyDescent="0.2">
      <c r="C270" s="403" t="s">
        <v>724</v>
      </c>
    </row>
    <row r="271" spans="3:3" x14ac:dyDescent="0.2">
      <c r="C271" s="403" t="s">
        <v>725</v>
      </c>
    </row>
    <row r="272" spans="3:3" x14ac:dyDescent="0.2">
      <c r="C272" s="403" t="s">
        <v>726</v>
      </c>
    </row>
    <row r="273" spans="3:3" x14ac:dyDescent="0.2">
      <c r="C273" s="403" t="s">
        <v>727</v>
      </c>
    </row>
    <row r="274" spans="3:3" x14ac:dyDescent="0.2">
      <c r="C274" s="403" t="s">
        <v>728</v>
      </c>
    </row>
    <row r="275" spans="3:3" x14ac:dyDescent="0.2">
      <c r="C275" s="403" t="s">
        <v>729</v>
      </c>
    </row>
    <row r="276" spans="3:3" x14ac:dyDescent="0.2">
      <c r="C276" s="403" t="s">
        <v>730</v>
      </c>
    </row>
    <row r="277" spans="3:3" x14ac:dyDescent="0.2">
      <c r="C277" s="403" t="s">
        <v>731</v>
      </c>
    </row>
    <row r="278" spans="3:3" x14ac:dyDescent="0.2">
      <c r="C278" s="403" t="s">
        <v>732</v>
      </c>
    </row>
    <row r="279" spans="3:3" x14ac:dyDescent="0.2">
      <c r="C279" s="403" t="s">
        <v>733</v>
      </c>
    </row>
    <row r="280" spans="3:3" x14ac:dyDescent="0.2">
      <c r="C280" s="403" t="s">
        <v>734</v>
      </c>
    </row>
    <row r="281" spans="3:3" x14ac:dyDescent="0.2">
      <c r="C281" s="403" t="s">
        <v>621</v>
      </c>
    </row>
    <row r="282" spans="3:3" x14ac:dyDescent="0.2">
      <c r="C282" s="403" t="s">
        <v>735</v>
      </c>
    </row>
    <row r="283" spans="3:3" x14ac:dyDescent="0.2">
      <c r="C283" s="403" t="s">
        <v>736</v>
      </c>
    </row>
    <row r="284" spans="3:3" x14ac:dyDescent="0.2">
      <c r="C284" s="403" t="s">
        <v>737</v>
      </c>
    </row>
    <row r="285" spans="3:3" x14ac:dyDescent="0.2">
      <c r="C285" s="403" t="s">
        <v>738</v>
      </c>
    </row>
    <row r="286" spans="3:3" x14ac:dyDescent="0.2">
      <c r="C286" s="403" t="s">
        <v>730</v>
      </c>
    </row>
    <row r="287" spans="3:3" x14ac:dyDescent="0.2">
      <c r="C287" s="403" t="s">
        <v>731</v>
      </c>
    </row>
    <row r="288" spans="3:3" x14ac:dyDescent="0.2">
      <c r="C288" s="403" t="s">
        <v>739</v>
      </c>
    </row>
    <row r="289" spans="3:3" x14ac:dyDescent="0.2">
      <c r="C289" s="403" t="s">
        <v>740</v>
      </c>
    </row>
    <row r="290" spans="3:3" x14ac:dyDescent="0.2">
      <c r="C290" s="403" t="s">
        <v>741</v>
      </c>
    </row>
    <row r="291" spans="3:3" x14ac:dyDescent="0.2">
      <c r="C291" s="403" t="s">
        <v>742</v>
      </c>
    </row>
    <row r="292" spans="3:3" x14ac:dyDescent="0.2">
      <c r="C292" s="403" t="s">
        <v>743</v>
      </c>
    </row>
    <row r="293" spans="3:3" x14ac:dyDescent="0.2">
      <c r="C293" s="403" t="s">
        <v>744</v>
      </c>
    </row>
    <row r="294" spans="3:3" x14ac:dyDescent="0.2">
      <c r="C294" s="403" t="s">
        <v>745</v>
      </c>
    </row>
    <row r="295" spans="3:3" x14ac:dyDescent="0.2">
      <c r="C295" s="403" t="s">
        <v>746</v>
      </c>
    </row>
    <row r="296" spans="3:3" x14ac:dyDescent="0.2">
      <c r="C296" s="403" t="s">
        <v>621</v>
      </c>
    </row>
    <row r="297" spans="3:3" x14ac:dyDescent="0.2">
      <c r="C297" s="403" t="s">
        <v>747</v>
      </c>
    </row>
    <row r="298" spans="3:3" x14ac:dyDescent="0.2">
      <c r="C298" s="403" t="s">
        <v>748</v>
      </c>
    </row>
    <row r="299" spans="3:3" x14ac:dyDescent="0.2">
      <c r="C299" s="403" t="s">
        <v>749</v>
      </c>
    </row>
    <row r="300" spans="3:3" x14ac:dyDescent="0.2">
      <c r="C300" s="403" t="s">
        <v>730</v>
      </c>
    </row>
    <row r="301" spans="3:3" x14ac:dyDescent="0.2">
      <c r="C301" s="403" t="s">
        <v>731</v>
      </c>
    </row>
    <row r="302" spans="3:3" x14ac:dyDescent="0.2">
      <c r="C302" s="403" t="s">
        <v>739</v>
      </c>
    </row>
    <row r="303" spans="3:3" x14ac:dyDescent="0.2">
      <c r="C303" s="403" t="s">
        <v>750</v>
      </c>
    </row>
    <row r="304" spans="3:3" x14ac:dyDescent="0.2">
      <c r="C304" s="403" t="s">
        <v>751</v>
      </c>
    </row>
    <row r="305" spans="3:3" x14ac:dyDescent="0.2">
      <c r="C305" s="403" t="s">
        <v>621</v>
      </c>
    </row>
    <row r="306" spans="3:3" x14ac:dyDescent="0.2">
      <c r="C306" s="403" t="s">
        <v>752</v>
      </c>
    </row>
    <row r="307" spans="3:3" x14ac:dyDescent="0.2">
      <c r="C307" s="403" t="s">
        <v>753</v>
      </c>
    </row>
    <row r="308" spans="3:3" x14ac:dyDescent="0.2">
      <c r="C308" s="403" t="s">
        <v>730</v>
      </c>
    </row>
    <row r="309" spans="3:3" x14ac:dyDescent="0.2">
      <c r="C309" s="403" t="s">
        <v>731</v>
      </c>
    </row>
    <row r="310" spans="3:3" x14ac:dyDescent="0.2">
      <c r="C310" s="403" t="s">
        <v>739</v>
      </c>
    </row>
    <row r="311" spans="3:3" x14ac:dyDescent="0.2">
      <c r="C311" s="403" t="s">
        <v>741</v>
      </c>
    </row>
    <row r="312" spans="3:3" x14ac:dyDescent="0.2">
      <c r="C312" s="403" t="s">
        <v>742</v>
      </c>
    </row>
    <row r="313" spans="3:3" x14ac:dyDescent="0.2">
      <c r="C313" s="403" t="s">
        <v>743</v>
      </c>
    </row>
    <row r="314" spans="3:3" x14ac:dyDescent="0.2">
      <c r="C314" s="403" t="s">
        <v>744</v>
      </c>
    </row>
    <row r="315" spans="3:3" x14ac:dyDescent="0.2">
      <c r="C315" s="403" t="s">
        <v>745</v>
      </c>
    </row>
    <row r="316" spans="3:3" x14ac:dyDescent="0.2">
      <c r="C316" s="403" t="s">
        <v>754</v>
      </c>
    </row>
    <row r="317" spans="3:3" x14ac:dyDescent="0.2">
      <c r="C317" s="403" t="s">
        <v>755</v>
      </c>
    </row>
    <row r="318" spans="3:3" x14ac:dyDescent="0.2">
      <c r="C318" s="403" t="s">
        <v>756</v>
      </c>
    </row>
    <row r="319" spans="3:3" x14ac:dyDescent="0.2">
      <c r="C319" s="403" t="s">
        <v>757</v>
      </c>
    </row>
    <row r="320" spans="3:3" x14ac:dyDescent="0.2">
      <c r="C320" s="403" t="s">
        <v>758</v>
      </c>
    </row>
    <row r="321" spans="3:3" x14ac:dyDescent="0.2">
      <c r="C321" s="403" t="s">
        <v>759</v>
      </c>
    </row>
    <row r="322" spans="3:3" x14ac:dyDescent="0.2">
      <c r="C322" s="403" t="s">
        <v>760</v>
      </c>
    </row>
    <row r="323" spans="3:3" x14ac:dyDescent="0.2">
      <c r="C323" s="403" t="s">
        <v>761</v>
      </c>
    </row>
    <row r="324" spans="3:3" x14ac:dyDescent="0.2">
      <c r="C324" s="403" t="s">
        <v>762</v>
      </c>
    </row>
    <row r="325" spans="3:3" x14ac:dyDescent="0.2">
      <c r="C325" s="403" t="s">
        <v>763</v>
      </c>
    </row>
    <row r="326" spans="3:3" x14ac:dyDescent="0.2">
      <c r="C326" s="403" t="s">
        <v>764</v>
      </c>
    </row>
    <row r="327" spans="3:3" x14ac:dyDescent="0.2">
      <c r="C327" s="403" t="s">
        <v>765</v>
      </c>
    </row>
    <row r="328" spans="3:3" x14ac:dyDescent="0.2">
      <c r="C328" s="403" t="s">
        <v>766</v>
      </c>
    </row>
    <row r="329" spans="3:3" x14ac:dyDescent="0.2">
      <c r="C329" s="403" t="s">
        <v>767</v>
      </c>
    </row>
    <row r="330" spans="3:3" x14ac:dyDescent="0.2">
      <c r="C330" s="403" t="s">
        <v>768</v>
      </c>
    </row>
    <row r="331" spans="3:3" x14ac:dyDescent="0.2">
      <c r="C331" s="403" t="s">
        <v>769</v>
      </c>
    </row>
    <row r="332" spans="3:3" x14ac:dyDescent="0.2">
      <c r="C332" s="403" t="s">
        <v>770</v>
      </c>
    </row>
    <row r="333" spans="3:3" x14ac:dyDescent="0.2">
      <c r="C333" s="403" t="s">
        <v>762</v>
      </c>
    </row>
    <row r="334" spans="3:3" x14ac:dyDescent="0.2">
      <c r="C334" s="403" t="s">
        <v>771</v>
      </c>
    </row>
    <row r="335" spans="3:3" x14ac:dyDescent="0.2">
      <c r="C335" s="403" t="s">
        <v>772</v>
      </c>
    </row>
    <row r="336" spans="3:3" x14ac:dyDescent="0.2">
      <c r="C336" s="403" t="s">
        <v>773</v>
      </c>
    </row>
    <row r="337" spans="3:3" x14ac:dyDescent="0.2">
      <c r="C337" s="403" t="s">
        <v>774</v>
      </c>
    </row>
    <row r="338" spans="3:3" x14ac:dyDescent="0.2">
      <c r="C338" s="403" t="s">
        <v>621</v>
      </c>
    </row>
    <row r="339" spans="3:3" x14ac:dyDescent="0.2">
      <c r="C339" s="403" t="s">
        <v>775</v>
      </c>
    </row>
    <row r="340" spans="3:3" x14ac:dyDescent="0.2">
      <c r="C340" s="403" t="s">
        <v>776</v>
      </c>
    </row>
    <row r="341" spans="3:3" x14ac:dyDescent="0.2">
      <c r="C341" s="403" t="s">
        <v>777</v>
      </c>
    </row>
    <row r="342" spans="3:3" x14ac:dyDescent="0.2">
      <c r="C342" s="403" t="s">
        <v>762</v>
      </c>
    </row>
    <row r="343" spans="3:3" x14ac:dyDescent="0.2">
      <c r="C343" s="403" t="s">
        <v>778</v>
      </c>
    </row>
    <row r="344" spans="3:3" x14ac:dyDescent="0.2">
      <c r="C344" s="403" t="s">
        <v>779</v>
      </c>
    </row>
    <row r="345" spans="3:3" x14ac:dyDescent="0.2">
      <c r="C345" s="403" t="s">
        <v>780</v>
      </c>
    </row>
    <row r="346" spans="3:3" x14ac:dyDescent="0.2">
      <c r="C346" s="403" t="s">
        <v>781</v>
      </c>
    </row>
    <row r="347" spans="3:3" x14ac:dyDescent="0.2">
      <c r="C347" s="403" t="s">
        <v>782</v>
      </c>
    </row>
    <row r="348" spans="3:3" x14ac:dyDescent="0.2">
      <c r="C348" s="403" t="s">
        <v>783</v>
      </c>
    </row>
    <row r="349" spans="3:3" x14ac:dyDescent="0.2">
      <c r="C349" s="403" t="s">
        <v>784</v>
      </c>
    </row>
    <row r="350" spans="3:3" x14ac:dyDescent="0.2">
      <c r="C350" s="403" t="s">
        <v>785</v>
      </c>
    </row>
    <row r="351" spans="3:3" x14ac:dyDescent="0.2">
      <c r="C351" s="403" t="s">
        <v>786</v>
      </c>
    </row>
    <row r="353" spans="3:3" x14ac:dyDescent="0.2">
      <c r="C353" s="403" t="s">
        <v>1180</v>
      </c>
    </row>
    <row r="354" spans="3:3" x14ac:dyDescent="0.2">
      <c r="C354" s="403" t="s">
        <v>1181</v>
      </c>
    </row>
    <row r="355" spans="3:3" x14ac:dyDescent="0.2">
      <c r="C355" s="403" t="s">
        <v>1182</v>
      </c>
    </row>
    <row r="356" spans="3:3" x14ac:dyDescent="0.2">
      <c r="C356" s="403" t="s">
        <v>1183</v>
      </c>
    </row>
    <row r="357" spans="3:3" x14ac:dyDescent="0.2">
      <c r="C357" s="403" t="s">
        <v>1184</v>
      </c>
    </row>
    <row r="358" spans="3:3" x14ac:dyDescent="0.2">
      <c r="C358" s="403" t="s">
        <v>1185</v>
      </c>
    </row>
    <row r="359" spans="3:3" x14ac:dyDescent="0.2">
      <c r="C359" s="403" t="s">
        <v>1186</v>
      </c>
    </row>
    <row r="360" spans="3:3" x14ac:dyDescent="0.2">
      <c r="C360" s="403" t="s">
        <v>1187</v>
      </c>
    </row>
    <row r="361" spans="3:3" x14ac:dyDescent="0.2">
      <c r="C361" s="403" t="s">
        <v>1188</v>
      </c>
    </row>
    <row r="362" spans="3:3" x14ac:dyDescent="0.2">
      <c r="C362" s="403" t="s">
        <v>1189</v>
      </c>
    </row>
    <row r="363" spans="3:3" x14ac:dyDescent="0.2">
      <c r="C363" s="403" t="s">
        <v>1190</v>
      </c>
    </row>
    <row r="364" spans="3:3" x14ac:dyDescent="0.2">
      <c r="C364" s="403" t="s">
        <v>1191</v>
      </c>
    </row>
    <row r="365" spans="3:3" x14ac:dyDescent="0.2">
      <c r="C365" s="403" t="s">
        <v>800</v>
      </c>
    </row>
    <row r="366" spans="3:3" x14ac:dyDescent="0.2">
      <c r="C366" s="403" t="s">
        <v>884</v>
      </c>
    </row>
    <row r="367" spans="3:3" x14ac:dyDescent="0.2">
      <c r="C367" s="403" t="s">
        <v>884</v>
      </c>
    </row>
    <row r="369" spans="3:3" x14ac:dyDescent="0.2">
      <c r="C369" s="403" t="s">
        <v>1192</v>
      </c>
    </row>
    <row r="370" spans="3:3" x14ac:dyDescent="0.2">
      <c r="C370" s="403" t="s">
        <v>885</v>
      </c>
    </row>
    <row r="373" spans="3:3" x14ac:dyDescent="0.2">
      <c r="C373" s="403" t="s">
        <v>888</v>
      </c>
    </row>
    <row r="374" spans="3:3" x14ac:dyDescent="0.2">
      <c r="C374" s="403" t="s">
        <v>889</v>
      </c>
    </row>
    <row r="375" spans="3:3" x14ac:dyDescent="0.2">
      <c r="C375" s="403" t="s">
        <v>890</v>
      </c>
    </row>
    <row r="376" spans="3:3" x14ac:dyDescent="0.2">
      <c r="C376" s="403" t="s">
        <v>891</v>
      </c>
    </row>
    <row r="377" spans="3:3" x14ac:dyDescent="0.2">
      <c r="C377" s="403" t="s">
        <v>892</v>
      </c>
    </row>
    <row r="378" spans="3:3" x14ac:dyDescent="0.2">
      <c r="C378" s="403" t="s">
        <v>893</v>
      </c>
    </row>
    <row r="379" spans="3:3" x14ac:dyDescent="0.2">
      <c r="C379" s="403" t="s">
        <v>894</v>
      </c>
    </row>
    <row r="380" spans="3:3" x14ac:dyDescent="0.2">
      <c r="C380" s="403" t="s">
        <v>895</v>
      </c>
    </row>
    <row r="381" spans="3:3" x14ac:dyDescent="0.2">
      <c r="C381" s="403" t="s">
        <v>896</v>
      </c>
    </row>
    <row r="382" spans="3:3" x14ac:dyDescent="0.2">
      <c r="C382" s="403" t="s">
        <v>897</v>
      </c>
    </row>
    <row r="383" spans="3:3" x14ac:dyDescent="0.2">
      <c r="C383" s="403" t="s">
        <v>898</v>
      </c>
    </row>
    <row r="384" spans="3:3" x14ac:dyDescent="0.2">
      <c r="C384" s="403" t="s">
        <v>899</v>
      </c>
    </row>
    <row r="386" spans="3:3" x14ac:dyDescent="0.2">
      <c r="C386" s="403" t="s">
        <v>900</v>
      </c>
    </row>
    <row r="388" spans="3:3" x14ac:dyDescent="0.2">
      <c r="C388" s="403" t="s">
        <v>901</v>
      </c>
    </row>
    <row r="389" spans="3:3" x14ac:dyDescent="0.2">
      <c r="C389" s="403" t="s">
        <v>902</v>
      </c>
    </row>
    <row r="391" spans="3:3" x14ac:dyDescent="0.2">
      <c r="C391" s="403" t="s">
        <v>903</v>
      </c>
    </row>
    <row r="392" spans="3:3" x14ac:dyDescent="0.2">
      <c r="C392" s="403" t="s">
        <v>904</v>
      </c>
    </row>
    <row r="394" spans="3:3" x14ac:dyDescent="0.2">
      <c r="C394" s="403" t="s">
        <v>905</v>
      </c>
    </row>
    <row r="395" spans="3:3" x14ac:dyDescent="0.2">
      <c r="C395" s="403" t="s">
        <v>906</v>
      </c>
    </row>
    <row r="396" spans="3:3" x14ac:dyDescent="0.2">
      <c r="C396" s="403" t="s">
        <v>907</v>
      </c>
    </row>
    <row r="397" spans="3:3" x14ac:dyDescent="0.2">
      <c r="C397" s="403" t="s">
        <v>908</v>
      </c>
    </row>
    <row r="398" spans="3:3" x14ac:dyDescent="0.2">
      <c r="C398" s="403" t="s">
        <v>909</v>
      </c>
    </row>
    <row r="399" spans="3:3" x14ac:dyDescent="0.2">
      <c r="C399" s="403" t="s">
        <v>910</v>
      </c>
    </row>
    <row r="401" spans="3:3" x14ac:dyDescent="0.2">
      <c r="C401" s="403" t="s">
        <v>911</v>
      </c>
    </row>
    <row r="402" spans="3:3" x14ac:dyDescent="0.2">
      <c r="C402" s="403" t="s">
        <v>912</v>
      </c>
    </row>
    <row r="403" spans="3:3" x14ac:dyDescent="0.2">
      <c r="C403" s="403" t="s">
        <v>913</v>
      </c>
    </row>
    <row r="404" spans="3:3" x14ac:dyDescent="0.2">
      <c r="C404" s="403" t="s">
        <v>914</v>
      </c>
    </row>
    <row r="405" spans="3:3" x14ac:dyDescent="0.2">
      <c r="C405" s="403" t="s">
        <v>915</v>
      </c>
    </row>
    <row r="407" spans="3:3" x14ac:dyDescent="0.2">
      <c r="C407" s="403" t="s">
        <v>916</v>
      </c>
    </row>
    <row r="408" spans="3:3" x14ac:dyDescent="0.2">
      <c r="C408" s="403" t="s">
        <v>917</v>
      </c>
    </row>
    <row r="409" spans="3:3" x14ac:dyDescent="0.2">
      <c r="C409" s="403" t="s">
        <v>918</v>
      </c>
    </row>
    <row r="410" spans="3:3" x14ac:dyDescent="0.2">
      <c r="C410" s="403" t="s">
        <v>919</v>
      </c>
    </row>
    <row r="411" spans="3:3" x14ac:dyDescent="0.2">
      <c r="C411" s="403" t="s">
        <v>920</v>
      </c>
    </row>
    <row r="413" spans="3:3" x14ac:dyDescent="0.2">
      <c r="C413" s="403" t="s">
        <v>921</v>
      </c>
    </row>
    <row r="414" spans="3:3" x14ac:dyDescent="0.2">
      <c r="C414" s="403" t="s">
        <v>922</v>
      </c>
    </row>
    <row r="415" spans="3:3" x14ac:dyDescent="0.2">
      <c r="C415" s="403" t="s">
        <v>666</v>
      </c>
    </row>
    <row r="416" spans="3:3" x14ac:dyDescent="0.2">
      <c r="C416" s="403" t="s">
        <v>667</v>
      </c>
    </row>
    <row r="417" spans="3:3" x14ac:dyDescent="0.2">
      <c r="C417" s="403" t="s">
        <v>923</v>
      </c>
    </row>
    <row r="418" spans="3:3" x14ac:dyDescent="0.2">
      <c r="C418" s="403" t="s">
        <v>924</v>
      </c>
    </row>
    <row r="419" spans="3:3" x14ac:dyDescent="0.2">
      <c r="C419" s="403" t="s">
        <v>925</v>
      </c>
    </row>
    <row r="421" spans="3:3" x14ac:dyDescent="0.2">
      <c r="C421" s="403" t="s">
        <v>926</v>
      </c>
    </row>
    <row r="422" spans="3:3" x14ac:dyDescent="0.2">
      <c r="C422" s="403" t="s">
        <v>667</v>
      </c>
    </row>
    <row r="424" spans="3:3" x14ac:dyDescent="0.2">
      <c r="C424" s="403" t="s">
        <v>927</v>
      </c>
    </row>
    <row r="425" spans="3:3" x14ac:dyDescent="0.2">
      <c r="C425" s="403" t="s">
        <v>928</v>
      </c>
    </row>
    <row r="426" spans="3:3" x14ac:dyDescent="0.2">
      <c r="C426" s="403" t="s">
        <v>929</v>
      </c>
    </row>
    <row r="428" spans="3:3" x14ac:dyDescent="0.2">
      <c r="C428" s="403" t="s">
        <v>930</v>
      </c>
    </row>
    <row r="429" spans="3:3" x14ac:dyDescent="0.2">
      <c r="C429" s="403" t="s">
        <v>931</v>
      </c>
    </row>
    <row r="430" spans="3:3" x14ac:dyDescent="0.2">
      <c r="C430" s="403" t="s">
        <v>932</v>
      </c>
    </row>
    <row r="431" spans="3:3" x14ac:dyDescent="0.2">
      <c r="C431" s="403" t="s">
        <v>933</v>
      </c>
    </row>
    <row r="432" spans="3:3" x14ac:dyDescent="0.2">
      <c r="C432" s="403" t="s">
        <v>934</v>
      </c>
    </row>
    <row r="434" spans="3:3" x14ac:dyDescent="0.2">
      <c r="C434" s="403" t="s">
        <v>1038</v>
      </c>
    </row>
    <row r="435" spans="3:3" x14ac:dyDescent="0.2">
      <c r="C435" s="403" t="s">
        <v>858</v>
      </c>
    </row>
    <row r="436" spans="3:3" x14ac:dyDescent="0.2">
      <c r="C436" s="403" t="s">
        <v>800</v>
      </c>
    </row>
    <row r="437" spans="3:3" x14ac:dyDescent="0.2">
      <c r="C437" s="403" t="s">
        <v>936</v>
      </c>
    </row>
    <row r="438" spans="3:3" x14ac:dyDescent="0.2">
      <c r="C438" s="403" t="s">
        <v>1193</v>
      </c>
    </row>
    <row r="439" spans="3:3" x14ac:dyDescent="0.2">
      <c r="C439" s="403" t="s">
        <v>1194</v>
      </c>
    </row>
    <row r="440" spans="3:3" x14ac:dyDescent="0.2">
      <c r="C440" s="403" t="s">
        <v>939</v>
      </c>
    </row>
    <row r="441" spans="3:3" x14ac:dyDescent="0.2">
      <c r="C441" s="403" t="s">
        <v>940</v>
      </c>
    </row>
    <row r="442" spans="3:3" x14ac:dyDescent="0.2">
      <c r="C442" s="403" t="s">
        <v>941</v>
      </c>
    </row>
    <row r="444" spans="3:3" x14ac:dyDescent="0.2">
      <c r="C444" s="403" t="s">
        <v>1195</v>
      </c>
    </row>
    <row r="445" spans="3:3" x14ac:dyDescent="0.2">
      <c r="C445" s="403" t="s">
        <v>1196</v>
      </c>
    </row>
    <row r="447" spans="3:3" x14ac:dyDescent="0.2">
      <c r="C447" s="403" t="s">
        <v>944</v>
      </c>
    </row>
    <row r="448" spans="3:3" x14ac:dyDescent="0.2">
      <c r="C448" s="403" t="s">
        <v>1197</v>
      </c>
    </row>
    <row r="449" spans="3:3" x14ac:dyDescent="0.2">
      <c r="C449" s="403" t="s">
        <v>1044</v>
      </c>
    </row>
    <row r="450" spans="3:3" x14ac:dyDescent="0.2">
      <c r="C450" s="403" t="s">
        <v>800</v>
      </c>
    </row>
    <row r="451" spans="3:3" x14ac:dyDescent="0.2">
      <c r="C451" s="403" t="s">
        <v>1198</v>
      </c>
    </row>
    <row r="452" spans="3:3" x14ac:dyDescent="0.2">
      <c r="C452" s="403" t="s">
        <v>936</v>
      </c>
    </row>
    <row r="453" spans="3:3" x14ac:dyDescent="0.2">
      <c r="C453" s="403" t="s">
        <v>1199</v>
      </c>
    </row>
    <row r="454" spans="3:3" x14ac:dyDescent="0.2">
      <c r="C454" s="403" t="s">
        <v>1200</v>
      </c>
    </row>
    <row r="455" spans="3:3" x14ac:dyDescent="0.2">
      <c r="C455" s="403" t="s">
        <v>939</v>
      </c>
    </row>
    <row r="456" spans="3:3" x14ac:dyDescent="0.2">
      <c r="C456" s="403" t="s">
        <v>940</v>
      </c>
    </row>
    <row r="457" spans="3:3" x14ac:dyDescent="0.2">
      <c r="C457" s="403" t="s">
        <v>941</v>
      </c>
    </row>
    <row r="459" spans="3:3" x14ac:dyDescent="0.2">
      <c r="C459" s="403" t="s">
        <v>1201</v>
      </c>
    </row>
    <row r="460" spans="3:3" x14ac:dyDescent="0.2">
      <c r="C460" s="403" t="s">
        <v>1202</v>
      </c>
    </row>
    <row r="462" spans="3:3" x14ac:dyDescent="0.2">
      <c r="C462" s="403" t="s">
        <v>944</v>
      </c>
    </row>
    <row r="463" spans="3:3" x14ac:dyDescent="0.2">
      <c r="C463" s="403" t="s">
        <v>1203</v>
      </c>
    </row>
    <row r="464" spans="3:3" x14ac:dyDescent="0.2">
      <c r="C464" s="403" t="s">
        <v>1044</v>
      </c>
    </row>
    <row r="466" spans="3:3" x14ac:dyDescent="0.2">
      <c r="C466" s="403" t="s">
        <v>954</v>
      </c>
    </row>
    <row r="467" spans="3:3" x14ac:dyDescent="0.2">
      <c r="C467" s="403" t="s">
        <v>955</v>
      </c>
    </row>
    <row r="468" spans="3:3" x14ac:dyDescent="0.2">
      <c r="C468" s="403" t="s">
        <v>956</v>
      </c>
    </row>
    <row r="469" spans="3:3" x14ac:dyDescent="0.2">
      <c r="C469" s="403" t="s">
        <v>958</v>
      </c>
    </row>
    <row r="470" spans="3:3" x14ac:dyDescent="0.2">
      <c r="C470" s="403" t="s">
        <v>959</v>
      </c>
    </row>
    <row r="471" spans="3:3" x14ac:dyDescent="0.2">
      <c r="C471" s="403" t="s">
        <v>960</v>
      </c>
    </row>
    <row r="472" spans="3:3" x14ac:dyDescent="0.2">
      <c r="C472" s="403" t="s">
        <v>961</v>
      </c>
    </row>
    <row r="473" spans="3:3" x14ac:dyDescent="0.2">
      <c r="C473" s="403" t="s">
        <v>962</v>
      </c>
    </row>
    <row r="474" spans="3:3" x14ac:dyDescent="0.2">
      <c r="C474" s="403" t="s">
        <v>963</v>
      </c>
    </row>
    <row r="475" spans="3:3" x14ac:dyDescent="0.2">
      <c r="C475" s="403" t="s">
        <v>1204</v>
      </c>
    </row>
    <row r="476" spans="3:3" x14ac:dyDescent="0.2">
      <c r="C476" s="403" t="s">
        <v>1108</v>
      </c>
    </row>
    <row r="477" spans="3:3" x14ac:dyDescent="0.2">
      <c r="C477" s="406" t="s">
        <v>1205</v>
      </c>
    </row>
    <row r="478" spans="3:3" x14ac:dyDescent="0.2">
      <c r="C478" s="403" t="s">
        <v>1206</v>
      </c>
    </row>
    <row r="479" spans="3:3" x14ac:dyDescent="0.2">
      <c r="C479" s="403" t="s">
        <v>1207</v>
      </c>
    </row>
    <row r="480" spans="3:3" x14ac:dyDescent="0.2">
      <c r="C480" s="403" t="s">
        <v>1208</v>
      </c>
    </row>
    <row r="481" spans="3:3" x14ac:dyDescent="0.2">
      <c r="C481" s="403" t="s">
        <v>1209</v>
      </c>
    </row>
    <row r="482" spans="3:3" x14ac:dyDescent="0.2">
      <c r="C482" s="403" t="s">
        <v>1210</v>
      </c>
    </row>
    <row r="483" spans="3:3" x14ac:dyDescent="0.2">
      <c r="C483" s="403" t="s">
        <v>970</v>
      </c>
    </row>
    <row r="484" spans="3:3" x14ac:dyDescent="0.2">
      <c r="C484" s="403" t="s">
        <v>971</v>
      </c>
    </row>
    <row r="485" spans="3:3" x14ac:dyDescent="0.2">
      <c r="C485" s="403" t="s">
        <v>972</v>
      </c>
    </row>
    <row r="486" spans="3:3" x14ac:dyDescent="0.2">
      <c r="C486" s="403" t="s">
        <v>973</v>
      </c>
    </row>
    <row r="487" spans="3:3" x14ac:dyDescent="0.2">
      <c r="C487" s="403" t="s">
        <v>974</v>
      </c>
    </row>
    <row r="488" spans="3:3" x14ac:dyDescent="0.2">
      <c r="C488" s="403" t="s">
        <v>975</v>
      </c>
    </row>
    <row r="489" spans="3:3" x14ac:dyDescent="0.2">
      <c r="C489" s="403" t="s">
        <v>976</v>
      </c>
    </row>
    <row r="490" spans="3:3" x14ac:dyDescent="0.2">
      <c r="C490" s="403" t="s">
        <v>977</v>
      </c>
    </row>
    <row r="491" spans="3:3" x14ac:dyDescent="0.2">
      <c r="C491" s="403" t="s">
        <v>978</v>
      </c>
    </row>
    <row r="492" spans="3:3" x14ac:dyDescent="0.2">
      <c r="C492" s="403" t="s">
        <v>979</v>
      </c>
    </row>
    <row r="493" spans="3:3" x14ac:dyDescent="0.2">
      <c r="C493" s="403" t="s">
        <v>980</v>
      </c>
    </row>
    <row r="494" spans="3:3" x14ac:dyDescent="0.2">
      <c r="C494" s="403" t="s">
        <v>1211</v>
      </c>
    </row>
    <row r="495" spans="3:3" x14ac:dyDescent="0.2">
      <c r="C495" s="403" t="s">
        <v>849</v>
      </c>
    </row>
    <row r="496" spans="3:3" x14ac:dyDescent="0.2">
      <c r="C496" s="403" t="s">
        <v>982</v>
      </c>
    </row>
    <row r="497" spans="3:3" x14ac:dyDescent="0.2">
      <c r="C497" s="403" t="s">
        <v>983</v>
      </c>
    </row>
    <row r="498" spans="3:3" x14ac:dyDescent="0.2">
      <c r="C498" s="403" t="s">
        <v>1212</v>
      </c>
    </row>
    <row r="499" spans="3:3" x14ac:dyDescent="0.2">
      <c r="C499" s="403" t="s">
        <v>985</v>
      </c>
    </row>
    <row r="500" spans="3:3" x14ac:dyDescent="0.2">
      <c r="C500" s="403" t="s">
        <v>986</v>
      </c>
    </row>
    <row r="501" spans="3:3" x14ac:dyDescent="0.2">
      <c r="C501" s="403" t="s">
        <v>987</v>
      </c>
    </row>
    <row r="502" spans="3:3" x14ac:dyDescent="0.2">
      <c r="C502" s="403" t="s">
        <v>988</v>
      </c>
    </row>
    <row r="503" spans="3:3" x14ac:dyDescent="0.2">
      <c r="C503" s="403" t="s">
        <v>800</v>
      </c>
    </row>
    <row r="504" spans="3:3" x14ac:dyDescent="0.2">
      <c r="C504" s="403" t="s">
        <v>800</v>
      </c>
    </row>
    <row r="505" spans="3:3" x14ac:dyDescent="0.2">
      <c r="C505" s="403" t="s">
        <v>800</v>
      </c>
    </row>
    <row r="506" spans="3:3" x14ac:dyDescent="0.2">
      <c r="C506" s="403" t="s">
        <v>1129</v>
      </c>
    </row>
    <row r="507" spans="3:3" x14ac:dyDescent="0.2">
      <c r="C507" s="403" t="s">
        <v>1130</v>
      </c>
    </row>
    <row r="508" spans="3:3" x14ac:dyDescent="0.2">
      <c r="C508" s="403" t="s">
        <v>1213</v>
      </c>
    </row>
    <row r="510" spans="3:3" x14ac:dyDescent="0.2">
      <c r="C510" s="403" t="s">
        <v>1131</v>
      </c>
    </row>
    <row r="511" spans="3:3" x14ac:dyDescent="0.2">
      <c r="C511" s="403" t="s">
        <v>1132</v>
      </c>
    </row>
    <row r="512" spans="3:3" x14ac:dyDescent="0.2">
      <c r="C512" s="403" t="s">
        <v>1133</v>
      </c>
    </row>
    <row r="514" spans="3:3" x14ac:dyDescent="0.2">
      <c r="C514" s="403" t="s">
        <v>1134</v>
      </c>
    </row>
    <row r="515" spans="3:3" x14ac:dyDescent="0.2">
      <c r="C515" s="403" t="s">
        <v>1135</v>
      </c>
    </row>
    <row r="516" spans="3:3" x14ac:dyDescent="0.2">
      <c r="C516" s="403" t="s">
        <v>1136</v>
      </c>
    </row>
    <row r="517" spans="3:3" x14ac:dyDescent="0.2">
      <c r="C517" s="406" t="s">
        <v>1137</v>
      </c>
    </row>
    <row r="519" spans="3:3" x14ac:dyDescent="0.2">
      <c r="C519" s="403" t="s">
        <v>1138</v>
      </c>
    </row>
    <row r="520" spans="3:3" x14ac:dyDescent="0.2">
      <c r="C520" s="403" t="s">
        <v>1139</v>
      </c>
    </row>
    <row r="522" spans="3:3" x14ac:dyDescent="0.2">
      <c r="C522" s="403" t="s">
        <v>1140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C522"/>
  <sheetViews>
    <sheetView topLeftCell="B1" workbookViewId="0">
      <selection activeCell="C48" sqref="C48"/>
    </sheetView>
  </sheetViews>
  <sheetFormatPr defaultRowHeight="12.75" x14ac:dyDescent="0.2"/>
  <cols>
    <col min="1" max="1" width="25.85546875" customWidth="1"/>
    <col min="3" max="3" width="158.42578125" style="403" customWidth="1"/>
  </cols>
  <sheetData>
    <row r="1" spans="1:3" x14ac:dyDescent="0.2">
      <c r="A1" s="322" t="s">
        <v>520</v>
      </c>
      <c r="C1" s="403" t="s">
        <v>521</v>
      </c>
    </row>
    <row r="2" spans="1:3" ht="13.5" thickBot="1" x14ac:dyDescent="0.25">
      <c r="A2" s="163" t="str">
        <f>_xlfn.CONCAT(Results!H13,".sim")</f>
        <v>Estatico.sim</v>
      </c>
      <c r="C2" s="403" t="s">
        <v>523</v>
      </c>
    </row>
    <row r="3" spans="1:3" ht="13.5" thickBot="1" x14ac:dyDescent="0.25"/>
    <row r="4" spans="1:3" x14ac:dyDescent="0.2">
      <c r="A4" s="404" t="s">
        <v>524</v>
      </c>
      <c r="C4" s="403" t="s">
        <v>525</v>
      </c>
    </row>
    <row r="5" spans="1:3" ht="13.5" thickBot="1" x14ac:dyDescent="0.25">
      <c r="A5" s="163" t="s">
        <v>1214</v>
      </c>
      <c r="C5" s="403" t="s">
        <v>527</v>
      </c>
    </row>
    <row r="6" spans="1:3" ht="13.5" thickBot="1" x14ac:dyDescent="0.25">
      <c r="C6" s="403" t="s">
        <v>528</v>
      </c>
    </row>
    <row r="7" spans="1:3" x14ac:dyDescent="0.2">
      <c r="A7" s="404" t="s">
        <v>529</v>
      </c>
      <c r="C7" s="403" t="s">
        <v>530</v>
      </c>
    </row>
    <row r="8" spans="1:3" ht="13.5" thickBot="1" x14ac:dyDescent="0.25">
      <c r="A8" s="163" t="s">
        <v>1215</v>
      </c>
      <c r="C8" s="403" t="s">
        <v>532</v>
      </c>
    </row>
    <row r="9" spans="1:3" ht="13.5" thickBot="1" x14ac:dyDescent="0.25"/>
    <row r="10" spans="1:3" x14ac:dyDescent="0.2">
      <c r="A10" s="322" t="s">
        <v>1216</v>
      </c>
      <c r="C10" s="403" t="s">
        <v>534</v>
      </c>
    </row>
    <row r="11" spans="1:3" ht="13.5" thickBot="1" x14ac:dyDescent="0.25">
      <c r="A11" s="163" t="str">
        <f>_xlfn.CONCAT(Results!H16,".sim")</f>
        <v>Cont2.sim</v>
      </c>
      <c r="C11" s="403" t="s">
        <v>535</v>
      </c>
    </row>
    <row r="12" spans="1:3" ht="13.5" thickBot="1" x14ac:dyDescent="0.25">
      <c r="C12" s="403" t="s">
        <v>536</v>
      </c>
    </row>
    <row r="13" spans="1:3" x14ac:dyDescent="0.2">
      <c r="A13" s="322" t="s">
        <v>533</v>
      </c>
    </row>
    <row r="14" spans="1:3" ht="13.5" thickBot="1" x14ac:dyDescent="0.25">
      <c r="A14" s="163">
        <f>Results!E4</f>
        <v>28</v>
      </c>
      <c r="C14" s="403" t="s">
        <v>537</v>
      </c>
    </row>
    <row r="15" spans="1:3" x14ac:dyDescent="0.2">
      <c r="C15" s="403" t="str">
        <f>_xlfn.CONCAT("filename_static = '",A2,"'")</f>
        <v>filename_static = 'Estatico.sim'</v>
      </c>
    </row>
    <row r="17" spans="3:3" x14ac:dyDescent="0.2">
      <c r="C17" s="403" t="s">
        <v>1144</v>
      </c>
    </row>
    <row r="18" spans="3:3" x14ac:dyDescent="0.2">
      <c r="C18" s="403" t="str">
        <f>_xlfn.CONCAT("filename_1_cont = r'",A11,"'")</f>
        <v>filename_1_cont = r'Cont2.sim'</v>
      </c>
    </row>
    <row r="20" spans="3:3" x14ac:dyDescent="0.2">
      <c r="C20" s="403" t="s">
        <v>538</v>
      </c>
    </row>
    <row r="21" spans="3:3" x14ac:dyDescent="0.2">
      <c r="C21" s="403" t="str">
        <f>_xlfn.CONCAT("pngname = '",A5,"'")</f>
        <v>pngname = 'cont2.png'</v>
      </c>
    </row>
    <row r="23" spans="3:3" x14ac:dyDescent="0.2">
      <c r="C23" s="403" t="s">
        <v>539</v>
      </c>
    </row>
    <row r="25" spans="3:3" x14ac:dyDescent="0.2">
      <c r="C25" s="403" t="s">
        <v>540</v>
      </c>
    </row>
    <row r="26" spans="3:3" x14ac:dyDescent="0.2">
      <c r="C26" s="403" t="s">
        <v>541</v>
      </c>
    </row>
    <row r="27" spans="3:3" x14ac:dyDescent="0.2">
      <c r="C27" s="403" t="s">
        <v>542</v>
      </c>
    </row>
    <row r="29" spans="3:3" x14ac:dyDescent="0.2">
      <c r="C29" s="403" t="s">
        <v>543</v>
      </c>
    </row>
    <row r="30" spans="3:3" x14ac:dyDescent="0.2">
      <c r="C30" s="403" t="s">
        <v>544</v>
      </c>
    </row>
    <row r="31" spans="3:3" x14ac:dyDescent="0.2">
      <c r="C31" s="403" t="s">
        <v>545</v>
      </c>
    </row>
    <row r="32" spans="3:3" x14ac:dyDescent="0.2">
      <c r="C32" s="403" t="s">
        <v>546</v>
      </c>
    </row>
    <row r="33" spans="3:3" x14ac:dyDescent="0.2">
      <c r="C33" s="403" t="s">
        <v>547</v>
      </c>
    </row>
    <row r="35" spans="3:3" x14ac:dyDescent="0.2">
      <c r="C35" s="403" t="s">
        <v>564</v>
      </c>
    </row>
    <row r="36" spans="3:3" x14ac:dyDescent="0.2">
      <c r="C36" s="403" t="s">
        <v>551</v>
      </c>
    </row>
    <row r="38" spans="3:3" x14ac:dyDescent="0.2">
      <c r="C38" s="403" t="s">
        <v>566</v>
      </c>
    </row>
    <row r="39" spans="3:3" x14ac:dyDescent="0.2">
      <c r="C39" s="403" t="s">
        <v>549</v>
      </c>
    </row>
    <row r="41" spans="3:3" x14ac:dyDescent="0.2">
      <c r="C41" s="403" t="s">
        <v>1145</v>
      </c>
    </row>
    <row r="42" spans="3:3" x14ac:dyDescent="0.2">
      <c r="C42" s="403" t="s">
        <v>555</v>
      </c>
    </row>
    <row r="44" spans="3:3" x14ac:dyDescent="0.2">
      <c r="C44" s="403" t="s">
        <v>1146</v>
      </c>
    </row>
    <row r="45" spans="3:3" x14ac:dyDescent="0.2">
      <c r="C45" s="403" t="s">
        <v>553</v>
      </c>
    </row>
    <row r="47" spans="3:3" x14ac:dyDescent="0.2">
      <c r="C47" s="403" t="s">
        <v>600</v>
      </c>
    </row>
    <row r="48" spans="3:3" x14ac:dyDescent="0.2">
      <c r="C48" s="403" t="str">
        <f>_xlfn.CONCAT("font_size = '",A14,"'")</f>
        <v>font_size = '28'</v>
      </c>
    </row>
    <row r="50" spans="3:3" x14ac:dyDescent="0.2">
      <c r="C50" s="403" t="s">
        <v>534</v>
      </c>
    </row>
    <row r="51" spans="3:3" x14ac:dyDescent="0.2">
      <c r="C51" s="403" t="s">
        <v>601</v>
      </c>
    </row>
    <row r="52" spans="3:3" x14ac:dyDescent="0.2">
      <c r="C52" s="403" t="s">
        <v>536</v>
      </c>
    </row>
    <row r="55" spans="3:3" x14ac:dyDescent="0.2">
      <c r="C55" s="403" t="s">
        <v>1147</v>
      </c>
    </row>
    <row r="56" spans="3:3" x14ac:dyDescent="0.2">
      <c r="C56" s="403" t="s">
        <v>1148</v>
      </c>
    </row>
    <row r="58" spans="3:3" x14ac:dyDescent="0.2">
      <c r="C58" s="403" t="s">
        <v>1149</v>
      </c>
    </row>
    <row r="59" spans="3:3" x14ac:dyDescent="0.2">
      <c r="C59" s="403" t="s">
        <v>1149</v>
      </c>
    </row>
    <row r="60" spans="3:3" x14ac:dyDescent="0.2">
      <c r="C60" s="403" t="s">
        <v>1149</v>
      </c>
    </row>
    <row r="61" spans="3:3" x14ac:dyDescent="0.2">
      <c r="C61" s="403" t="s">
        <v>1149</v>
      </c>
    </row>
    <row r="62" spans="3:3" x14ac:dyDescent="0.2">
      <c r="C62" s="403" t="s">
        <v>1149</v>
      </c>
    </row>
    <row r="64" spans="3:3" x14ac:dyDescent="0.2">
      <c r="C64" s="403" t="s">
        <v>627</v>
      </c>
    </row>
    <row r="65" spans="3:3" x14ac:dyDescent="0.2">
      <c r="C65" s="403" t="s">
        <v>1150</v>
      </c>
    </row>
    <row r="66" spans="3:3" x14ac:dyDescent="0.2">
      <c r="C66" s="403" t="s">
        <v>629</v>
      </c>
    </row>
    <row r="67" spans="3:3" x14ac:dyDescent="0.2">
      <c r="C67" s="403" t="s">
        <v>630</v>
      </c>
    </row>
    <row r="68" spans="3:3" x14ac:dyDescent="0.2">
      <c r="C68" s="403" t="s">
        <v>631</v>
      </c>
    </row>
    <row r="69" spans="3:3" x14ac:dyDescent="0.2">
      <c r="C69" s="403" t="s">
        <v>632</v>
      </c>
    </row>
    <row r="70" spans="3:3" x14ac:dyDescent="0.2">
      <c r="C70" s="403" t="s">
        <v>633</v>
      </c>
    </row>
    <row r="71" spans="3:3" x14ac:dyDescent="0.2">
      <c r="C71" s="403" t="s">
        <v>634</v>
      </c>
    </row>
    <row r="72" spans="3:3" x14ac:dyDescent="0.2">
      <c r="C72" s="403" t="s">
        <v>635</v>
      </c>
    </row>
    <row r="73" spans="3:3" x14ac:dyDescent="0.2">
      <c r="C73" s="403" t="s">
        <v>636</v>
      </c>
    </row>
    <row r="74" spans="3:3" x14ac:dyDescent="0.2">
      <c r="C74" s="403" t="s">
        <v>637</v>
      </c>
    </row>
    <row r="75" spans="3:3" x14ac:dyDescent="0.2">
      <c r="C75" s="403" t="s">
        <v>1151</v>
      </c>
    </row>
    <row r="76" spans="3:3" x14ac:dyDescent="0.2">
      <c r="C76" s="403" t="s">
        <v>639</v>
      </c>
    </row>
    <row r="77" spans="3:3" x14ac:dyDescent="0.2">
      <c r="C77" s="403" t="s">
        <v>640</v>
      </c>
    </row>
    <row r="78" spans="3:3" x14ac:dyDescent="0.2">
      <c r="C78" s="403" t="s">
        <v>641</v>
      </c>
    </row>
    <row r="79" spans="3:3" x14ac:dyDescent="0.2">
      <c r="C79" s="403" t="s">
        <v>632</v>
      </c>
    </row>
    <row r="80" spans="3:3" x14ac:dyDescent="0.2">
      <c r="C80" s="403" t="s">
        <v>642</v>
      </c>
    </row>
    <row r="81" spans="3:3" x14ac:dyDescent="0.2">
      <c r="C81" s="403" t="s">
        <v>1152</v>
      </c>
    </row>
    <row r="83" spans="3:3" x14ac:dyDescent="0.2">
      <c r="C83" s="403" t="s">
        <v>698</v>
      </c>
    </row>
    <row r="84" spans="3:3" x14ac:dyDescent="0.2">
      <c r="C84" s="403" t="s">
        <v>699</v>
      </c>
    </row>
    <row r="85" spans="3:3" x14ac:dyDescent="0.2">
      <c r="C85" s="403" t="s">
        <v>700</v>
      </c>
    </row>
    <row r="86" spans="3:3" x14ac:dyDescent="0.2">
      <c r="C86" s="403" t="s">
        <v>701</v>
      </c>
    </row>
    <row r="89" spans="3:3" x14ac:dyDescent="0.2">
      <c r="C89" s="403" t="s">
        <v>721</v>
      </c>
    </row>
    <row r="90" spans="3:3" x14ac:dyDescent="0.2">
      <c r="C90" s="403" t="s">
        <v>722</v>
      </c>
    </row>
    <row r="91" spans="3:3" x14ac:dyDescent="0.2">
      <c r="C91" s="403" t="s">
        <v>723</v>
      </c>
    </row>
    <row r="92" spans="3:3" x14ac:dyDescent="0.2">
      <c r="C92" s="403" t="s">
        <v>724</v>
      </c>
    </row>
    <row r="93" spans="3:3" x14ac:dyDescent="0.2">
      <c r="C93" s="403" t="s">
        <v>1153</v>
      </c>
    </row>
    <row r="94" spans="3:3" x14ac:dyDescent="0.2">
      <c r="C94" s="403" t="s">
        <v>729</v>
      </c>
    </row>
    <row r="95" spans="3:3" x14ac:dyDescent="0.2">
      <c r="C95" s="403" t="s">
        <v>730</v>
      </c>
    </row>
    <row r="96" spans="3:3" x14ac:dyDescent="0.2">
      <c r="C96" s="403" t="s">
        <v>731</v>
      </c>
    </row>
    <row r="97" spans="3:3" x14ac:dyDescent="0.2">
      <c r="C97" s="403" t="s">
        <v>732</v>
      </c>
    </row>
    <row r="98" spans="3:3" x14ac:dyDescent="0.2">
      <c r="C98" s="403" t="s">
        <v>733</v>
      </c>
    </row>
    <row r="99" spans="3:3" x14ac:dyDescent="0.2">
      <c r="C99" s="403" t="s">
        <v>1154</v>
      </c>
    </row>
    <row r="100" spans="3:3" x14ac:dyDescent="0.2">
      <c r="C100" s="403" t="s">
        <v>621</v>
      </c>
    </row>
    <row r="101" spans="3:3" x14ac:dyDescent="0.2">
      <c r="C101" s="403" t="s">
        <v>735</v>
      </c>
    </row>
    <row r="102" spans="3:3" x14ac:dyDescent="0.2">
      <c r="C102" s="403" t="s">
        <v>1155</v>
      </c>
    </row>
    <row r="103" spans="3:3" x14ac:dyDescent="0.2">
      <c r="C103" s="403" t="s">
        <v>737</v>
      </c>
    </row>
    <row r="104" spans="3:3" x14ac:dyDescent="0.2">
      <c r="C104" s="403" t="s">
        <v>738</v>
      </c>
    </row>
    <row r="105" spans="3:3" x14ac:dyDescent="0.2">
      <c r="C105" s="403" t="s">
        <v>730</v>
      </c>
    </row>
    <row r="106" spans="3:3" x14ac:dyDescent="0.2">
      <c r="C106" s="403" t="s">
        <v>731</v>
      </c>
    </row>
    <row r="107" spans="3:3" x14ac:dyDescent="0.2">
      <c r="C107" s="403" t="s">
        <v>739</v>
      </c>
    </row>
    <row r="108" spans="3:3" x14ac:dyDescent="0.2">
      <c r="C108" s="403" t="s">
        <v>740</v>
      </c>
    </row>
    <row r="109" spans="3:3" x14ac:dyDescent="0.2">
      <c r="C109" s="403" t="s">
        <v>741</v>
      </c>
    </row>
    <row r="110" spans="3:3" x14ac:dyDescent="0.2">
      <c r="C110" s="403" t="s">
        <v>742</v>
      </c>
    </row>
    <row r="111" spans="3:3" x14ac:dyDescent="0.2">
      <c r="C111" s="403" t="s">
        <v>743</v>
      </c>
    </row>
    <row r="112" spans="3:3" x14ac:dyDescent="0.2">
      <c r="C112" s="403" t="s">
        <v>744</v>
      </c>
    </row>
    <row r="113" spans="3:3" x14ac:dyDescent="0.2">
      <c r="C113" s="403" t="s">
        <v>1156</v>
      </c>
    </row>
    <row r="114" spans="3:3" x14ac:dyDescent="0.2">
      <c r="C114" s="403" t="s">
        <v>746</v>
      </c>
    </row>
    <row r="115" spans="3:3" x14ac:dyDescent="0.2">
      <c r="C115" s="403" t="s">
        <v>621</v>
      </c>
    </row>
    <row r="116" spans="3:3" x14ac:dyDescent="0.2">
      <c r="C116" s="403" t="s">
        <v>747</v>
      </c>
    </row>
    <row r="117" spans="3:3" x14ac:dyDescent="0.2">
      <c r="C117" s="403" t="s">
        <v>1157</v>
      </c>
    </row>
    <row r="118" spans="3:3" x14ac:dyDescent="0.2">
      <c r="C118" s="403" t="s">
        <v>749</v>
      </c>
    </row>
    <row r="119" spans="3:3" x14ac:dyDescent="0.2">
      <c r="C119" s="403" t="s">
        <v>730</v>
      </c>
    </row>
    <row r="120" spans="3:3" x14ac:dyDescent="0.2">
      <c r="C120" s="403" t="s">
        <v>731</v>
      </c>
    </row>
    <row r="121" spans="3:3" x14ac:dyDescent="0.2">
      <c r="C121" s="403" t="s">
        <v>739</v>
      </c>
    </row>
    <row r="122" spans="3:3" x14ac:dyDescent="0.2">
      <c r="C122" s="403" t="s">
        <v>1158</v>
      </c>
    </row>
    <row r="123" spans="3:3" x14ac:dyDescent="0.2">
      <c r="C123" s="403" t="s">
        <v>1159</v>
      </c>
    </row>
    <row r="124" spans="3:3" x14ac:dyDescent="0.2">
      <c r="C124" s="403" t="s">
        <v>621</v>
      </c>
    </row>
    <row r="125" spans="3:3" x14ac:dyDescent="0.2">
      <c r="C125" s="403" t="s">
        <v>1160</v>
      </c>
    </row>
    <row r="126" spans="3:3" x14ac:dyDescent="0.2">
      <c r="C126" s="403" t="s">
        <v>753</v>
      </c>
    </row>
    <row r="127" spans="3:3" x14ac:dyDescent="0.2">
      <c r="C127" s="403" t="s">
        <v>730</v>
      </c>
    </row>
    <row r="128" spans="3:3" x14ac:dyDescent="0.2">
      <c r="C128" s="403" t="s">
        <v>731</v>
      </c>
    </row>
    <row r="129" spans="3:3" x14ac:dyDescent="0.2">
      <c r="C129" s="403" t="s">
        <v>739</v>
      </c>
    </row>
    <row r="130" spans="3:3" x14ac:dyDescent="0.2">
      <c r="C130" s="403" t="s">
        <v>741</v>
      </c>
    </row>
    <row r="131" spans="3:3" x14ac:dyDescent="0.2">
      <c r="C131" s="403" t="s">
        <v>742</v>
      </c>
    </row>
    <row r="132" spans="3:3" x14ac:dyDescent="0.2">
      <c r="C132" s="403" t="s">
        <v>743</v>
      </c>
    </row>
    <row r="133" spans="3:3" x14ac:dyDescent="0.2">
      <c r="C133" s="403" t="s">
        <v>744</v>
      </c>
    </row>
    <row r="134" spans="3:3" x14ac:dyDescent="0.2">
      <c r="C134" s="403" t="s">
        <v>1156</v>
      </c>
    </row>
    <row r="135" spans="3:3" x14ac:dyDescent="0.2">
      <c r="C135" s="403" t="s">
        <v>1161</v>
      </c>
    </row>
    <row r="136" spans="3:3" x14ac:dyDescent="0.2">
      <c r="C136" s="403" t="s">
        <v>755</v>
      </c>
    </row>
    <row r="137" spans="3:3" x14ac:dyDescent="0.2">
      <c r="C137" s="403" t="s">
        <v>1162</v>
      </c>
    </row>
    <row r="138" spans="3:3" x14ac:dyDescent="0.2">
      <c r="C138" s="403" t="s">
        <v>1163</v>
      </c>
    </row>
    <row r="139" spans="3:3" x14ac:dyDescent="0.2">
      <c r="C139" s="403" t="s">
        <v>758</v>
      </c>
    </row>
    <row r="140" spans="3:3" x14ac:dyDescent="0.2">
      <c r="C140" s="403" t="s">
        <v>759</v>
      </c>
    </row>
    <row r="141" spans="3:3" x14ac:dyDescent="0.2">
      <c r="C141" s="403" t="s">
        <v>760</v>
      </c>
    </row>
    <row r="142" spans="3:3" x14ac:dyDescent="0.2">
      <c r="C142" s="403" t="s">
        <v>761</v>
      </c>
    </row>
    <row r="143" spans="3:3" x14ac:dyDescent="0.2">
      <c r="C143" s="403" t="s">
        <v>762</v>
      </c>
    </row>
    <row r="144" spans="3:3" x14ac:dyDescent="0.2">
      <c r="C144" s="403" t="s">
        <v>763</v>
      </c>
    </row>
    <row r="145" spans="3:3" x14ac:dyDescent="0.2">
      <c r="C145" s="403" t="s">
        <v>764</v>
      </c>
    </row>
    <row r="146" spans="3:3" x14ac:dyDescent="0.2">
      <c r="C146" s="403" t="s">
        <v>1164</v>
      </c>
    </row>
    <row r="147" spans="3:3" x14ac:dyDescent="0.2">
      <c r="C147" s="403" t="s">
        <v>1165</v>
      </c>
    </row>
    <row r="148" spans="3:3" x14ac:dyDescent="0.2">
      <c r="C148" s="403" t="s">
        <v>767</v>
      </c>
    </row>
    <row r="149" spans="3:3" x14ac:dyDescent="0.2">
      <c r="C149" s="403" t="s">
        <v>1166</v>
      </c>
    </row>
    <row r="151" spans="3:3" x14ac:dyDescent="0.2">
      <c r="C151" s="403" t="s">
        <v>1149</v>
      </c>
    </row>
    <row r="152" spans="3:3" x14ac:dyDescent="0.2">
      <c r="C152" s="403" t="s">
        <v>1149</v>
      </c>
    </row>
    <row r="153" spans="3:3" x14ac:dyDescent="0.2">
      <c r="C153" s="403" t="s">
        <v>1149</v>
      </c>
    </row>
    <row r="154" spans="3:3" x14ac:dyDescent="0.2">
      <c r="C154" s="403" t="s">
        <v>1149</v>
      </c>
    </row>
    <row r="155" spans="3:3" x14ac:dyDescent="0.2">
      <c r="C155" s="403" t="s">
        <v>1149</v>
      </c>
    </row>
    <row r="158" spans="3:3" x14ac:dyDescent="0.2">
      <c r="C158" s="403" t="s">
        <v>625</v>
      </c>
    </row>
    <row r="159" spans="3:3" x14ac:dyDescent="0.2">
      <c r="C159" s="403" t="s">
        <v>1167</v>
      </c>
    </row>
    <row r="161" spans="3:3" x14ac:dyDescent="0.2">
      <c r="C161" s="403" t="s">
        <v>627</v>
      </c>
    </row>
    <row r="162" spans="3:3" x14ac:dyDescent="0.2">
      <c r="C162" s="403" t="s">
        <v>628</v>
      </c>
    </row>
    <row r="163" spans="3:3" x14ac:dyDescent="0.2">
      <c r="C163" s="403" t="s">
        <v>629</v>
      </c>
    </row>
    <row r="164" spans="3:3" x14ac:dyDescent="0.2">
      <c r="C164" s="403" t="s">
        <v>630</v>
      </c>
    </row>
    <row r="165" spans="3:3" x14ac:dyDescent="0.2">
      <c r="C165" s="403" t="s">
        <v>631</v>
      </c>
    </row>
    <row r="166" spans="3:3" x14ac:dyDescent="0.2">
      <c r="C166" s="403" t="s">
        <v>632</v>
      </c>
    </row>
    <row r="167" spans="3:3" x14ac:dyDescent="0.2">
      <c r="C167" s="403" t="s">
        <v>633</v>
      </c>
    </row>
    <row r="168" spans="3:3" x14ac:dyDescent="0.2">
      <c r="C168" s="403" t="s">
        <v>634</v>
      </c>
    </row>
    <row r="169" spans="3:3" x14ac:dyDescent="0.2">
      <c r="C169" s="403" t="s">
        <v>635</v>
      </c>
    </row>
    <row r="170" spans="3:3" x14ac:dyDescent="0.2">
      <c r="C170" s="403" t="s">
        <v>636</v>
      </c>
    </row>
    <row r="171" spans="3:3" x14ac:dyDescent="0.2">
      <c r="C171" s="403" t="s">
        <v>637</v>
      </c>
    </row>
    <row r="172" spans="3:3" x14ac:dyDescent="0.2">
      <c r="C172" s="403" t="s">
        <v>638</v>
      </c>
    </row>
    <row r="174" spans="3:3" x14ac:dyDescent="0.2">
      <c r="C174" s="403" t="s">
        <v>639</v>
      </c>
    </row>
    <row r="175" spans="3:3" x14ac:dyDescent="0.2">
      <c r="C175" s="403" t="s">
        <v>640</v>
      </c>
    </row>
    <row r="176" spans="3:3" x14ac:dyDescent="0.2">
      <c r="C176" s="403" t="s">
        <v>641</v>
      </c>
    </row>
    <row r="177" spans="3:3" x14ac:dyDescent="0.2">
      <c r="C177" s="403" t="s">
        <v>632</v>
      </c>
    </row>
    <row r="178" spans="3:3" x14ac:dyDescent="0.2">
      <c r="C178" s="403" t="s">
        <v>642</v>
      </c>
    </row>
    <row r="179" spans="3:3" x14ac:dyDescent="0.2">
      <c r="C179" s="403" t="s">
        <v>1168</v>
      </c>
    </row>
    <row r="180" spans="3:3" x14ac:dyDescent="0.2">
      <c r="C180" s="403" t="s">
        <v>1169</v>
      </c>
    </row>
    <row r="181" spans="3:3" x14ac:dyDescent="0.2">
      <c r="C181" s="403" t="s">
        <v>1170</v>
      </c>
    </row>
    <row r="182" spans="3:3" x14ac:dyDescent="0.2">
      <c r="C182" s="403" t="s">
        <v>1171</v>
      </c>
    </row>
    <row r="183" spans="3:3" x14ac:dyDescent="0.2">
      <c r="C183" s="403" t="s">
        <v>1172</v>
      </c>
    </row>
    <row r="184" spans="3:3" x14ac:dyDescent="0.2">
      <c r="C184" s="403" t="s">
        <v>1173</v>
      </c>
    </row>
    <row r="185" spans="3:3" x14ac:dyDescent="0.2">
      <c r="C185" s="403" t="s">
        <v>621</v>
      </c>
    </row>
    <row r="186" spans="3:3" x14ac:dyDescent="0.2">
      <c r="C186" s="403" t="s">
        <v>1174</v>
      </c>
    </row>
    <row r="187" spans="3:3" x14ac:dyDescent="0.2">
      <c r="C187" s="403" t="s">
        <v>634</v>
      </c>
    </row>
    <row r="188" spans="3:3" x14ac:dyDescent="0.2">
      <c r="C188" s="403" t="s">
        <v>1175</v>
      </c>
    </row>
    <row r="189" spans="3:3" x14ac:dyDescent="0.2">
      <c r="C189" s="403" t="s">
        <v>1176</v>
      </c>
    </row>
    <row r="190" spans="3:3" x14ac:dyDescent="0.2">
      <c r="C190" s="403" t="s">
        <v>645</v>
      </c>
    </row>
    <row r="191" spans="3:3" x14ac:dyDescent="0.2">
      <c r="C191" s="403" t="s">
        <v>646</v>
      </c>
    </row>
    <row r="192" spans="3:3" x14ac:dyDescent="0.2">
      <c r="C192" s="403" t="s">
        <v>1177</v>
      </c>
    </row>
    <row r="193" spans="3:3" x14ac:dyDescent="0.2">
      <c r="C193" s="403" t="s">
        <v>1178</v>
      </c>
    </row>
    <row r="194" spans="3:3" x14ac:dyDescent="0.2">
      <c r="C194" s="403" t="s">
        <v>1179</v>
      </c>
    </row>
    <row r="195" spans="3:3" x14ac:dyDescent="0.2">
      <c r="C195" s="403" t="s">
        <v>649</v>
      </c>
    </row>
    <row r="196" spans="3:3" x14ac:dyDescent="0.2">
      <c r="C196" s="403" t="s">
        <v>650</v>
      </c>
    </row>
    <row r="197" spans="3:3" x14ac:dyDescent="0.2">
      <c r="C197" s="403" t="s">
        <v>651</v>
      </c>
    </row>
    <row r="198" spans="3:3" x14ac:dyDescent="0.2">
      <c r="C198" s="403" t="s">
        <v>652</v>
      </c>
    </row>
    <row r="199" spans="3:3" x14ac:dyDescent="0.2">
      <c r="C199" s="403" t="s">
        <v>653</v>
      </c>
    </row>
    <row r="200" spans="3:3" x14ac:dyDescent="0.2">
      <c r="C200" s="403" t="s">
        <v>654</v>
      </c>
    </row>
    <row r="201" spans="3:3" x14ac:dyDescent="0.2">
      <c r="C201" s="403" t="s">
        <v>655</v>
      </c>
    </row>
    <row r="202" spans="3:3" x14ac:dyDescent="0.2">
      <c r="C202" s="403" t="s">
        <v>656</v>
      </c>
    </row>
    <row r="203" spans="3:3" x14ac:dyDescent="0.2">
      <c r="C203" s="403" t="s">
        <v>657</v>
      </c>
    </row>
    <row r="204" spans="3:3" x14ac:dyDescent="0.2">
      <c r="C204" s="403" t="s">
        <v>658</v>
      </c>
    </row>
    <row r="205" spans="3:3" x14ac:dyDescent="0.2">
      <c r="C205" s="403" t="s">
        <v>659</v>
      </c>
    </row>
    <row r="206" spans="3:3" x14ac:dyDescent="0.2">
      <c r="C206" s="403" t="s">
        <v>660</v>
      </c>
    </row>
    <row r="207" spans="3:3" x14ac:dyDescent="0.2">
      <c r="C207" s="403" t="s">
        <v>661</v>
      </c>
    </row>
    <row r="208" spans="3:3" x14ac:dyDescent="0.2">
      <c r="C208" s="403" t="s">
        <v>662</v>
      </c>
    </row>
    <row r="209" spans="3:3" x14ac:dyDescent="0.2">
      <c r="C209" s="403" t="s">
        <v>632</v>
      </c>
    </row>
    <row r="210" spans="3:3" x14ac:dyDescent="0.2">
      <c r="C210" s="403" t="s">
        <v>663</v>
      </c>
    </row>
    <row r="211" spans="3:3" x14ac:dyDescent="0.2">
      <c r="C211" s="403" t="s">
        <v>664</v>
      </c>
    </row>
    <row r="212" spans="3:3" x14ac:dyDescent="0.2">
      <c r="C212" s="403" t="s">
        <v>665</v>
      </c>
    </row>
    <row r="213" spans="3:3" x14ac:dyDescent="0.2">
      <c r="C213" s="403" t="s">
        <v>666</v>
      </c>
    </row>
    <row r="214" spans="3:3" x14ac:dyDescent="0.2">
      <c r="C214" s="403" t="s">
        <v>667</v>
      </c>
    </row>
    <row r="215" spans="3:3" x14ac:dyDescent="0.2">
      <c r="C215" s="403" t="s">
        <v>668</v>
      </c>
    </row>
    <row r="216" spans="3:3" x14ac:dyDescent="0.2">
      <c r="C216" s="403" t="s">
        <v>669</v>
      </c>
    </row>
    <row r="217" spans="3:3" x14ac:dyDescent="0.2">
      <c r="C217" s="403" t="s">
        <v>670</v>
      </c>
    </row>
    <row r="218" spans="3:3" x14ac:dyDescent="0.2">
      <c r="C218" s="403" t="s">
        <v>632</v>
      </c>
    </row>
    <row r="219" spans="3:3" x14ac:dyDescent="0.2">
      <c r="C219" s="403" t="s">
        <v>671</v>
      </c>
    </row>
    <row r="220" spans="3:3" x14ac:dyDescent="0.2">
      <c r="C220" s="403" t="s">
        <v>672</v>
      </c>
    </row>
    <row r="221" spans="3:3" x14ac:dyDescent="0.2">
      <c r="C221" s="403" t="s">
        <v>673</v>
      </c>
    </row>
    <row r="222" spans="3:3" x14ac:dyDescent="0.2">
      <c r="C222" s="403" t="s">
        <v>674</v>
      </c>
    </row>
    <row r="223" spans="3:3" x14ac:dyDescent="0.2">
      <c r="C223" s="403" t="s">
        <v>675</v>
      </c>
    </row>
    <row r="224" spans="3:3" x14ac:dyDescent="0.2">
      <c r="C224" s="403" t="s">
        <v>676</v>
      </c>
    </row>
    <row r="225" spans="3:3" x14ac:dyDescent="0.2">
      <c r="C225" s="403" t="s">
        <v>677</v>
      </c>
    </row>
    <row r="226" spans="3:3" x14ac:dyDescent="0.2">
      <c r="C226" s="403" t="s">
        <v>678</v>
      </c>
    </row>
    <row r="227" spans="3:3" x14ac:dyDescent="0.2">
      <c r="C227" s="403" t="s">
        <v>679</v>
      </c>
    </row>
    <row r="228" spans="3:3" x14ac:dyDescent="0.2">
      <c r="C228" s="403" t="s">
        <v>680</v>
      </c>
    </row>
    <row r="229" spans="3:3" x14ac:dyDescent="0.2">
      <c r="C229" s="403" t="s">
        <v>681</v>
      </c>
    </row>
    <row r="230" spans="3:3" x14ac:dyDescent="0.2">
      <c r="C230" s="403" t="s">
        <v>682</v>
      </c>
    </row>
    <row r="231" spans="3:3" x14ac:dyDescent="0.2">
      <c r="C231" s="403" t="s">
        <v>683</v>
      </c>
    </row>
    <row r="232" spans="3:3" x14ac:dyDescent="0.2">
      <c r="C232" s="403" t="s">
        <v>684</v>
      </c>
    </row>
    <row r="233" spans="3:3" x14ac:dyDescent="0.2">
      <c r="C233" s="403" t="s">
        <v>685</v>
      </c>
    </row>
    <row r="234" spans="3:3" x14ac:dyDescent="0.2">
      <c r="C234" s="403" t="s">
        <v>686</v>
      </c>
    </row>
    <row r="235" spans="3:3" x14ac:dyDescent="0.2">
      <c r="C235" s="403" t="s">
        <v>687</v>
      </c>
    </row>
    <row r="236" spans="3:3" x14ac:dyDescent="0.2">
      <c r="C236" s="403" t="s">
        <v>688</v>
      </c>
    </row>
    <row r="237" spans="3:3" x14ac:dyDescent="0.2">
      <c r="C237" s="403" t="s">
        <v>689</v>
      </c>
    </row>
    <row r="238" spans="3:3" x14ac:dyDescent="0.2">
      <c r="C238" s="403" t="s">
        <v>690</v>
      </c>
    </row>
    <row r="239" spans="3:3" x14ac:dyDescent="0.2">
      <c r="C239" s="403" t="s">
        <v>691</v>
      </c>
    </row>
    <row r="240" spans="3:3" x14ac:dyDescent="0.2">
      <c r="C240" s="403" t="s">
        <v>692</v>
      </c>
    </row>
    <row r="241" spans="3:3" x14ac:dyDescent="0.2">
      <c r="C241" s="403" t="s">
        <v>693</v>
      </c>
    </row>
    <row r="242" spans="3:3" x14ac:dyDescent="0.2">
      <c r="C242" s="403" t="s">
        <v>694</v>
      </c>
    </row>
    <row r="244" spans="3:3" x14ac:dyDescent="0.2">
      <c r="C244" s="403" t="s">
        <v>695</v>
      </c>
    </row>
    <row r="245" spans="3:3" x14ac:dyDescent="0.2">
      <c r="C245" s="403" t="s">
        <v>696</v>
      </c>
    </row>
    <row r="246" spans="3:3" x14ac:dyDescent="0.2">
      <c r="C246" s="403" t="s">
        <v>697</v>
      </c>
    </row>
    <row r="247" spans="3:3" x14ac:dyDescent="0.2">
      <c r="C247" s="403" t="s">
        <v>698</v>
      </c>
    </row>
    <row r="248" spans="3:3" x14ac:dyDescent="0.2">
      <c r="C248" s="403" t="s">
        <v>699</v>
      </c>
    </row>
    <row r="249" spans="3:3" x14ac:dyDescent="0.2">
      <c r="C249" s="403" t="s">
        <v>700</v>
      </c>
    </row>
    <row r="250" spans="3:3" x14ac:dyDescent="0.2">
      <c r="C250" s="403" t="s">
        <v>701</v>
      </c>
    </row>
    <row r="251" spans="3:3" x14ac:dyDescent="0.2">
      <c r="C251" s="403" t="s">
        <v>702</v>
      </c>
    </row>
    <row r="252" spans="3:3" x14ac:dyDescent="0.2">
      <c r="C252" s="403" t="s">
        <v>703</v>
      </c>
    </row>
    <row r="253" spans="3:3" x14ac:dyDescent="0.2">
      <c r="C253" s="403" t="s">
        <v>704</v>
      </c>
    </row>
    <row r="254" spans="3:3" x14ac:dyDescent="0.2">
      <c r="C254" s="403" t="s">
        <v>705</v>
      </c>
    </row>
    <row r="255" spans="3:3" x14ac:dyDescent="0.2">
      <c r="C255" s="403" t="s">
        <v>666</v>
      </c>
    </row>
    <row r="256" spans="3:3" x14ac:dyDescent="0.2">
      <c r="C256" s="403" t="s">
        <v>667</v>
      </c>
    </row>
    <row r="257" spans="3:3" x14ac:dyDescent="0.2">
      <c r="C257" s="403" t="s">
        <v>706</v>
      </c>
    </row>
    <row r="258" spans="3:3" x14ac:dyDescent="0.2">
      <c r="C258" s="403" t="s">
        <v>707</v>
      </c>
    </row>
    <row r="259" spans="3:3" x14ac:dyDescent="0.2">
      <c r="C259" s="403" t="s">
        <v>708</v>
      </c>
    </row>
    <row r="260" spans="3:3" x14ac:dyDescent="0.2">
      <c r="C260" s="403" t="s">
        <v>714</v>
      </c>
    </row>
    <row r="261" spans="3:3" x14ac:dyDescent="0.2">
      <c r="C261" s="403" t="s">
        <v>715</v>
      </c>
    </row>
    <row r="262" spans="3:3" x14ac:dyDescent="0.2">
      <c r="C262" s="403" t="s">
        <v>716</v>
      </c>
    </row>
    <row r="263" spans="3:3" x14ac:dyDescent="0.2">
      <c r="C263" s="403" t="s">
        <v>717</v>
      </c>
    </row>
    <row r="264" spans="3:3" x14ac:dyDescent="0.2">
      <c r="C264" s="403" t="s">
        <v>718</v>
      </c>
    </row>
    <row r="265" spans="3:3" x14ac:dyDescent="0.2">
      <c r="C265" s="403" t="s">
        <v>719</v>
      </c>
    </row>
    <row r="266" spans="3:3" x14ac:dyDescent="0.2">
      <c r="C266" s="403" t="s">
        <v>720</v>
      </c>
    </row>
    <row r="267" spans="3:3" x14ac:dyDescent="0.2">
      <c r="C267" s="403" t="s">
        <v>721</v>
      </c>
    </row>
    <row r="268" spans="3:3" x14ac:dyDescent="0.2">
      <c r="C268" s="403" t="s">
        <v>722</v>
      </c>
    </row>
    <row r="269" spans="3:3" x14ac:dyDescent="0.2">
      <c r="C269" s="403" t="s">
        <v>723</v>
      </c>
    </row>
    <row r="270" spans="3:3" x14ac:dyDescent="0.2">
      <c r="C270" s="403" t="s">
        <v>724</v>
      </c>
    </row>
    <row r="271" spans="3:3" x14ac:dyDescent="0.2">
      <c r="C271" s="403" t="s">
        <v>725</v>
      </c>
    </row>
    <row r="272" spans="3:3" x14ac:dyDescent="0.2">
      <c r="C272" s="403" t="s">
        <v>726</v>
      </c>
    </row>
    <row r="273" spans="3:3" x14ac:dyDescent="0.2">
      <c r="C273" s="403" t="s">
        <v>727</v>
      </c>
    </row>
    <row r="274" spans="3:3" x14ac:dyDescent="0.2">
      <c r="C274" s="403" t="s">
        <v>728</v>
      </c>
    </row>
    <row r="275" spans="3:3" x14ac:dyDescent="0.2">
      <c r="C275" s="403" t="s">
        <v>729</v>
      </c>
    </row>
    <row r="276" spans="3:3" x14ac:dyDescent="0.2">
      <c r="C276" s="403" t="s">
        <v>730</v>
      </c>
    </row>
    <row r="277" spans="3:3" x14ac:dyDescent="0.2">
      <c r="C277" s="403" t="s">
        <v>731</v>
      </c>
    </row>
    <row r="278" spans="3:3" x14ac:dyDescent="0.2">
      <c r="C278" s="403" t="s">
        <v>732</v>
      </c>
    </row>
    <row r="279" spans="3:3" x14ac:dyDescent="0.2">
      <c r="C279" s="403" t="s">
        <v>733</v>
      </c>
    </row>
    <row r="280" spans="3:3" x14ac:dyDescent="0.2">
      <c r="C280" s="403" t="s">
        <v>734</v>
      </c>
    </row>
    <row r="281" spans="3:3" x14ac:dyDescent="0.2">
      <c r="C281" s="403" t="s">
        <v>621</v>
      </c>
    </row>
    <row r="282" spans="3:3" x14ac:dyDescent="0.2">
      <c r="C282" s="403" t="s">
        <v>735</v>
      </c>
    </row>
    <row r="283" spans="3:3" x14ac:dyDescent="0.2">
      <c r="C283" s="403" t="s">
        <v>736</v>
      </c>
    </row>
    <row r="284" spans="3:3" x14ac:dyDescent="0.2">
      <c r="C284" s="403" t="s">
        <v>737</v>
      </c>
    </row>
    <row r="285" spans="3:3" x14ac:dyDescent="0.2">
      <c r="C285" s="403" t="s">
        <v>738</v>
      </c>
    </row>
    <row r="286" spans="3:3" x14ac:dyDescent="0.2">
      <c r="C286" s="403" t="s">
        <v>730</v>
      </c>
    </row>
    <row r="287" spans="3:3" x14ac:dyDescent="0.2">
      <c r="C287" s="403" t="s">
        <v>731</v>
      </c>
    </row>
    <row r="288" spans="3:3" x14ac:dyDescent="0.2">
      <c r="C288" s="403" t="s">
        <v>739</v>
      </c>
    </row>
    <row r="289" spans="3:3" x14ac:dyDescent="0.2">
      <c r="C289" s="403" t="s">
        <v>740</v>
      </c>
    </row>
    <row r="290" spans="3:3" x14ac:dyDescent="0.2">
      <c r="C290" s="403" t="s">
        <v>741</v>
      </c>
    </row>
    <row r="291" spans="3:3" x14ac:dyDescent="0.2">
      <c r="C291" s="403" t="s">
        <v>742</v>
      </c>
    </row>
    <row r="292" spans="3:3" x14ac:dyDescent="0.2">
      <c r="C292" s="403" t="s">
        <v>743</v>
      </c>
    </row>
    <row r="293" spans="3:3" x14ac:dyDescent="0.2">
      <c r="C293" s="403" t="s">
        <v>744</v>
      </c>
    </row>
    <row r="294" spans="3:3" x14ac:dyDescent="0.2">
      <c r="C294" s="403" t="s">
        <v>745</v>
      </c>
    </row>
    <row r="295" spans="3:3" x14ac:dyDescent="0.2">
      <c r="C295" s="403" t="s">
        <v>746</v>
      </c>
    </row>
    <row r="296" spans="3:3" x14ac:dyDescent="0.2">
      <c r="C296" s="403" t="s">
        <v>621</v>
      </c>
    </row>
    <row r="297" spans="3:3" x14ac:dyDescent="0.2">
      <c r="C297" s="403" t="s">
        <v>747</v>
      </c>
    </row>
    <row r="298" spans="3:3" x14ac:dyDescent="0.2">
      <c r="C298" s="403" t="s">
        <v>748</v>
      </c>
    </row>
    <row r="299" spans="3:3" x14ac:dyDescent="0.2">
      <c r="C299" s="403" t="s">
        <v>749</v>
      </c>
    </row>
    <row r="300" spans="3:3" x14ac:dyDescent="0.2">
      <c r="C300" s="403" t="s">
        <v>730</v>
      </c>
    </row>
    <row r="301" spans="3:3" x14ac:dyDescent="0.2">
      <c r="C301" s="403" t="s">
        <v>731</v>
      </c>
    </row>
    <row r="302" spans="3:3" x14ac:dyDescent="0.2">
      <c r="C302" s="403" t="s">
        <v>739</v>
      </c>
    </row>
    <row r="303" spans="3:3" x14ac:dyDescent="0.2">
      <c r="C303" s="403" t="s">
        <v>750</v>
      </c>
    </row>
    <row r="304" spans="3:3" x14ac:dyDescent="0.2">
      <c r="C304" s="403" t="s">
        <v>751</v>
      </c>
    </row>
    <row r="305" spans="3:3" x14ac:dyDescent="0.2">
      <c r="C305" s="403" t="s">
        <v>621</v>
      </c>
    </row>
    <row r="306" spans="3:3" x14ac:dyDescent="0.2">
      <c r="C306" s="403" t="s">
        <v>752</v>
      </c>
    </row>
    <row r="307" spans="3:3" x14ac:dyDescent="0.2">
      <c r="C307" s="403" t="s">
        <v>753</v>
      </c>
    </row>
    <row r="308" spans="3:3" x14ac:dyDescent="0.2">
      <c r="C308" s="403" t="s">
        <v>730</v>
      </c>
    </row>
    <row r="309" spans="3:3" x14ac:dyDescent="0.2">
      <c r="C309" s="403" t="s">
        <v>731</v>
      </c>
    </row>
    <row r="310" spans="3:3" x14ac:dyDescent="0.2">
      <c r="C310" s="403" t="s">
        <v>739</v>
      </c>
    </row>
    <row r="311" spans="3:3" x14ac:dyDescent="0.2">
      <c r="C311" s="403" t="s">
        <v>741</v>
      </c>
    </row>
    <row r="312" spans="3:3" x14ac:dyDescent="0.2">
      <c r="C312" s="403" t="s">
        <v>742</v>
      </c>
    </row>
    <row r="313" spans="3:3" x14ac:dyDescent="0.2">
      <c r="C313" s="403" t="s">
        <v>743</v>
      </c>
    </row>
    <row r="314" spans="3:3" x14ac:dyDescent="0.2">
      <c r="C314" s="403" t="s">
        <v>744</v>
      </c>
    </row>
    <row r="315" spans="3:3" x14ac:dyDescent="0.2">
      <c r="C315" s="403" t="s">
        <v>745</v>
      </c>
    </row>
    <row r="316" spans="3:3" x14ac:dyDescent="0.2">
      <c r="C316" s="403" t="s">
        <v>754</v>
      </c>
    </row>
    <row r="317" spans="3:3" x14ac:dyDescent="0.2">
      <c r="C317" s="403" t="s">
        <v>755</v>
      </c>
    </row>
    <row r="318" spans="3:3" x14ac:dyDescent="0.2">
      <c r="C318" s="403" t="s">
        <v>756</v>
      </c>
    </row>
    <row r="319" spans="3:3" x14ac:dyDescent="0.2">
      <c r="C319" s="403" t="s">
        <v>757</v>
      </c>
    </row>
    <row r="320" spans="3:3" x14ac:dyDescent="0.2">
      <c r="C320" s="403" t="s">
        <v>758</v>
      </c>
    </row>
    <row r="321" spans="3:3" x14ac:dyDescent="0.2">
      <c r="C321" s="403" t="s">
        <v>759</v>
      </c>
    </row>
    <row r="322" spans="3:3" x14ac:dyDescent="0.2">
      <c r="C322" s="403" t="s">
        <v>760</v>
      </c>
    </row>
    <row r="323" spans="3:3" x14ac:dyDescent="0.2">
      <c r="C323" s="403" t="s">
        <v>761</v>
      </c>
    </row>
    <row r="324" spans="3:3" x14ac:dyDescent="0.2">
      <c r="C324" s="403" t="s">
        <v>762</v>
      </c>
    </row>
    <row r="325" spans="3:3" x14ac:dyDescent="0.2">
      <c r="C325" s="403" t="s">
        <v>763</v>
      </c>
    </row>
    <row r="326" spans="3:3" x14ac:dyDescent="0.2">
      <c r="C326" s="403" t="s">
        <v>764</v>
      </c>
    </row>
    <row r="327" spans="3:3" x14ac:dyDescent="0.2">
      <c r="C327" s="403" t="s">
        <v>765</v>
      </c>
    </row>
    <row r="328" spans="3:3" x14ac:dyDescent="0.2">
      <c r="C328" s="403" t="s">
        <v>766</v>
      </c>
    </row>
    <row r="329" spans="3:3" x14ac:dyDescent="0.2">
      <c r="C329" s="403" t="s">
        <v>767</v>
      </c>
    </row>
    <row r="330" spans="3:3" x14ac:dyDescent="0.2">
      <c r="C330" s="403" t="s">
        <v>768</v>
      </c>
    </row>
    <row r="331" spans="3:3" x14ac:dyDescent="0.2">
      <c r="C331" s="403" t="s">
        <v>769</v>
      </c>
    </row>
    <row r="332" spans="3:3" x14ac:dyDescent="0.2">
      <c r="C332" s="403" t="s">
        <v>770</v>
      </c>
    </row>
    <row r="333" spans="3:3" x14ac:dyDescent="0.2">
      <c r="C333" s="403" t="s">
        <v>762</v>
      </c>
    </row>
    <row r="334" spans="3:3" x14ac:dyDescent="0.2">
      <c r="C334" s="403" t="s">
        <v>771</v>
      </c>
    </row>
    <row r="335" spans="3:3" x14ac:dyDescent="0.2">
      <c r="C335" s="403" t="s">
        <v>772</v>
      </c>
    </row>
    <row r="336" spans="3:3" x14ac:dyDescent="0.2">
      <c r="C336" s="403" t="s">
        <v>773</v>
      </c>
    </row>
    <row r="337" spans="3:3" x14ac:dyDescent="0.2">
      <c r="C337" s="403" t="s">
        <v>774</v>
      </c>
    </row>
    <row r="338" spans="3:3" x14ac:dyDescent="0.2">
      <c r="C338" s="403" t="s">
        <v>621</v>
      </c>
    </row>
    <row r="339" spans="3:3" x14ac:dyDescent="0.2">
      <c r="C339" s="403" t="s">
        <v>775</v>
      </c>
    </row>
    <row r="340" spans="3:3" x14ac:dyDescent="0.2">
      <c r="C340" s="403" t="s">
        <v>776</v>
      </c>
    </row>
    <row r="341" spans="3:3" x14ac:dyDescent="0.2">
      <c r="C341" s="403" t="s">
        <v>777</v>
      </c>
    </row>
    <row r="342" spans="3:3" x14ac:dyDescent="0.2">
      <c r="C342" s="403" t="s">
        <v>762</v>
      </c>
    </row>
    <row r="343" spans="3:3" x14ac:dyDescent="0.2">
      <c r="C343" s="403" t="s">
        <v>778</v>
      </c>
    </row>
    <row r="344" spans="3:3" x14ac:dyDescent="0.2">
      <c r="C344" s="403" t="s">
        <v>779</v>
      </c>
    </row>
    <row r="345" spans="3:3" x14ac:dyDescent="0.2">
      <c r="C345" s="403" t="s">
        <v>780</v>
      </c>
    </row>
    <row r="346" spans="3:3" x14ac:dyDescent="0.2">
      <c r="C346" s="403" t="s">
        <v>781</v>
      </c>
    </row>
    <row r="347" spans="3:3" x14ac:dyDescent="0.2">
      <c r="C347" s="403" t="s">
        <v>782</v>
      </c>
    </row>
    <row r="348" spans="3:3" x14ac:dyDescent="0.2">
      <c r="C348" s="403" t="s">
        <v>783</v>
      </c>
    </row>
    <row r="349" spans="3:3" x14ac:dyDescent="0.2">
      <c r="C349" s="403" t="s">
        <v>784</v>
      </c>
    </row>
    <row r="350" spans="3:3" x14ac:dyDescent="0.2">
      <c r="C350" s="403" t="s">
        <v>785</v>
      </c>
    </row>
    <row r="351" spans="3:3" x14ac:dyDescent="0.2">
      <c r="C351" s="403" t="s">
        <v>786</v>
      </c>
    </row>
    <row r="353" spans="3:3" x14ac:dyDescent="0.2">
      <c r="C353" s="403" t="s">
        <v>1180</v>
      </c>
    </row>
    <row r="354" spans="3:3" x14ac:dyDescent="0.2">
      <c r="C354" s="403" t="s">
        <v>1181</v>
      </c>
    </row>
    <row r="355" spans="3:3" x14ac:dyDescent="0.2">
      <c r="C355" s="403" t="s">
        <v>1182</v>
      </c>
    </row>
    <row r="356" spans="3:3" x14ac:dyDescent="0.2">
      <c r="C356" s="403" t="s">
        <v>1183</v>
      </c>
    </row>
    <row r="357" spans="3:3" x14ac:dyDescent="0.2">
      <c r="C357" s="403" t="s">
        <v>1184</v>
      </c>
    </row>
    <row r="358" spans="3:3" x14ac:dyDescent="0.2">
      <c r="C358" s="403" t="s">
        <v>1185</v>
      </c>
    </row>
    <row r="359" spans="3:3" x14ac:dyDescent="0.2">
      <c r="C359" s="403" t="s">
        <v>1186</v>
      </c>
    </row>
    <row r="360" spans="3:3" x14ac:dyDescent="0.2">
      <c r="C360" s="403" t="s">
        <v>1187</v>
      </c>
    </row>
    <row r="361" spans="3:3" x14ac:dyDescent="0.2">
      <c r="C361" s="403" t="s">
        <v>1188</v>
      </c>
    </row>
    <row r="362" spans="3:3" x14ac:dyDescent="0.2">
      <c r="C362" s="403" t="s">
        <v>1189</v>
      </c>
    </row>
    <row r="363" spans="3:3" x14ac:dyDescent="0.2">
      <c r="C363" s="403" t="s">
        <v>1190</v>
      </c>
    </row>
    <row r="364" spans="3:3" x14ac:dyDescent="0.2">
      <c r="C364" s="403" t="s">
        <v>1191</v>
      </c>
    </row>
    <row r="365" spans="3:3" x14ac:dyDescent="0.2">
      <c r="C365" s="403" t="s">
        <v>800</v>
      </c>
    </row>
    <row r="366" spans="3:3" x14ac:dyDescent="0.2">
      <c r="C366" s="403" t="s">
        <v>884</v>
      </c>
    </row>
    <row r="367" spans="3:3" x14ac:dyDescent="0.2">
      <c r="C367" s="403" t="s">
        <v>884</v>
      </c>
    </row>
    <row r="369" spans="3:3" x14ac:dyDescent="0.2">
      <c r="C369" s="403" t="s">
        <v>1192</v>
      </c>
    </row>
    <row r="370" spans="3:3" x14ac:dyDescent="0.2">
      <c r="C370" s="403" t="s">
        <v>885</v>
      </c>
    </row>
    <row r="373" spans="3:3" x14ac:dyDescent="0.2">
      <c r="C373" s="403" t="s">
        <v>888</v>
      </c>
    </row>
    <row r="374" spans="3:3" x14ac:dyDescent="0.2">
      <c r="C374" s="403" t="s">
        <v>889</v>
      </c>
    </row>
    <row r="375" spans="3:3" x14ac:dyDescent="0.2">
      <c r="C375" s="403" t="s">
        <v>890</v>
      </c>
    </row>
    <row r="376" spans="3:3" x14ac:dyDescent="0.2">
      <c r="C376" s="403" t="s">
        <v>891</v>
      </c>
    </row>
    <row r="377" spans="3:3" x14ac:dyDescent="0.2">
      <c r="C377" s="403" t="s">
        <v>892</v>
      </c>
    </row>
    <row r="378" spans="3:3" x14ac:dyDescent="0.2">
      <c r="C378" s="403" t="s">
        <v>893</v>
      </c>
    </row>
    <row r="379" spans="3:3" x14ac:dyDescent="0.2">
      <c r="C379" s="403" t="s">
        <v>894</v>
      </c>
    </row>
    <row r="380" spans="3:3" x14ac:dyDescent="0.2">
      <c r="C380" s="403" t="s">
        <v>895</v>
      </c>
    </row>
    <row r="381" spans="3:3" x14ac:dyDescent="0.2">
      <c r="C381" s="403" t="s">
        <v>896</v>
      </c>
    </row>
    <row r="382" spans="3:3" x14ac:dyDescent="0.2">
      <c r="C382" s="403" t="s">
        <v>897</v>
      </c>
    </row>
    <row r="383" spans="3:3" x14ac:dyDescent="0.2">
      <c r="C383" s="403" t="s">
        <v>898</v>
      </c>
    </row>
    <row r="384" spans="3:3" x14ac:dyDescent="0.2">
      <c r="C384" s="403" t="s">
        <v>899</v>
      </c>
    </row>
    <row r="386" spans="3:3" x14ac:dyDescent="0.2">
      <c r="C386" s="403" t="s">
        <v>900</v>
      </c>
    </row>
    <row r="388" spans="3:3" x14ac:dyDescent="0.2">
      <c r="C388" s="403" t="s">
        <v>901</v>
      </c>
    </row>
    <row r="389" spans="3:3" x14ac:dyDescent="0.2">
      <c r="C389" s="403" t="s">
        <v>902</v>
      </c>
    </row>
    <row r="391" spans="3:3" x14ac:dyDescent="0.2">
      <c r="C391" s="403" t="s">
        <v>903</v>
      </c>
    </row>
    <row r="392" spans="3:3" x14ac:dyDescent="0.2">
      <c r="C392" s="403" t="s">
        <v>904</v>
      </c>
    </row>
    <row r="394" spans="3:3" x14ac:dyDescent="0.2">
      <c r="C394" s="403" t="s">
        <v>905</v>
      </c>
    </row>
    <row r="395" spans="3:3" x14ac:dyDescent="0.2">
      <c r="C395" s="403" t="s">
        <v>906</v>
      </c>
    </row>
    <row r="396" spans="3:3" x14ac:dyDescent="0.2">
      <c r="C396" s="403" t="s">
        <v>907</v>
      </c>
    </row>
    <row r="397" spans="3:3" x14ac:dyDescent="0.2">
      <c r="C397" s="403" t="s">
        <v>908</v>
      </c>
    </row>
    <row r="398" spans="3:3" x14ac:dyDescent="0.2">
      <c r="C398" s="403" t="s">
        <v>909</v>
      </c>
    </row>
    <row r="399" spans="3:3" x14ac:dyDescent="0.2">
      <c r="C399" s="403" t="s">
        <v>910</v>
      </c>
    </row>
    <row r="401" spans="3:3" x14ac:dyDescent="0.2">
      <c r="C401" s="403" t="s">
        <v>911</v>
      </c>
    </row>
    <row r="402" spans="3:3" x14ac:dyDescent="0.2">
      <c r="C402" s="403" t="s">
        <v>912</v>
      </c>
    </row>
    <row r="403" spans="3:3" x14ac:dyDescent="0.2">
      <c r="C403" s="403" t="s">
        <v>913</v>
      </c>
    </row>
    <row r="404" spans="3:3" x14ac:dyDescent="0.2">
      <c r="C404" s="403" t="s">
        <v>914</v>
      </c>
    </row>
    <row r="405" spans="3:3" x14ac:dyDescent="0.2">
      <c r="C405" s="403" t="s">
        <v>915</v>
      </c>
    </row>
    <row r="407" spans="3:3" x14ac:dyDescent="0.2">
      <c r="C407" s="403" t="s">
        <v>916</v>
      </c>
    </row>
    <row r="408" spans="3:3" x14ac:dyDescent="0.2">
      <c r="C408" s="403" t="s">
        <v>917</v>
      </c>
    </row>
    <row r="409" spans="3:3" x14ac:dyDescent="0.2">
      <c r="C409" s="403" t="s">
        <v>918</v>
      </c>
    </row>
    <row r="410" spans="3:3" x14ac:dyDescent="0.2">
      <c r="C410" s="403" t="s">
        <v>919</v>
      </c>
    </row>
    <row r="411" spans="3:3" x14ac:dyDescent="0.2">
      <c r="C411" s="403" t="s">
        <v>920</v>
      </c>
    </row>
    <row r="413" spans="3:3" x14ac:dyDescent="0.2">
      <c r="C413" s="403" t="s">
        <v>921</v>
      </c>
    </row>
    <row r="414" spans="3:3" x14ac:dyDescent="0.2">
      <c r="C414" s="403" t="s">
        <v>922</v>
      </c>
    </row>
    <row r="415" spans="3:3" x14ac:dyDescent="0.2">
      <c r="C415" s="403" t="s">
        <v>666</v>
      </c>
    </row>
    <row r="416" spans="3:3" x14ac:dyDescent="0.2">
      <c r="C416" s="403" t="s">
        <v>667</v>
      </c>
    </row>
    <row r="417" spans="3:3" x14ac:dyDescent="0.2">
      <c r="C417" s="403" t="s">
        <v>923</v>
      </c>
    </row>
    <row r="418" spans="3:3" x14ac:dyDescent="0.2">
      <c r="C418" s="403" t="s">
        <v>924</v>
      </c>
    </row>
    <row r="419" spans="3:3" x14ac:dyDescent="0.2">
      <c r="C419" s="403" t="s">
        <v>925</v>
      </c>
    </row>
    <row r="421" spans="3:3" x14ac:dyDescent="0.2">
      <c r="C421" s="403" t="s">
        <v>926</v>
      </c>
    </row>
    <row r="422" spans="3:3" x14ac:dyDescent="0.2">
      <c r="C422" s="403" t="s">
        <v>667</v>
      </c>
    </row>
    <row r="424" spans="3:3" x14ac:dyDescent="0.2">
      <c r="C424" s="403" t="s">
        <v>927</v>
      </c>
    </row>
    <row r="425" spans="3:3" x14ac:dyDescent="0.2">
      <c r="C425" s="403" t="s">
        <v>928</v>
      </c>
    </row>
    <row r="426" spans="3:3" x14ac:dyDescent="0.2">
      <c r="C426" s="403" t="s">
        <v>929</v>
      </c>
    </row>
    <row r="428" spans="3:3" x14ac:dyDescent="0.2">
      <c r="C428" s="403" t="s">
        <v>930</v>
      </c>
    </row>
    <row r="429" spans="3:3" x14ac:dyDescent="0.2">
      <c r="C429" s="403" t="s">
        <v>931</v>
      </c>
    </row>
    <row r="430" spans="3:3" x14ac:dyDescent="0.2">
      <c r="C430" s="403" t="s">
        <v>932</v>
      </c>
    </row>
    <row r="431" spans="3:3" x14ac:dyDescent="0.2">
      <c r="C431" s="403" t="s">
        <v>933</v>
      </c>
    </row>
    <row r="432" spans="3:3" x14ac:dyDescent="0.2">
      <c r="C432" s="403" t="s">
        <v>934</v>
      </c>
    </row>
    <row r="434" spans="3:3" x14ac:dyDescent="0.2">
      <c r="C434" s="403" t="s">
        <v>1038</v>
      </c>
    </row>
    <row r="435" spans="3:3" x14ac:dyDescent="0.2">
      <c r="C435" s="403" t="s">
        <v>858</v>
      </c>
    </row>
    <row r="436" spans="3:3" x14ac:dyDescent="0.2">
      <c r="C436" s="403" t="s">
        <v>800</v>
      </c>
    </row>
    <row r="437" spans="3:3" x14ac:dyDescent="0.2">
      <c r="C437" s="403" t="s">
        <v>936</v>
      </c>
    </row>
    <row r="438" spans="3:3" x14ac:dyDescent="0.2">
      <c r="C438" s="403" t="s">
        <v>1193</v>
      </c>
    </row>
    <row r="439" spans="3:3" x14ac:dyDescent="0.2">
      <c r="C439" s="403" t="s">
        <v>1194</v>
      </c>
    </row>
    <row r="440" spans="3:3" x14ac:dyDescent="0.2">
      <c r="C440" s="403" t="s">
        <v>939</v>
      </c>
    </row>
    <row r="441" spans="3:3" x14ac:dyDescent="0.2">
      <c r="C441" s="403" t="s">
        <v>940</v>
      </c>
    </row>
    <row r="442" spans="3:3" x14ac:dyDescent="0.2">
      <c r="C442" s="403" t="s">
        <v>941</v>
      </c>
    </row>
    <row r="444" spans="3:3" x14ac:dyDescent="0.2">
      <c r="C444" s="403" t="s">
        <v>1195</v>
      </c>
    </row>
    <row r="445" spans="3:3" x14ac:dyDescent="0.2">
      <c r="C445" s="403" t="s">
        <v>1196</v>
      </c>
    </row>
    <row r="447" spans="3:3" x14ac:dyDescent="0.2">
      <c r="C447" s="403" t="s">
        <v>944</v>
      </c>
    </row>
    <row r="448" spans="3:3" x14ac:dyDescent="0.2">
      <c r="C448" s="403" t="s">
        <v>1197</v>
      </c>
    </row>
    <row r="449" spans="3:3" x14ac:dyDescent="0.2">
      <c r="C449" s="403" t="s">
        <v>1044</v>
      </c>
    </row>
    <row r="450" spans="3:3" x14ac:dyDescent="0.2">
      <c r="C450" s="403" t="s">
        <v>800</v>
      </c>
    </row>
    <row r="451" spans="3:3" x14ac:dyDescent="0.2">
      <c r="C451" s="403" t="s">
        <v>1198</v>
      </c>
    </row>
    <row r="452" spans="3:3" x14ac:dyDescent="0.2">
      <c r="C452" s="403" t="s">
        <v>936</v>
      </c>
    </row>
    <row r="453" spans="3:3" x14ac:dyDescent="0.2">
      <c r="C453" s="403" t="s">
        <v>1199</v>
      </c>
    </row>
    <row r="454" spans="3:3" x14ac:dyDescent="0.2">
      <c r="C454" s="403" t="s">
        <v>1200</v>
      </c>
    </row>
    <row r="455" spans="3:3" x14ac:dyDescent="0.2">
      <c r="C455" s="403" t="s">
        <v>939</v>
      </c>
    </row>
    <row r="456" spans="3:3" x14ac:dyDescent="0.2">
      <c r="C456" s="403" t="s">
        <v>940</v>
      </c>
    </row>
    <row r="457" spans="3:3" x14ac:dyDescent="0.2">
      <c r="C457" s="403" t="s">
        <v>941</v>
      </c>
    </row>
    <row r="459" spans="3:3" x14ac:dyDescent="0.2">
      <c r="C459" s="403" t="s">
        <v>1201</v>
      </c>
    </row>
    <row r="460" spans="3:3" x14ac:dyDescent="0.2">
      <c r="C460" s="403" t="s">
        <v>1202</v>
      </c>
    </row>
    <row r="462" spans="3:3" x14ac:dyDescent="0.2">
      <c r="C462" s="403" t="s">
        <v>944</v>
      </c>
    </row>
    <row r="463" spans="3:3" x14ac:dyDescent="0.2">
      <c r="C463" s="403" t="s">
        <v>1203</v>
      </c>
    </row>
    <row r="464" spans="3:3" x14ac:dyDescent="0.2">
      <c r="C464" s="403" t="s">
        <v>1044</v>
      </c>
    </row>
    <row r="466" spans="3:3" x14ac:dyDescent="0.2">
      <c r="C466" s="403" t="s">
        <v>954</v>
      </c>
    </row>
    <row r="467" spans="3:3" x14ac:dyDescent="0.2">
      <c r="C467" s="403" t="s">
        <v>955</v>
      </c>
    </row>
    <row r="468" spans="3:3" x14ac:dyDescent="0.2">
      <c r="C468" s="403" t="s">
        <v>956</v>
      </c>
    </row>
    <row r="469" spans="3:3" x14ac:dyDescent="0.2">
      <c r="C469" s="403" t="s">
        <v>958</v>
      </c>
    </row>
    <row r="470" spans="3:3" x14ac:dyDescent="0.2">
      <c r="C470" s="403" t="s">
        <v>959</v>
      </c>
    </row>
    <row r="471" spans="3:3" x14ac:dyDescent="0.2">
      <c r="C471" s="403" t="s">
        <v>960</v>
      </c>
    </row>
    <row r="472" spans="3:3" x14ac:dyDescent="0.2">
      <c r="C472" s="403" t="s">
        <v>961</v>
      </c>
    </row>
    <row r="473" spans="3:3" x14ac:dyDescent="0.2">
      <c r="C473" s="403" t="s">
        <v>962</v>
      </c>
    </row>
    <row r="474" spans="3:3" x14ac:dyDescent="0.2">
      <c r="C474" s="403" t="s">
        <v>963</v>
      </c>
    </row>
    <row r="475" spans="3:3" x14ac:dyDescent="0.2">
      <c r="C475" s="403" t="s">
        <v>1204</v>
      </c>
    </row>
    <row r="476" spans="3:3" x14ac:dyDescent="0.2">
      <c r="C476" s="403" t="s">
        <v>1108</v>
      </c>
    </row>
    <row r="477" spans="3:3" x14ac:dyDescent="0.2">
      <c r="C477" s="406" t="s">
        <v>1205</v>
      </c>
    </row>
    <row r="478" spans="3:3" x14ac:dyDescent="0.2">
      <c r="C478" s="403" t="s">
        <v>1206</v>
      </c>
    </row>
    <row r="479" spans="3:3" x14ac:dyDescent="0.2">
      <c r="C479" s="403" t="s">
        <v>1207</v>
      </c>
    </row>
    <row r="480" spans="3:3" x14ac:dyDescent="0.2">
      <c r="C480" s="403" t="s">
        <v>1208</v>
      </c>
    </row>
    <row r="481" spans="3:3" x14ac:dyDescent="0.2">
      <c r="C481" s="403" t="s">
        <v>1209</v>
      </c>
    </row>
    <row r="482" spans="3:3" x14ac:dyDescent="0.2">
      <c r="C482" s="403" t="s">
        <v>1210</v>
      </c>
    </row>
    <row r="483" spans="3:3" x14ac:dyDescent="0.2">
      <c r="C483" s="403" t="s">
        <v>970</v>
      </c>
    </row>
    <row r="484" spans="3:3" x14ac:dyDescent="0.2">
      <c r="C484" s="403" t="s">
        <v>971</v>
      </c>
    </row>
    <row r="485" spans="3:3" x14ac:dyDescent="0.2">
      <c r="C485" s="403" t="s">
        <v>972</v>
      </c>
    </row>
    <row r="486" spans="3:3" x14ac:dyDescent="0.2">
      <c r="C486" s="403" t="s">
        <v>973</v>
      </c>
    </row>
    <row r="487" spans="3:3" x14ac:dyDescent="0.2">
      <c r="C487" s="403" t="s">
        <v>974</v>
      </c>
    </row>
    <row r="488" spans="3:3" x14ac:dyDescent="0.2">
      <c r="C488" s="403" t="s">
        <v>975</v>
      </c>
    </row>
    <row r="489" spans="3:3" x14ac:dyDescent="0.2">
      <c r="C489" s="403" t="s">
        <v>976</v>
      </c>
    </row>
    <row r="490" spans="3:3" x14ac:dyDescent="0.2">
      <c r="C490" s="403" t="s">
        <v>977</v>
      </c>
    </row>
    <row r="491" spans="3:3" x14ac:dyDescent="0.2">
      <c r="C491" s="403" t="s">
        <v>978</v>
      </c>
    </row>
    <row r="492" spans="3:3" x14ac:dyDescent="0.2">
      <c r="C492" s="403" t="s">
        <v>979</v>
      </c>
    </row>
    <row r="493" spans="3:3" x14ac:dyDescent="0.2">
      <c r="C493" s="403" t="s">
        <v>980</v>
      </c>
    </row>
    <row r="494" spans="3:3" x14ac:dyDescent="0.2">
      <c r="C494" s="403" t="s">
        <v>1211</v>
      </c>
    </row>
    <row r="495" spans="3:3" x14ac:dyDescent="0.2">
      <c r="C495" s="403" t="s">
        <v>849</v>
      </c>
    </row>
    <row r="496" spans="3:3" x14ac:dyDescent="0.2">
      <c r="C496" s="403" t="s">
        <v>982</v>
      </c>
    </row>
    <row r="497" spans="3:3" x14ac:dyDescent="0.2">
      <c r="C497" s="403" t="s">
        <v>983</v>
      </c>
    </row>
    <row r="498" spans="3:3" x14ac:dyDescent="0.2">
      <c r="C498" s="403" t="s">
        <v>1212</v>
      </c>
    </row>
    <row r="499" spans="3:3" x14ac:dyDescent="0.2">
      <c r="C499" s="403" t="s">
        <v>985</v>
      </c>
    </row>
    <row r="500" spans="3:3" x14ac:dyDescent="0.2">
      <c r="C500" s="403" t="s">
        <v>986</v>
      </c>
    </row>
    <row r="501" spans="3:3" x14ac:dyDescent="0.2">
      <c r="C501" s="403" t="s">
        <v>987</v>
      </c>
    </row>
    <row r="502" spans="3:3" x14ac:dyDescent="0.2">
      <c r="C502" s="403" t="s">
        <v>988</v>
      </c>
    </row>
    <row r="503" spans="3:3" x14ac:dyDescent="0.2">
      <c r="C503" s="403" t="s">
        <v>800</v>
      </c>
    </row>
    <row r="504" spans="3:3" x14ac:dyDescent="0.2">
      <c r="C504" s="403" t="s">
        <v>800</v>
      </c>
    </row>
    <row r="505" spans="3:3" x14ac:dyDescent="0.2">
      <c r="C505" s="403" t="s">
        <v>800</v>
      </c>
    </row>
    <row r="506" spans="3:3" x14ac:dyDescent="0.2">
      <c r="C506" s="403" t="s">
        <v>1129</v>
      </c>
    </row>
    <row r="507" spans="3:3" x14ac:dyDescent="0.2">
      <c r="C507" s="403" t="s">
        <v>1130</v>
      </c>
    </row>
    <row r="508" spans="3:3" x14ac:dyDescent="0.2">
      <c r="C508" s="403" t="s">
        <v>1213</v>
      </c>
    </row>
    <row r="510" spans="3:3" x14ac:dyDescent="0.2">
      <c r="C510" s="403" t="s">
        <v>1131</v>
      </c>
    </row>
    <row r="511" spans="3:3" x14ac:dyDescent="0.2">
      <c r="C511" s="403" t="s">
        <v>1132</v>
      </c>
    </row>
    <row r="512" spans="3:3" x14ac:dyDescent="0.2">
      <c r="C512" s="403" t="s">
        <v>1133</v>
      </c>
    </row>
    <row r="514" spans="3:3" x14ac:dyDescent="0.2">
      <c r="C514" s="403" t="s">
        <v>1134</v>
      </c>
    </row>
    <row r="515" spans="3:3" x14ac:dyDescent="0.2">
      <c r="C515" s="403" t="s">
        <v>1135</v>
      </c>
    </row>
    <row r="516" spans="3:3" x14ac:dyDescent="0.2">
      <c r="C516" s="403" t="s">
        <v>1136</v>
      </c>
    </row>
    <row r="517" spans="3:3" x14ac:dyDescent="0.2">
      <c r="C517" s="406" t="s">
        <v>1137</v>
      </c>
    </row>
    <row r="519" spans="3:3" x14ac:dyDescent="0.2">
      <c r="C519" s="403" t="s">
        <v>1138</v>
      </c>
    </row>
    <row r="520" spans="3:3" x14ac:dyDescent="0.2">
      <c r="C520" s="403" t="s">
        <v>1139</v>
      </c>
    </row>
    <row r="522" spans="3:3" x14ac:dyDescent="0.2">
      <c r="C522" s="403" t="s">
        <v>1140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criptSheet"/>
  <dimension ref="A1:L180"/>
  <sheetViews>
    <sheetView zoomScale="85" zoomScaleNormal="85" workbookViewId="0">
      <selection activeCell="A2" sqref="A2"/>
    </sheetView>
  </sheetViews>
  <sheetFormatPr defaultColWidth="17.5703125" defaultRowHeight="15" customHeight="1" x14ac:dyDescent="0.2"/>
  <cols>
    <col min="1" max="1" width="17.5703125" style="26" customWidth="1"/>
    <col min="2" max="2" width="10.28515625" style="26" bestFit="1" customWidth="1"/>
    <col min="3" max="3" width="24.7109375" style="27" bestFit="1" customWidth="1"/>
    <col min="4" max="4" width="23.42578125" style="27" bestFit="1" customWidth="1"/>
    <col min="5" max="5" width="34.5703125" style="74" customWidth="1"/>
    <col min="6" max="6" width="10.42578125" style="75" customWidth="1"/>
    <col min="7" max="7" width="10.42578125" style="29" bestFit="1" customWidth="1"/>
    <col min="8" max="8" width="10.42578125" style="30" bestFit="1" customWidth="1"/>
    <col min="9" max="12" width="10.42578125" style="26" bestFit="1" customWidth="1"/>
    <col min="13" max="14" width="17.5703125" style="26" customWidth="1"/>
    <col min="15" max="16384" width="17.5703125" style="26"/>
  </cols>
  <sheetData>
    <row r="1" spans="1:12" ht="15" customHeight="1" thickBot="1" x14ac:dyDescent="0.25">
      <c r="D1" s="28"/>
      <c r="E1" s="28"/>
      <c r="F1" s="28"/>
    </row>
    <row r="2" spans="1:12" ht="15" customHeight="1" thickBot="1" x14ac:dyDescent="0.25">
      <c r="A2" s="31" t="s">
        <v>1217</v>
      </c>
      <c r="B2" s="32" t="s">
        <v>1218</v>
      </c>
      <c r="C2" s="33"/>
      <c r="D2" s="34"/>
      <c r="E2" s="27"/>
      <c r="F2" s="27"/>
    </row>
    <row r="3" spans="1:12" ht="15" customHeight="1" x14ac:dyDescent="0.2">
      <c r="A3" s="35" t="s">
        <v>1219</v>
      </c>
      <c r="B3" s="36"/>
      <c r="C3" s="105" t="s">
        <v>1220</v>
      </c>
      <c r="D3" s="36"/>
      <c r="E3" s="37"/>
      <c r="F3" s="38"/>
      <c r="H3" s="39"/>
      <c r="I3" s="39"/>
      <c r="J3" s="39"/>
      <c r="K3" s="39"/>
      <c r="L3" s="39"/>
    </row>
    <row r="4" spans="1:12" ht="15" customHeight="1" x14ac:dyDescent="0.2">
      <c r="A4" s="40" t="s">
        <v>1221</v>
      </c>
      <c r="B4" s="104" t="s">
        <v>1222</v>
      </c>
      <c r="C4" s="106" t="s">
        <v>1223</v>
      </c>
      <c r="D4" s="41"/>
      <c r="E4" s="42"/>
      <c r="F4" s="38"/>
      <c r="H4" s="39" t="s">
        <v>1224</v>
      </c>
      <c r="I4" s="39"/>
      <c r="J4" s="39"/>
      <c r="K4" s="39"/>
      <c r="L4" s="39"/>
    </row>
    <row r="5" spans="1:12" ht="15" customHeight="1" thickBot="1" x14ac:dyDescent="0.25">
      <c r="A5" s="40"/>
      <c r="B5" s="43"/>
      <c r="C5" s="43"/>
      <c r="D5" s="43"/>
      <c r="E5" s="44"/>
      <c r="F5" s="38"/>
      <c r="H5" s="39" t="s">
        <v>1222</v>
      </c>
      <c r="I5" s="39"/>
      <c r="J5" s="39"/>
      <c r="K5" s="39"/>
      <c r="L5" s="39"/>
    </row>
    <row r="6" spans="1:12" ht="15" customHeight="1" x14ac:dyDescent="0.2">
      <c r="A6" s="45"/>
      <c r="B6" s="46"/>
      <c r="C6" s="47"/>
      <c r="D6" s="48" t="s">
        <v>1225</v>
      </c>
      <c r="E6" s="49">
        <v>1</v>
      </c>
      <c r="F6" s="38"/>
      <c r="H6" s="26"/>
    </row>
    <row r="7" spans="1:12" ht="15" customHeight="1" x14ac:dyDescent="0.2">
      <c r="A7" s="50"/>
      <c r="B7" s="51"/>
      <c r="C7" s="52"/>
      <c r="D7" s="53" t="s">
        <v>1226</v>
      </c>
      <c r="E7" s="54" t="s">
        <v>1227</v>
      </c>
      <c r="F7" s="38"/>
      <c r="H7" s="26">
        <f>COUNTIF('Bending Stiffness'!A5:A15000,"&gt;0")+1</f>
        <v>25</v>
      </c>
      <c r="I7" s="27"/>
      <c r="J7" s="27"/>
      <c r="K7" s="27"/>
      <c r="L7" s="27"/>
    </row>
    <row r="8" spans="1:12" ht="15" customHeight="1" x14ac:dyDescent="0.2">
      <c r="A8" s="55"/>
      <c r="B8" s="56" t="s">
        <v>1228</v>
      </c>
      <c r="C8" s="51" t="s">
        <v>1229</v>
      </c>
      <c r="D8" s="53" t="s">
        <v>1230</v>
      </c>
      <c r="E8" s="57">
        <f>Values!C8</f>
        <v>0.30396334396685659</v>
      </c>
      <c r="F8" s="38"/>
      <c r="H8" s="27"/>
      <c r="I8" s="27"/>
      <c r="J8" s="27"/>
      <c r="K8" s="27"/>
      <c r="L8" s="27"/>
    </row>
    <row r="9" spans="1:12" ht="15" customHeight="1" x14ac:dyDescent="0.2">
      <c r="A9" s="55"/>
      <c r="B9" s="56" t="s">
        <v>1228</v>
      </c>
      <c r="C9" s="51" t="s">
        <v>1229</v>
      </c>
      <c r="D9" s="53" t="s">
        <v>1231</v>
      </c>
      <c r="E9" s="57">
        <f>Values!C9</f>
        <v>0.16220196250802385</v>
      </c>
      <c r="F9" s="38"/>
      <c r="H9" s="27"/>
      <c r="I9" s="27"/>
      <c r="J9" s="27"/>
      <c r="K9" s="27"/>
      <c r="L9" s="27"/>
    </row>
    <row r="10" spans="1:12" ht="15" customHeight="1" x14ac:dyDescent="0.2">
      <c r="A10" s="55"/>
      <c r="B10" s="56" t="s">
        <v>1228</v>
      </c>
      <c r="C10" s="51" t="s">
        <v>1229</v>
      </c>
      <c r="D10" s="58" t="s">
        <v>1232</v>
      </c>
      <c r="E10" s="57">
        <f>Values!C4/1000</f>
        <v>0.14652000000000001</v>
      </c>
      <c r="F10" s="60"/>
      <c r="H10" s="61"/>
      <c r="I10" s="61"/>
      <c r="J10" s="61"/>
      <c r="K10" s="61"/>
      <c r="L10" s="61"/>
    </row>
    <row r="11" spans="1:12" ht="15" customHeight="1" x14ac:dyDescent="0.2">
      <c r="A11" s="55"/>
      <c r="B11" s="56" t="s">
        <v>1228</v>
      </c>
      <c r="C11" s="51" t="s">
        <v>1229</v>
      </c>
      <c r="D11" s="62" t="s">
        <v>1233</v>
      </c>
      <c r="E11" s="57">
        <f>Values!C10/1000</f>
        <v>0.30622000000000005</v>
      </c>
      <c r="F11" s="60"/>
      <c r="H11" s="61"/>
      <c r="I11" s="61"/>
      <c r="J11" s="61"/>
      <c r="K11" s="61"/>
      <c r="L11" s="61"/>
    </row>
    <row r="12" spans="1:12" ht="15" customHeight="1" x14ac:dyDescent="0.2">
      <c r="A12" s="55"/>
      <c r="B12" s="56" t="s">
        <v>1228</v>
      </c>
      <c r="C12" s="51" t="s">
        <v>1229</v>
      </c>
      <c r="D12" s="62" t="s">
        <v>1234</v>
      </c>
      <c r="E12" s="57">
        <f>Values!C10/1000</f>
        <v>0.30622000000000005</v>
      </c>
      <c r="F12" s="60"/>
      <c r="H12" s="61"/>
      <c r="I12" s="61"/>
      <c r="J12" s="61"/>
      <c r="K12" s="61"/>
      <c r="L12" s="61"/>
    </row>
    <row r="13" spans="1:12" ht="15" customHeight="1" x14ac:dyDescent="0.2">
      <c r="A13" s="55"/>
      <c r="B13" s="56" t="s">
        <v>1228</v>
      </c>
      <c r="C13" s="51" t="s">
        <v>1229</v>
      </c>
      <c r="D13" s="62" t="s">
        <v>1235</v>
      </c>
      <c r="E13" s="57">
        <f>Values!C10/1000</f>
        <v>0.30622000000000005</v>
      </c>
      <c r="F13" s="60"/>
      <c r="H13" s="61"/>
      <c r="I13" s="61"/>
      <c r="J13" s="61"/>
      <c r="K13" s="61"/>
      <c r="L13" s="61"/>
    </row>
    <row r="14" spans="1:12" ht="15" customHeight="1" x14ac:dyDescent="0.2">
      <c r="A14" s="55"/>
      <c r="B14" s="56"/>
      <c r="C14" s="56" t="s">
        <v>1228</v>
      </c>
      <c r="D14" s="58" t="s">
        <v>1236</v>
      </c>
      <c r="E14" s="59">
        <f>('MCV e Guindaste'!O17)-160-100-40-10-E15-E19-E50</f>
        <v>1922.9870000000001</v>
      </c>
      <c r="F14" s="60"/>
      <c r="H14" s="61"/>
      <c r="I14" s="61"/>
      <c r="J14" s="61"/>
      <c r="K14" s="61"/>
      <c r="L14" s="61"/>
    </row>
    <row r="15" spans="1:12" ht="15" customHeight="1" x14ac:dyDescent="0.2">
      <c r="A15" s="55"/>
      <c r="B15" s="56"/>
      <c r="C15" s="56" t="s">
        <v>1228</v>
      </c>
      <c r="D15" s="58" t="s">
        <v>1237</v>
      </c>
      <c r="E15" s="80">
        <f>Values!C18/1000</f>
        <v>5.6390000000000002</v>
      </c>
      <c r="F15" s="60"/>
      <c r="H15" s="61"/>
      <c r="I15" s="61"/>
      <c r="J15" s="61"/>
      <c r="K15" s="61"/>
      <c r="L15" s="61"/>
    </row>
    <row r="16" spans="1:12" ht="15" customHeight="1" x14ac:dyDescent="0.2">
      <c r="A16" s="55"/>
      <c r="B16" s="56" t="s">
        <v>1228</v>
      </c>
      <c r="C16" s="51" t="s">
        <v>1238</v>
      </c>
      <c r="D16" s="53" t="s">
        <v>1230</v>
      </c>
      <c r="E16" s="57">
        <f>Values!C23</f>
        <v>0.38577192382792591</v>
      </c>
      <c r="F16" s="60"/>
      <c r="H16" s="61"/>
      <c r="I16" s="61"/>
      <c r="J16" s="61"/>
      <c r="K16" s="61"/>
      <c r="L16" s="61"/>
    </row>
    <row r="17" spans="1:12" ht="15" customHeight="1" x14ac:dyDescent="0.2">
      <c r="A17" s="55"/>
      <c r="B17" s="56" t="s">
        <v>1228</v>
      </c>
      <c r="C17" s="51" t="s">
        <v>1238</v>
      </c>
      <c r="D17" s="53" t="s">
        <v>1231</v>
      </c>
      <c r="E17" s="337">
        <f>Values!C25/1000</f>
        <v>0.33</v>
      </c>
      <c r="F17" s="60"/>
      <c r="H17" s="61"/>
      <c r="I17" s="61"/>
      <c r="J17" s="61"/>
      <c r="K17" s="61"/>
      <c r="L17" s="61"/>
    </row>
    <row r="18" spans="1:12" ht="15" customHeight="1" x14ac:dyDescent="0.2">
      <c r="A18" s="55"/>
      <c r="B18" s="56" t="s">
        <v>1228</v>
      </c>
      <c r="C18" s="51" t="s">
        <v>1238</v>
      </c>
      <c r="D18" s="58" t="s">
        <v>1232</v>
      </c>
      <c r="E18" s="57">
        <f>Values!C21</f>
        <v>0.24720695158716083</v>
      </c>
      <c r="F18" s="60"/>
      <c r="H18" s="61"/>
      <c r="I18" s="61"/>
      <c r="J18" s="61"/>
      <c r="K18" s="61"/>
      <c r="L18" s="61"/>
    </row>
    <row r="19" spans="1:12" ht="15" customHeight="1" x14ac:dyDescent="0.2">
      <c r="A19" s="55"/>
      <c r="B19" s="56"/>
      <c r="C19" s="56" t="s">
        <v>1228</v>
      </c>
      <c r="D19" s="58" t="s">
        <v>1239</v>
      </c>
      <c r="E19" s="79">
        <f>Values!C37/1000</f>
        <v>1.3740000000000001</v>
      </c>
      <c r="F19" s="60"/>
      <c r="H19" s="61"/>
      <c r="I19" s="61"/>
      <c r="J19" s="61"/>
      <c r="K19" s="61"/>
      <c r="L19" s="61"/>
    </row>
    <row r="20" spans="1:12" ht="15" customHeight="1" x14ac:dyDescent="0.2">
      <c r="A20" s="55"/>
      <c r="B20" s="56" t="s">
        <v>1228</v>
      </c>
      <c r="C20" s="51" t="s">
        <v>1240</v>
      </c>
      <c r="D20" s="53" t="s">
        <v>1230</v>
      </c>
      <c r="E20" s="57">
        <f>Values!C42</f>
        <v>0.3575276881612629</v>
      </c>
      <c r="F20" s="60"/>
      <c r="H20" s="61"/>
      <c r="I20" s="61"/>
      <c r="J20" s="61"/>
      <c r="K20" s="61"/>
      <c r="L20" s="61"/>
    </row>
    <row r="21" spans="1:12" ht="15" customHeight="1" x14ac:dyDescent="0.2">
      <c r="A21" s="55"/>
      <c r="B21" s="56" t="s">
        <v>1228</v>
      </c>
      <c r="C21" s="51" t="s">
        <v>1240</v>
      </c>
      <c r="D21" s="53" t="s">
        <v>1231</v>
      </c>
      <c r="E21" s="57">
        <f>Values!C44/1000</f>
        <v>0.15240000000000001</v>
      </c>
      <c r="F21" s="60"/>
      <c r="H21" s="61"/>
      <c r="I21" s="61"/>
      <c r="J21" s="61"/>
      <c r="K21" s="61"/>
      <c r="L21" s="61"/>
    </row>
    <row r="22" spans="1:12" ht="15" customHeight="1" x14ac:dyDescent="0.2">
      <c r="A22" s="55"/>
      <c r="B22" s="56" t="s">
        <v>1228</v>
      </c>
      <c r="C22" s="51" t="s">
        <v>1240</v>
      </c>
      <c r="D22" s="58" t="s">
        <v>1232</v>
      </c>
      <c r="E22" s="57">
        <f>Values!C40</f>
        <v>0.6477438136826783</v>
      </c>
      <c r="F22" s="60"/>
      <c r="H22" s="61"/>
      <c r="I22" s="61"/>
      <c r="J22" s="61"/>
      <c r="K22" s="61"/>
      <c r="L22" s="61"/>
    </row>
    <row r="23" spans="1:12" ht="15" customHeight="1" x14ac:dyDescent="0.2">
      <c r="A23" s="55"/>
      <c r="B23" s="56" t="s">
        <v>1228</v>
      </c>
      <c r="C23" s="51" t="s">
        <v>1229</v>
      </c>
      <c r="D23" s="62" t="s">
        <v>1241</v>
      </c>
      <c r="E23" s="57">
        <f>Values!C17</f>
        <v>310730</v>
      </c>
      <c r="F23" s="60"/>
      <c r="H23" s="61"/>
      <c r="I23" s="61"/>
      <c r="J23" s="61"/>
      <c r="K23" s="61"/>
      <c r="L23" s="61"/>
    </row>
    <row r="24" spans="1:12" ht="15" customHeight="1" x14ac:dyDescent="0.2">
      <c r="A24" s="55"/>
      <c r="B24" s="56" t="s">
        <v>1228</v>
      </c>
      <c r="C24" s="51" t="s">
        <v>1238</v>
      </c>
      <c r="D24" s="62" t="s">
        <v>1241</v>
      </c>
      <c r="E24" s="81">
        <f>Values!C31</f>
        <v>10</v>
      </c>
      <c r="F24" s="60"/>
      <c r="H24" s="61"/>
      <c r="I24" s="61"/>
      <c r="J24" s="61"/>
      <c r="K24" s="61"/>
      <c r="L24" s="61"/>
    </row>
    <row r="25" spans="1:12" ht="15" customHeight="1" x14ac:dyDescent="0.2">
      <c r="A25" s="55"/>
      <c r="B25" s="56" t="s">
        <v>1228</v>
      </c>
      <c r="C25" s="51" t="s">
        <v>1240</v>
      </c>
      <c r="D25" s="62" t="s">
        <v>1242</v>
      </c>
      <c r="E25" s="81">
        <f>Values!C46</f>
        <v>36812.388185535099</v>
      </c>
      <c r="F25" s="60"/>
      <c r="H25" s="61"/>
      <c r="I25" s="61"/>
      <c r="J25" s="61"/>
      <c r="K25" s="61"/>
      <c r="L25" s="61"/>
    </row>
    <row r="26" spans="1:12" ht="15" customHeight="1" x14ac:dyDescent="0.2">
      <c r="A26" s="55"/>
      <c r="B26" s="56" t="s">
        <v>1228</v>
      </c>
      <c r="C26" s="51" t="s">
        <v>1240</v>
      </c>
      <c r="D26" s="62" t="s">
        <v>1241</v>
      </c>
      <c r="E26" s="57">
        <f>Values!C47</f>
        <v>6712860.6830836497</v>
      </c>
      <c r="F26" s="60"/>
      <c r="H26" s="61"/>
      <c r="I26" s="61"/>
      <c r="J26" s="61"/>
      <c r="K26" s="61"/>
      <c r="L26" s="61"/>
    </row>
    <row r="27" spans="1:12" ht="15" customHeight="1" x14ac:dyDescent="0.2">
      <c r="A27" s="55"/>
      <c r="B27" s="56" t="s">
        <v>1228</v>
      </c>
      <c r="C27" s="51" t="s">
        <v>1229</v>
      </c>
      <c r="D27" s="62" t="s">
        <v>1243</v>
      </c>
      <c r="E27" s="79">
        <f>Values!C13</f>
        <v>2.4</v>
      </c>
      <c r="F27" s="60"/>
      <c r="H27" s="61"/>
      <c r="I27" s="61"/>
      <c r="J27" s="61"/>
      <c r="K27" s="61"/>
      <c r="L27" s="61"/>
    </row>
    <row r="28" spans="1:12" ht="15" customHeight="1" x14ac:dyDescent="0.2">
      <c r="A28" s="55"/>
      <c r="B28" s="56" t="s">
        <v>1228</v>
      </c>
      <c r="C28" s="51" t="s">
        <v>1238</v>
      </c>
      <c r="D28" s="62" t="s">
        <v>1243</v>
      </c>
      <c r="E28" s="79">
        <f>Values!C27</f>
        <v>4.1399999999999997</v>
      </c>
      <c r="F28" s="60"/>
      <c r="H28" s="61"/>
      <c r="I28" s="61"/>
      <c r="J28" s="61"/>
      <c r="K28" s="61"/>
      <c r="L28" s="61"/>
    </row>
    <row r="29" spans="1:12" ht="15" customHeight="1" x14ac:dyDescent="0.2">
      <c r="A29" s="55"/>
      <c r="B29" s="56" t="s">
        <v>1228</v>
      </c>
      <c r="C29" s="51" t="s">
        <v>1240</v>
      </c>
      <c r="D29" s="62" t="s">
        <v>1243</v>
      </c>
      <c r="E29" s="79">
        <f>Values!C27</f>
        <v>4.1399999999999997</v>
      </c>
      <c r="F29" s="60"/>
      <c r="H29" s="61"/>
      <c r="I29" s="61"/>
      <c r="J29" s="61"/>
      <c r="K29" s="61"/>
      <c r="L29" s="61"/>
    </row>
    <row r="30" spans="1:12" ht="15" customHeight="1" x14ac:dyDescent="0.2">
      <c r="A30" s="55"/>
      <c r="B30" s="56" t="s">
        <v>1228</v>
      </c>
      <c r="C30" s="51" t="s">
        <v>1238</v>
      </c>
      <c r="D30" s="62" t="s">
        <v>1234</v>
      </c>
      <c r="E30" s="79">
        <f>Values!C26/1000</f>
        <v>0.66800000000000004</v>
      </c>
      <c r="F30" s="60"/>
      <c r="H30" s="61"/>
      <c r="I30" s="61"/>
      <c r="J30" s="61"/>
      <c r="K30" s="61"/>
      <c r="L30" s="61"/>
    </row>
    <row r="31" spans="1:12" ht="15" customHeight="1" x14ac:dyDescent="0.2">
      <c r="A31" s="55"/>
      <c r="B31" s="56" t="s">
        <v>1228</v>
      </c>
      <c r="C31" s="51" t="s">
        <v>1240</v>
      </c>
      <c r="D31" s="62" t="s">
        <v>1234</v>
      </c>
      <c r="E31" s="79">
        <f>Values!C45/1000</f>
        <v>0.53500000000000003</v>
      </c>
      <c r="F31" s="60"/>
      <c r="H31" s="61"/>
      <c r="I31" s="61"/>
      <c r="J31" s="61"/>
      <c r="K31" s="61"/>
      <c r="L31" s="61"/>
    </row>
    <row r="32" spans="1:12" ht="15" customHeight="1" x14ac:dyDescent="0.2">
      <c r="A32" s="55"/>
      <c r="B32" s="56" t="s">
        <v>1228</v>
      </c>
      <c r="C32" s="51" t="s">
        <v>1238</v>
      </c>
      <c r="D32" s="62" t="s">
        <v>1235</v>
      </c>
      <c r="E32" s="79">
        <f>Values!C26/1000</f>
        <v>0.66800000000000004</v>
      </c>
      <c r="F32" s="60"/>
      <c r="H32" s="61"/>
      <c r="I32" s="61"/>
      <c r="J32" s="61"/>
      <c r="K32" s="61"/>
      <c r="L32" s="61"/>
    </row>
    <row r="33" spans="1:12" ht="15" customHeight="1" x14ac:dyDescent="0.2">
      <c r="A33" s="55"/>
      <c r="B33" s="56" t="s">
        <v>1228</v>
      </c>
      <c r="C33" s="51" t="s">
        <v>1240</v>
      </c>
      <c r="D33" s="62" t="s">
        <v>1235</v>
      </c>
      <c r="E33" s="79">
        <f>Values!C45/1000</f>
        <v>0.53500000000000003</v>
      </c>
      <c r="F33" s="60"/>
      <c r="H33" s="61"/>
      <c r="I33" s="61"/>
      <c r="J33" s="61"/>
      <c r="K33" s="61"/>
      <c r="L33" s="61"/>
    </row>
    <row r="34" spans="1:12" ht="15" customHeight="1" x14ac:dyDescent="0.2">
      <c r="A34" s="55"/>
      <c r="B34" s="56" t="s">
        <v>1228</v>
      </c>
      <c r="C34" s="51" t="s">
        <v>1238</v>
      </c>
      <c r="D34" s="62" t="s">
        <v>1233</v>
      </c>
      <c r="E34" s="79">
        <f>Values!C26/1000</f>
        <v>0.66800000000000004</v>
      </c>
      <c r="F34" s="60"/>
      <c r="H34" s="61"/>
      <c r="I34" s="61"/>
      <c r="J34" s="61"/>
      <c r="K34" s="61"/>
      <c r="L34" s="61"/>
    </row>
    <row r="35" spans="1:12" ht="15" customHeight="1" x14ac:dyDescent="0.2">
      <c r="A35" s="55"/>
      <c r="B35" s="56" t="s">
        <v>1228</v>
      </c>
      <c r="C35" s="51" t="s">
        <v>1240</v>
      </c>
      <c r="D35" s="62" t="s">
        <v>1233</v>
      </c>
      <c r="E35" s="79">
        <f>Values!C45/1000</f>
        <v>0.53500000000000003</v>
      </c>
      <c r="F35" s="60"/>
      <c r="H35" s="61"/>
      <c r="I35" s="61"/>
      <c r="J35" s="61"/>
      <c r="K35" s="61"/>
      <c r="L35" s="61"/>
    </row>
    <row r="36" spans="1:12" ht="15" customHeight="1" x14ac:dyDescent="0.2">
      <c r="A36" s="55"/>
      <c r="B36" s="56" t="s">
        <v>1228</v>
      </c>
      <c r="C36" s="51" t="s">
        <v>1238</v>
      </c>
      <c r="D36" s="62" t="s">
        <v>1244</v>
      </c>
      <c r="E36" s="79">
        <f>Values!C32</f>
        <v>10</v>
      </c>
      <c r="F36" s="60"/>
      <c r="H36" s="61"/>
      <c r="I36" s="61"/>
      <c r="J36" s="61"/>
      <c r="K36" s="61"/>
      <c r="L36" s="61"/>
    </row>
    <row r="37" spans="1:12" ht="15" customHeight="1" x14ac:dyDescent="0.2">
      <c r="A37" s="55"/>
      <c r="B37" s="56" t="s">
        <v>1228</v>
      </c>
      <c r="C37" s="51" t="s">
        <v>1240</v>
      </c>
      <c r="D37" s="62" t="s">
        <v>1244</v>
      </c>
      <c r="E37" s="57">
        <f>Values!C48</f>
        <v>28317.221681180847</v>
      </c>
      <c r="F37" s="60"/>
      <c r="H37" s="61"/>
      <c r="I37" s="61"/>
      <c r="J37" s="61"/>
      <c r="K37" s="61"/>
      <c r="L37" s="61"/>
    </row>
    <row r="38" spans="1:12" ht="15" customHeight="1" x14ac:dyDescent="0.2">
      <c r="A38" s="55"/>
      <c r="B38" s="56" t="s">
        <v>1228</v>
      </c>
      <c r="C38" s="51" t="s">
        <v>1229</v>
      </c>
      <c r="D38" s="62" t="s">
        <v>1244</v>
      </c>
      <c r="E38" s="57">
        <f>Values!C15</f>
        <v>1204</v>
      </c>
      <c r="F38" s="60"/>
      <c r="H38" s="61"/>
      <c r="I38" s="61"/>
      <c r="J38" s="61"/>
      <c r="K38" s="61"/>
      <c r="L38" s="61"/>
    </row>
    <row r="39" spans="1:12" ht="15" customHeight="1" x14ac:dyDescent="0.2">
      <c r="A39" s="55"/>
      <c r="B39" s="56" t="str">
        <f>IF(Values!$A$51="","","Select Line")</f>
        <v/>
      </c>
      <c r="C39" s="51" t="str">
        <f>IF(Values!$A$51="","Select Line","Select Adaptador")</f>
        <v>Select Line</v>
      </c>
      <c r="D39" s="53" t="str">
        <f>IF(Values!$A$51="","NumberOfSections =","OD =")</f>
        <v>NumberOfSections =</v>
      </c>
      <c r="E39" s="79" t="str">
        <f>IF(Values!$A$51="","7",Values!C54)</f>
        <v>7</v>
      </c>
      <c r="F39" s="60"/>
      <c r="H39" s="61"/>
      <c r="I39" s="61"/>
      <c r="J39" s="61"/>
      <c r="K39" s="61"/>
      <c r="L39" s="61"/>
    </row>
    <row r="40" spans="1:12" ht="15" customHeight="1" x14ac:dyDescent="0.2">
      <c r="A40" s="55"/>
      <c r="B40" s="56" t="str">
        <f>IF(Values!$A$51="","","Select Line")</f>
        <v/>
      </c>
      <c r="C40" s="51" t="str">
        <f>IF(Values!$A$51="","Select Line","Select Adaptador")</f>
        <v>Select Line</v>
      </c>
      <c r="D40" s="53" t="str">
        <f>IF(Values!$A$51="","NumberOfSections =","ID =")</f>
        <v>NumberOfSections =</v>
      </c>
      <c r="E40" s="79" t="str">
        <f>IF(Values!$A$51="","7",Values!C56/1000)</f>
        <v>7</v>
      </c>
      <c r="F40" s="60"/>
      <c r="H40" s="61"/>
      <c r="I40" s="61"/>
      <c r="J40" s="61"/>
      <c r="K40" s="61"/>
      <c r="L40" s="61"/>
    </row>
    <row r="41" spans="1:12" ht="15" customHeight="1" x14ac:dyDescent="0.2">
      <c r="A41" s="55"/>
      <c r="B41" s="56" t="str">
        <f>IF(Values!$A$51="","","Select Line")</f>
        <v/>
      </c>
      <c r="C41" s="51" t="str">
        <f>IF(Values!$A$51="","Select Line","Select Adaptador")</f>
        <v>Select Line</v>
      </c>
      <c r="D41" s="58" t="str">
        <f>IF(Values!$A$51="","NumberOfSections =","MassPerUnitLength =")</f>
        <v>NumberOfSections =</v>
      </c>
      <c r="E41" s="79" t="str">
        <f>IF(Values!$A$51="","7",Values!C52)</f>
        <v>7</v>
      </c>
      <c r="F41" s="60"/>
      <c r="H41" s="61"/>
      <c r="I41" s="61"/>
      <c r="J41" s="61"/>
      <c r="K41" s="61"/>
      <c r="L41" s="61"/>
    </row>
    <row r="42" spans="1:12" ht="15" customHeight="1" x14ac:dyDescent="0.2">
      <c r="A42" s="55"/>
      <c r="B42" s="56" t="str">
        <f>IF(Values!$A$51="","","Select Line")</f>
        <v/>
      </c>
      <c r="C42" s="51" t="str">
        <f>IF(Values!$A$51="","Select Line","Select Adaptador")</f>
        <v>Select Line</v>
      </c>
      <c r="D42" s="62" t="str">
        <f>IF(Values!$A$51="","NumberOfSections =","EIx =")</f>
        <v>NumberOfSections =</v>
      </c>
      <c r="E42" s="79" t="str">
        <f>IF(Values!$A$51="","7",Values!C58)</f>
        <v>7</v>
      </c>
      <c r="F42" s="60"/>
      <c r="H42" s="61"/>
      <c r="I42" s="61"/>
      <c r="J42" s="61"/>
      <c r="K42" s="61"/>
      <c r="L42" s="61"/>
    </row>
    <row r="43" spans="1:12" ht="15" customHeight="1" x14ac:dyDescent="0.2">
      <c r="A43" s="55"/>
      <c r="B43" s="56" t="str">
        <f>IF(Values!$A$51="","","Select Line")</f>
        <v/>
      </c>
      <c r="C43" s="51" t="str">
        <f>IF(Values!$A$51="","Select Line","Select Adaptador")</f>
        <v>Select Line</v>
      </c>
      <c r="D43" s="62" t="str">
        <f>IF(Values!$A$51="","NumberOfSections =","EA =")</f>
        <v>NumberOfSections =</v>
      </c>
      <c r="E43" s="79" t="str">
        <f>IF(Values!$A$51="","7",Values!C59)</f>
        <v>7</v>
      </c>
      <c r="F43" s="60"/>
      <c r="H43" s="61"/>
      <c r="I43" s="61"/>
      <c r="J43" s="61"/>
      <c r="K43" s="61"/>
      <c r="L43" s="61"/>
    </row>
    <row r="44" spans="1:12" ht="15" customHeight="1" x14ac:dyDescent="0.2">
      <c r="A44" s="55"/>
      <c r="B44" s="56" t="str">
        <f>IF(Values!$A$51="","","Select Line")</f>
        <v/>
      </c>
      <c r="C44" s="51" t="str">
        <f>IF(Values!$A$51="","Select Line","Select Adaptador")</f>
        <v>Select Line</v>
      </c>
      <c r="D44" s="62" t="str">
        <f>IF(Values!$A$51="","NumberOfSections =","xMinRadius =")</f>
        <v>NumberOfSections =</v>
      </c>
      <c r="E44" s="79" t="str">
        <f>IF(Values!$A$51="","7",Values!C27)</f>
        <v>7</v>
      </c>
      <c r="F44" s="60"/>
      <c r="H44" s="61"/>
      <c r="I44" s="61"/>
      <c r="J44" s="61"/>
      <c r="K44" s="61"/>
      <c r="L44" s="61"/>
    </row>
    <row r="45" spans="1:12" ht="15" customHeight="1" x14ac:dyDescent="0.2">
      <c r="A45" s="55"/>
      <c r="B45" s="56" t="str">
        <f>IF(Values!$A$51="","","Select Line")</f>
        <v/>
      </c>
      <c r="C45" s="51" t="str">
        <f>IF(Values!$A$51="","Select Line","Select Adaptador")</f>
        <v>Select Line</v>
      </c>
      <c r="D45" s="62" t="str">
        <f>IF(Values!$A$51="","NumberOfSections =","NormalDragLiftDiameter =")</f>
        <v>NumberOfSections =</v>
      </c>
      <c r="E45" s="79" t="str">
        <f>IF(Values!$A$51="","7",Values!C57/1000)</f>
        <v>7</v>
      </c>
      <c r="F45" s="60"/>
      <c r="H45" s="61"/>
      <c r="I45" s="61"/>
      <c r="J45" s="61"/>
      <c r="K45" s="61"/>
      <c r="L45" s="61"/>
    </row>
    <row r="46" spans="1:12" ht="15" customHeight="1" x14ac:dyDescent="0.2">
      <c r="A46" s="55"/>
      <c r="B46" s="56" t="str">
        <f>IF(Values!$A$51="","","Select Line")</f>
        <v/>
      </c>
      <c r="C46" s="51" t="str">
        <f>IF(Values!$A$51="","Select Line","Select Adaptador")</f>
        <v>Select Line</v>
      </c>
      <c r="D46" s="62" t="str">
        <f>IF(Values!$A$51="","NumberOfSections =","AxialDragLiftDiameter =")</f>
        <v>NumberOfSections =</v>
      </c>
      <c r="E46" s="79" t="str">
        <f>IF(Values!$A$51="","7",Values!C57/1000)</f>
        <v>7</v>
      </c>
      <c r="F46" s="60"/>
      <c r="H46" s="61"/>
      <c r="I46" s="61"/>
      <c r="J46" s="61"/>
      <c r="K46" s="61"/>
      <c r="L46" s="61"/>
    </row>
    <row r="47" spans="1:12" ht="15" customHeight="1" x14ac:dyDescent="0.2">
      <c r="A47" s="55"/>
      <c r="B47" s="56" t="str">
        <f>IF(Values!$A$51="","","Select Line")</f>
        <v/>
      </c>
      <c r="C47" s="51" t="str">
        <f>IF(Values!$A$51="","Select Line","Select Adaptador")</f>
        <v>Select Line</v>
      </c>
      <c r="D47" s="62" t="str">
        <f>IF(Values!$A$51="","NumberOfSections =","ContactDiameter =")</f>
        <v>NumberOfSections =</v>
      </c>
      <c r="E47" s="79" t="str">
        <f>IF(Values!$A$51="","7",Values!C57/1000)</f>
        <v>7</v>
      </c>
      <c r="F47" s="60"/>
      <c r="H47" s="61"/>
      <c r="I47" s="61"/>
      <c r="J47" s="61"/>
      <c r="K47" s="61"/>
      <c r="L47" s="61"/>
    </row>
    <row r="48" spans="1:12" ht="15" customHeight="1" x14ac:dyDescent="0.2">
      <c r="A48" s="55"/>
      <c r="B48" s="56" t="str">
        <f>IF(Values!$A$51="","","Select Line")</f>
        <v/>
      </c>
      <c r="C48" s="51" t="str">
        <f>IF(Values!$A$51="","Select Line","Select Adaptador")</f>
        <v>Select Line</v>
      </c>
      <c r="D48" s="62" t="str">
        <f>IF(Values!$A$51="","NumberOfSections =","GJ =")</f>
        <v>NumberOfSections =</v>
      </c>
      <c r="E48" s="79" t="str">
        <f>IF(Values!$A$51="","7",Values!C60)</f>
        <v>7</v>
      </c>
      <c r="F48" s="60"/>
      <c r="H48" s="61"/>
      <c r="I48" s="61"/>
      <c r="J48" s="61"/>
      <c r="K48" s="61"/>
      <c r="L48" s="61"/>
    </row>
    <row r="49" spans="1:12" ht="15" customHeight="1" x14ac:dyDescent="0.2">
      <c r="A49" s="55"/>
      <c r="B49" s="56"/>
      <c r="C49" s="51" t="str">
        <f>IF(Values!$A$51="","Select Line","Select Adaptador")</f>
        <v>Select Line</v>
      </c>
      <c r="D49" s="62" t="str">
        <f>IF(Values!$A$51="","NumberOfSections =","Name =")</f>
        <v>NumberOfSections =</v>
      </c>
      <c r="E49" s="79" t="str">
        <f>IF(Values!$A$51="","7",SUBSTITUTE(Values!A51," ","_"))</f>
        <v>7</v>
      </c>
      <c r="F49" s="60"/>
      <c r="H49" s="61"/>
      <c r="I49" s="61"/>
      <c r="J49" s="61"/>
      <c r="K49" s="61"/>
      <c r="L49" s="61"/>
    </row>
    <row r="50" spans="1:12" ht="15" customHeight="1" x14ac:dyDescent="0.2">
      <c r="A50" s="55"/>
      <c r="B50" s="56"/>
      <c r="C50" s="56" t="s">
        <v>1228</v>
      </c>
      <c r="D50" s="58" t="str">
        <f>IF(Values!$A$51="","Attachmentz[1] =","Length[8] =")</f>
        <v>Attachmentz[1] =</v>
      </c>
      <c r="E50" s="79" t="str">
        <f>IF(Values!$A$51="","0",Values!C49/1000)</f>
        <v>0</v>
      </c>
      <c r="F50" s="60"/>
      <c r="H50" s="61"/>
      <c r="I50" s="61"/>
      <c r="J50" s="61"/>
      <c r="K50" s="61"/>
      <c r="L50" s="61"/>
    </row>
    <row r="51" spans="1:12" ht="15" customHeight="1" x14ac:dyDescent="0.2">
      <c r="A51" s="55"/>
      <c r="B51" s="65"/>
      <c r="C51" s="56" t="s">
        <v>1228</v>
      </c>
      <c r="D51" s="58" t="s">
        <v>1245</v>
      </c>
      <c r="E51" s="79">
        <f>E50+Values!C37/1000</f>
        <v>1.3740000000000001</v>
      </c>
      <c r="F51" s="60"/>
      <c r="H51" s="61"/>
      <c r="I51" s="61"/>
      <c r="J51" s="61"/>
      <c r="K51" s="61"/>
      <c r="L51" s="61"/>
    </row>
    <row r="52" spans="1:12" ht="15" customHeight="1" x14ac:dyDescent="0.2">
      <c r="A52" s="55"/>
      <c r="B52" s="65"/>
      <c r="C52" s="65" t="s">
        <v>1246</v>
      </c>
      <c r="D52" s="62" t="s">
        <v>1247</v>
      </c>
      <c r="E52" s="76">
        <f>'MCV e Guindaste'!C18/1000</f>
        <v>5.0430000000000001</v>
      </c>
      <c r="F52" s="60"/>
      <c r="H52" s="61"/>
      <c r="I52" s="61"/>
      <c r="J52" s="61"/>
      <c r="K52" s="61"/>
      <c r="L52" s="61"/>
    </row>
    <row r="53" spans="1:12" ht="15" customHeight="1" x14ac:dyDescent="0.2">
      <c r="A53" s="55"/>
      <c r="B53" s="65"/>
      <c r="C53" s="65" t="s">
        <v>1246</v>
      </c>
      <c r="D53" s="62" t="s">
        <v>1248</v>
      </c>
      <c r="E53" s="76">
        <f>('MCV e Guindaste'!B13/1000)+('MCV e Guindaste'!B9/1000)</f>
        <v>2.5389999999999997</v>
      </c>
      <c r="F53" s="60"/>
      <c r="H53" s="61"/>
      <c r="I53" s="61"/>
      <c r="J53" s="61"/>
      <c r="K53" s="61"/>
      <c r="L53" s="61"/>
    </row>
    <row r="54" spans="1:12" ht="15" customHeight="1" x14ac:dyDescent="0.2">
      <c r="A54" s="64"/>
      <c r="B54" s="65"/>
      <c r="C54" s="65" t="s">
        <v>1246</v>
      </c>
      <c r="D54" s="62" t="s">
        <v>1249</v>
      </c>
      <c r="E54" s="63">
        <f>('MCV e Guindaste'!C27*(-1))</f>
        <v>-2238.2269999999999</v>
      </c>
      <c r="F54" s="60"/>
      <c r="H54" s="61"/>
      <c r="I54" s="61"/>
      <c r="J54" s="61"/>
      <c r="K54" s="61"/>
      <c r="L54" s="61"/>
    </row>
    <row r="55" spans="1:12" ht="15" customHeight="1" x14ac:dyDescent="0.2">
      <c r="A55" s="66"/>
      <c r="B55" s="65"/>
      <c r="C55" s="65" t="s">
        <v>1246</v>
      </c>
      <c r="D55" s="62" t="s">
        <v>1250</v>
      </c>
      <c r="E55" s="77">
        <f>'MCV e Guindaste'!C22</f>
        <v>-2.5000000000000022E-2</v>
      </c>
      <c r="F55" s="67"/>
      <c r="H55" s="61"/>
      <c r="I55" s="61"/>
      <c r="J55" s="61"/>
      <c r="K55" s="61"/>
      <c r="L55" s="61"/>
    </row>
    <row r="56" spans="1:12" ht="15" customHeight="1" x14ac:dyDescent="0.2">
      <c r="A56" s="66"/>
      <c r="B56" s="65"/>
      <c r="C56" s="65" t="s">
        <v>1246</v>
      </c>
      <c r="D56" s="62" t="s">
        <v>1251</v>
      </c>
      <c r="E56" s="77">
        <f>'MCV e Guindaste'!C21</f>
        <v>1.3559999999999999</v>
      </c>
      <c r="F56" s="67"/>
      <c r="H56" s="61"/>
      <c r="I56" s="61"/>
      <c r="J56" s="61"/>
      <c r="K56" s="61"/>
      <c r="L56" s="61"/>
    </row>
    <row r="57" spans="1:12" ht="15" customHeight="1" x14ac:dyDescent="0.2">
      <c r="A57" s="66"/>
      <c r="B57" s="65"/>
      <c r="C57" s="65" t="s">
        <v>1246</v>
      </c>
      <c r="D57" s="62" t="s">
        <v>1252</v>
      </c>
      <c r="E57" s="77">
        <f>'MCV e Guindaste'!C22</f>
        <v>-2.5000000000000022E-2</v>
      </c>
      <c r="F57" s="67"/>
      <c r="H57" s="61"/>
      <c r="I57" s="61"/>
      <c r="J57" s="61"/>
      <c r="K57" s="61"/>
      <c r="L57" s="61"/>
    </row>
    <row r="58" spans="1:12" ht="15" customHeight="1" x14ac:dyDescent="0.2">
      <c r="A58" s="66"/>
      <c r="B58" s="65"/>
      <c r="C58" s="65" t="s">
        <v>1246</v>
      </c>
      <c r="D58" s="62" t="s">
        <v>1253</v>
      </c>
      <c r="E58" s="77">
        <f>'MCV e Guindaste'!C21</f>
        <v>1.3559999999999999</v>
      </c>
      <c r="F58" s="67"/>
      <c r="H58" s="61"/>
      <c r="I58" s="61"/>
      <c r="J58" s="61"/>
      <c r="K58" s="61"/>
      <c r="L58" s="61"/>
    </row>
    <row r="59" spans="1:12" ht="15" customHeight="1" x14ac:dyDescent="0.2">
      <c r="A59" s="64"/>
      <c r="B59" s="65"/>
      <c r="C59" s="65" t="s">
        <v>1228</v>
      </c>
      <c r="D59" s="62" t="s">
        <v>1254</v>
      </c>
      <c r="E59" s="78">
        <f>'MCV e Guindaste'!C26</f>
        <v>0.83899999999999997</v>
      </c>
      <c r="F59" s="60"/>
      <c r="H59" s="61"/>
      <c r="I59" s="61"/>
      <c r="J59" s="61"/>
      <c r="K59" s="61"/>
      <c r="L59" s="61"/>
    </row>
    <row r="60" spans="1:12" ht="15" customHeight="1" x14ac:dyDescent="0.2">
      <c r="A60" s="64"/>
      <c r="B60" s="65"/>
      <c r="C60" s="65" t="s">
        <v>1228</v>
      </c>
      <c r="D60" s="62" t="s">
        <v>1255</v>
      </c>
      <c r="E60" s="78">
        <f>'MCV e Guindaste'!C25</f>
        <v>2.0369999999999999</v>
      </c>
      <c r="F60" s="60"/>
      <c r="H60" s="61"/>
      <c r="I60" s="61"/>
      <c r="J60" s="61"/>
      <c r="K60" s="61"/>
      <c r="L60" s="61"/>
    </row>
    <row r="61" spans="1:12" ht="15" customHeight="1" x14ac:dyDescent="0.2">
      <c r="A61" s="64"/>
      <c r="B61" s="65"/>
      <c r="C61" s="65" t="s">
        <v>1228</v>
      </c>
      <c r="D61" s="62" t="s">
        <v>1256</v>
      </c>
      <c r="E61" s="78">
        <f>'MCV e Guindaste'!C28</f>
        <v>60</v>
      </c>
      <c r="F61" s="60"/>
      <c r="H61" s="61"/>
      <c r="I61" s="61"/>
      <c r="J61" s="61"/>
      <c r="K61" s="61"/>
      <c r="L61" s="61"/>
    </row>
    <row r="62" spans="1:12" ht="15" customHeight="1" x14ac:dyDescent="0.2">
      <c r="A62" s="64"/>
      <c r="B62" s="65"/>
      <c r="C62" s="65" t="s">
        <v>1257</v>
      </c>
      <c r="D62" s="62" t="s">
        <v>1258</v>
      </c>
      <c r="E62" s="78">
        <f>Values!C18/1000</f>
        <v>5.6390000000000002</v>
      </c>
      <c r="F62" s="60"/>
      <c r="H62" s="61"/>
      <c r="I62" s="61"/>
      <c r="J62" s="61"/>
      <c r="K62" s="61"/>
      <c r="L62" s="61"/>
    </row>
    <row r="63" spans="1:12" ht="15" customHeight="1" x14ac:dyDescent="0.2">
      <c r="A63" s="64"/>
      <c r="B63" s="65"/>
      <c r="C63" s="65" t="s">
        <v>1259</v>
      </c>
      <c r="D63" s="65" t="s">
        <v>1260</v>
      </c>
      <c r="E63" s="78">
        <f>'MCV e Guindaste'!C24</f>
        <v>-6.800000000000006E-2</v>
      </c>
      <c r="F63" s="60"/>
      <c r="H63" s="61"/>
      <c r="I63" s="61"/>
      <c r="J63" s="61"/>
      <c r="K63" s="61"/>
      <c r="L63" s="61"/>
    </row>
    <row r="64" spans="1:12" ht="15" customHeight="1" x14ac:dyDescent="0.2">
      <c r="A64" s="64"/>
      <c r="B64" s="65"/>
      <c r="C64" s="65" t="s">
        <v>1259</v>
      </c>
      <c r="D64" s="65" t="s">
        <v>1261</v>
      </c>
      <c r="E64" s="78">
        <f>'MCV e Guindaste'!C23</f>
        <v>2.5389999999999997</v>
      </c>
      <c r="F64" s="60"/>
      <c r="H64" s="61"/>
      <c r="I64" s="61"/>
      <c r="J64" s="61"/>
      <c r="K64" s="61"/>
      <c r="L64" s="61"/>
    </row>
    <row r="65" spans="1:12" ht="15" customHeight="1" x14ac:dyDescent="0.2">
      <c r="A65" s="64"/>
      <c r="B65" s="65"/>
      <c r="C65" s="65" t="s">
        <v>1259</v>
      </c>
      <c r="D65" s="65" t="s">
        <v>1262</v>
      </c>
      <c r="E65" s="68">
        <f>'MCV e Guindaste'!O18</f>
        <v>2235.6880000000001</v>
      </c>
      <c r="F65" s="60"/>
      <c r="H65" s="61"/>
      <c r="I65" s="61"/>
      <c r="J65" s="61"/>
      <c r="K65" s="61"/>
      <c r="L65" s="61"/>
    </row>
    <row r="66" spans="1:12" ht="15" customHeight="1" x14ac:dyDescent="0.2">
      <c r="A66" s="64"/>
      <c r="B66" s="65"/>
      <c r="C66" s="65" t="s">
        <v>1229</v>
      </c>
      <c r="D66" s="62" t="s">
        <v>1263</v>
      </c>
      <c r="E66" s="68" t="str">
        <f>IF(Values!A5="","Linha",SUBSTITUTE(Values!A5," ","_"))</f>
        <v>WSI_152.2510-DR-4041-4</v>
      </c>
      <c r="F66" s="60"/>
      <c r="H66" s="61"/>
      <c r="I66" s="61"/>
      <c r="J66" s="61"/>
      <c r="K66" s="61"/>
      <c r="L66" s="61"/>
    </row>
    <row r="67" spans="1:12" ht="15" customHeight="1" x14ac:dyDescent="0.2">
      <c r="A67" s="64"/>
      <c r="B67" s="65"/>
      <c r="C67" s="65" t="s">
        <v>1238</v>
      </c>
      <c r="D67" s="62" t="s">
        <v>1263</v>
      </c>
      <c r="E67" s="68" t="str">
        <f>IF(Values!A20="","Vértebra",SUBSTITUTE(Values!A20," ","_"))</f>
        <v>CB-BR1522510-00-05</v>
      </c>
      <c r="F67" s="60"/>
      <c r="H67" s="61"/>
      <c r="I67" s="61"/>
      <c r="J67" s="61"/>
      <c r="K67" s="61"/>
      <c r="L67" s="61"/>
    </row>
    <row r="68" spans="1:12" ht="15" customHeight="1" x14ac:dyDescent="0.2">
      <c r="A68" s="64"/>
      <c r="B68" s="65"/>
      <c r="C68" s="65" t="s">
        <v>1240</v>
      </c>
      <c r="D68" s="62" t="s">
        <v>1263</v>
      </c>
      <c r="E68" s="68" t="str">
        <f>IF(Values!A39="","Conector",SUBSTITUTE(Values!A39," ","_"))</f>
        <v>CB-EF1522510-00-09</v>
      </c>
      <c r="F68" s="60"/>
      <c r="H68" s="61"/>
      <c r="I68" s="61"/>
      <c r="J68" s="61"/>
      <c r="K68" s="61"/>
      <c r="L68" s="61"/>
    </row>
    <row r="69" spans="1:12" ht="15" customHeight="1" x14ac:dyDescent="0.2">
      <c r="A69" s="64"/>
      <c r="B69" s="65"/>
      <c r="C69" s="65" t="s">
        <v>1246</v>
      </c>
      <c r="D69" s="62" t="s">
        <v>1263</v>
      </c>
      <c r="E69" s="68" t="str">
        <f>IF('MCV e Guindaste'!B6="","MCV",SUBSTITUTE('MCV e Guindaste'!B6," ","_"))</f>
        <v>P7000048060</v>
      </c>
      <c r="F69" s="60"/>
      <c r="H69" s="61"/>
      <c r="I69" s="61"/>
      <c r="J69" s="61"/>
      <c r="K69" s="61"/>
      <c r="L69" s="61"/>
    </row>
    <row r="70" spans="1:12" ht="15" customHeight="1" x14ac:dyDescent="0.2">
      <c r="A70" s="64"/>
      <c r="B70" s="65"/>
      <c r="C70" s="65" t="s">
        <v>1264</v>
      </c>
      <c r="D70" s="62" t="s">
        <v>1265</v>
      </c>
      <c r="E70" s="78" t="s">
        <v>1266</v>
      </c>
      <c r="F70" s="60"/>
      <c r="H70" s="61"/>
      <c r="I70" s="61"/>
      <c r="J70" s="61"/>
      <c r="K70" s="61"/>
      <c r="L70" s="61"/>
    </row>
    <row r="71" spans="1:12" ht="15" customHeight="1" x14ac:dyDescent="0.2">
      <c r="A71" s="64"/>
      <c r="B71" s="65" t="str">
        <f>IF($B$4="Umbilical","Select Line","")</f>
        <v/>
      </c>
      <c r="C71" s="65" t="str">
        <f>IF($B$4="Umbilical",_xlfn.CONCAT("Select ",E54),"Select Stiffness1")</f>
        <v>Select Stiffness1</v>
      </c>
      <c r="D71" s="62" t="str">
        <f>IF($B$4="Umbilical","Eix=","NumberOfRows=")</f>
        <v>NumberOfRows=</v>
      </c>
      <c r="E71" s="103">
        <f>IF($B$4="Umbilical",Values!C14,$H$7)</f>
        <v>25</v>
      </c>
      <c r="F71" s="60"/>
      <c r="H71" s="61"/>
      <c r="I71" s="61"/>
      <c r="J71" s="61"/>
      <c r="K71" s="61"/>
      <c r="L71" s="61"/>
    </row>
    <row r="72" spans="1:12" ht="15" customHeight="1" x14ac:dyDescent="0.2">
      <c r="A72" s="64"/>
      <c r="B72" s="65"/>
      <c r="C72" s="65" t="s">
        <v>1267</v>
      </c>
      <c r="D72" s="62" t="s">
        <v>1268</v>
      </c>
      <c r="E72" s="472">
        <f>'Bending Stiffness'!A6</f>
        <v>5.7000000000000002E-3</v>
      </c>
      <c r="F72" s="60"/>
      <c r="H72" s="61"/>
      <c r="I72" s="61"/>
      <c r="J72" s="61"/>
      <c r="K72" s="61"/>
      <c r="L72" s="61"/>
    </row>
    <row r="73" spans="1:12" ht="15" customHeight="1" x14ac:dyDescent="0.2">
      <c r="A73" s="64"/>
      <c r="B73" s="65"/>
      <c r="C73" s="65" t="s">
        <v>1267</v>
      </c>
      <c r="D73" s="62" t="s">
        <v>1269</v>
      </c>
      <c r="E73" s="472">
        <f>'Bending Stiffness'!A7</f>
        <v>1.26E-2</v>
      </c>
      <c r="F73" s="60"/>
      <c r="H73" s="61"/>
      <c r="I73" s="61"/>
      <c r="J73" s="61"/>
      <c r="K73" s="61"/>
      <c r="L73" s="61"/>
    </row>
    <row r="74" spans="1:12" ht="15" customHeight="1" x14ac:dyDescent="0.2">
      <c r="A74" s="64"/>
      <c r="B74" s="65"/>
      <c r="C74" s="65" t="s">
        <v>1267</v>
      </c>
      <c r="D74" s="62" t="s">
        <v>1270</v>
      </c>
      <c r="E74" s="472">
        <f>'Bending Stiffness'!A8</f>
        <v>2.0799999999999999E-2</v>
      </c>
      <c r="F74" s="60"/>
      <c r="H74" s="61"/>
      <c r="I74" s="61"/>
      <c r="J74" s="61"/>
      <c r="K74" s="61"/>
      <c r="L74" s="61"/>
    </row>
    <row r="75" spans="1:12" ht="15" customHeight="1" x14ac:dyDescent="0.2">
      <c r="A75" s="64"/>
      <c r="B75" s="65"/>
      <c r="C75" s="65" t="s">
        <v>1267</v>
      </c>
      <c r="D75" s="62" t="s">
        <v>1271</v>
      </c>
      <c r="E75" s="472">
        <f>'Bending Stiffness'!A9</f>
        <v>3.0200000000000001E-2</v>
      </c>
      <c r="F75" s="60"/>
      <c r="H75" s="61"/>
      <c r="I75" s="61"/>
      <c r="J75" s="61"/>
      <c r="K75" s="61"/>
      <c r="L75" s="61"/>
    </row>
    <row r="76" spans="1:12" ht="15" customHeight="1" x14ac:dyDescent="0.2">
      <c r="A76" s="64"/>
      <c r="B76" s="65"/>
      <c r="C76" s="65" t="s">
        <v>1267</v>
      </c>
      <c r="D76" s="62" t="s">
        <v>1272</v>
      </c>
      <c r="E76" s="472">
        <f>'Bending Stiffness'!A10</f>
        <v>4.0899999999999999E-2</v>
      </c>
      <c r="F76" s="60"/>
      <c r="H76" s="61"/>
      <c r="I76" s="61"/>
      <c r="J76" s="61"/>
      <c r="K76" s="61"/>
      <c r="L76" s="61"/>
    </row>
    <row r="77" spans="1:12" ht="15" customHeight="1" x14ac:dyDescent="0.2">
      <c r="A77" s="64"/>
      <c r="B77" s="65"/>
      <c r="C77" s="65" t="s">
        <v>1267</v>
      </c>
      <c r="D77" s="62" t="s">
        <v>1273</v>
      </c>
      <c r="E77" s="472">
        <f>'Bending Stiffness'!A11</f>
        <v>5.28E-2</v>
      </c>
      <c r="F77" s="60"/>
      <c r="H77" s="61"/>
      <c r="I77" s="61"/>
      <c r="J77" s="61"/>
      <c r="K77" s="61"/>
      <c r="L77" s="61"/>
    </row>
    <row r="78" spans="1:12" ht="15" customHeight="1" x14ac:dyDescent="0.2">
      <c r="A78" s="64"/>
      <c r="B78" s="65"/>
      <c r="C78" s="65" t="s">
        <v>1267</v>
      </c>
      <c r="D78" s="62" t="s">
        <v>1274</v>
      </c>
      <c r="E78" s="472">
        <f>'Bending Stiffness'!A12</f>
        <v>6.59E-2</v>
      </c>
      <c r="F78" s="60"/>
      <c r="H78" s="61"/>
      <c r="I78" s="61"/>
      <c r="J78" s="61"/>
      <c r="K78" s="61"/>
      <c r="L78" s="61"/>
    </row>
    <row r="79" spans="1:12" ht="15" customHeight="1" x14ac:dyDescent="0.2">
      <c r="A79" s="64"/>
      <c r="B79" s="65"/>
      <c r="C79" s="65" t="s">
        <v>1267</v>
      </c>
      <c r="D79" s="62" t="s">
        <v>1275</v>
      </c>
      <c r="E79" s="472">
        <f>'Bending Stiffness'!A13</f>
        <v>8.0199999999999994E-2</v>
      </c>
      <c r="F79" s="60"/>
      <c r="H79" s="61"/>
      <c r="I79" s="61"/>
      <c r="J79" s="61"/>
      <c r="K79" s="61"/>
      <c r="L79" s="61"/>
    </row>
    <row r="80" spans="1:12" ht="15" customHeight="1" x14ac:dyDescent="0.2">
      <c r="A80" s="64"/>
      <c r="B80" s="65"/>
      <c r="C80" s="65" t="s">
        <v>1267</v>
      </c>
      <c r="D80" s="62" t="s">
        <v>1276</v>
      </c>
      <c r="E80" s="472">
        <f>'Bending Stiffness'!A14</f>
        <v>9.5799999999999996E-2</v>
      </c>
      <c r="F80" s="60"/>
      <c r="H80" s="61"/>
      <c r="I80" s="61"/>
      <c r="J80" s="61"/>
      <c r="K80" s="61"/>
      <c r="L80" s="61"/>
    </row>
    <row r="81" spans="1:12" ht="15" customHeight="1" x14ac:dyDescent="0.2">
      <c r="A81" s="64"/>
      <c r="B81" s="65"/>
      <c r="C81" s="65" t="s">
        <v>1267</v>
      </c>
      <c r="D81" s="62" t="s">
        <v>1277</v>
      </c>
      <c r="E81" s="472">
        <f>'Bending Stiffness'!A15</f>
        <v>0.11269999999999999</v>
      </c>
      <c r="F81" s="60"/>
      <c r="H81" s="61"/>
      <c r="I81" s="61"/>
      <c r="J81" s="61"/>
      <c r="K81" s="61"/>
      <c r="L81" s="61"/>
    </row>
    <row r="82" spans="1:12" ht="15" customHeight="1" x14ac:dyDescent="0.2">
      <c r="A82" s="64"/>
      <c r="B82" s="65"/>
      <c r="C82" s="65" t="s">
        <v>1267</v>
      </c>
      <c r="D82" s="62" t="s">
        <v>1278</v>
      </c>
      <c r="E82" s="472">
        <f>'Bending Stiffness'!A16</f>
        <v>0.1308</v>
      </c>
      <c r="F82" s="60"/>
      <c r="H82" s="61"/>
      <c r="I82" s="61"/>
      <c r="J82" s="61"/>
      <c r="K82" s="61"/>
      <c r="L82" s="61"/>
    </row>
    <row r="83" spans="1:12" ht="15" customHeight="1" x14ac:dyDescent="0.2">
      <c r="A83" s="64"/>
      <c r="B83" s="65"/>
      <c r="C83" s="65" t="s">
        <v>1267</v>
      </c>
      <c r="D83" s="62" t="s">
        <v>1279</v>
      </c>
      <c r="E83" s="472">
        <f>'Bending Stiffness'!A17</f>
        <v>0.15010000000000001</v>
      </c>
      <c r="F83" s="60"/>
      <c r="H83" s="61"/>
      <c r="I83" s="61"/>
      <c r="J83" s="61"/>
      <c r="K83" s="61"/>
      <c r="L83" s="61"/>
    </row>
    <row r="84" spans="1:12" ht="15" customHeight="1" x14ac:dyDescent="0.2">
      <c r="A84" s="64"/>
      <c r="B84" s="65"/>
      <c r="C84" s="65" t="s">
        <v>1267</v>
      </c>
      <c r="D84" s="62" t="s">
        <v>1280</v>
      </c>
      <c r="E84" s="472">
        <f>'Bending Stiffness'!A18</f>
        <v>0.1706</v>
      </c>
      <c r="F84" s="60"/>
      <c r="H84" s="61"/>
      <c r="I84" s="61"/>
      <c r="J84" s="61"/>
      <c r="K84" s="61"/>
      <c r="L84" s="61"/>
    </row>
    <row r="85" spans="1:12" ht="15" customHeight="1" x14ac:dyDescent="0.2">
      <c r="A85" s="64"/>
      <c r="B85" s="65"/>
      <c r="C85" s="65" t="s">
        <v>1267</v>
      </c>
      <c r="D85" s="62" t="s">
        <v>1281</v>
      </c>
      <c r="E85" s="472">
        <f>'Bending Stiffness'!A19</f>
        <v>0.19239999999999999</v>
      </c>
      <c r="F85" s="60"/>
      <c r="H85" s="61"/>
      <c r="I85" s="61"/>
      <c r="J85" s="61"/>
      <c r="K85" s="61"/>
      <c r="L85" s="61"/>
    </row>
    <row r="86" spans="1:12" ht="15" customHeight="1" x14ac:dyDescent="0.2">
      <c r="A86" s="64"/>
      <c r="B86" s="65"/>
      <c r="C86" s="65" t="s">
        <v>1267</v>
      </c>
      <c r="D86" s="62" t="s">
        <v>1282</v>
      </c>
      <c r="E86" s="472">
        <f>'Bending Stiffness'!A20</f>
        <v>0.2155</v>
      </c>
      <c r="F86" s="60"/>
      <c r="H86" s="61"/>
      <c r="I86" s="61"/>
      <c r="J86" s="61"/>
      <c r="K86" s="61"/>
      <c r="L86" s="61"/>
    </row>
    <row r="87" spans="1:12" ht="15" customHeight="1" x14ac:dyDescent="0.2">
      <c r="A87" s="64"/>
      <c r="B87" s="65"/>
      <c r="C87" s="65" t="s">
        <v>1267</v>
      </c>
      <c r="D87" s="62" t="s">
        <v>1283</v>
      </c>
      <c r="E87" s="472">
        <f>'Bending Stiffness'!A21</f>
        <v>0.2397</v>
      </c>
      <c r="F87" s="60"/>
      <c r="H87" s="61"/>
      <c r="I87" s="61"/>
      <c r="J87" s="61"/>
      <c r="K87" s="61"/>
      <c r="L87" s="61"/>
    </row>
    <row r="88" spans="1:12" ht="15" customHeight="1" x14ac:dyDescent="0.2">
      <c r="A88" s="64"/>
      <c r="B88" s="65"/>
      <c r="C88" s="65" t="s">
        <v>1267</v>
      </c>
      <c r="D88" s="62" t="s">
        <v>1284</v>
      </c>
      <c r="E88" s="472">
        <f>'Bending Stiffness'!A22</f>
        <v>0.26519999999999999</v>
      </c>
      <c r="F88" s="60"/>
      <c r="H88" s="61"/>
      <c r="I88" s="61"/>
      <c r="J88" s="61"/>
      <c r="K88" s="61"/>
      <c r="L88" s="61"/>
    </row>
    <row r="89" spans="1:12" ht="15" customHeight="1" x14ac:dyDescent="0.2">
      <c r="A89" s="64"/>
      <c r="B89" s="65"/>
      <c r="C89" s="65" t="s">
        <v>1267</v>
      </c>
      <c r="D89" s="62" t="s">
        <v>1285</v>
      </c>
      <c r="E89" s="472">
        <f>'Bending Stiffness'!A23</f>
        <v>0.29199999999999998</v>
      </c>
      <c r="F89" s="60"/>
      <c r="H89" s="61"/>
      <c r="I89" s="61"/>
      <c r="J89" s="61"/>
      <c r="K89" s="61"/>
      <c r="L89" s="61"/>
    </row>
    <row r="90" spans="1:12" ht="15" customHeight="1" x14ac:dyDescent="0.2">
      <c r="A90" s="64"/>
      <c r="B90" s="65"/>
      <c r="C90" s="65" t="s">
        <v>1267</v>
      </c>
      <c r="D90" s="62" t="s">
        <v>1286</v>
      </c>
      <c r="E90" s="472">
        <f>'Bending Stiffness'!A24</f>
        <v>0.32</v>
      </c>
      <c r="F90" s="60"/>
      <c r="H90" s="61"/>
      <c r="I90" s="61"/>
      <c r="J90" s="61"/>
      <c r="K90" s="61"/>
      <c r="L90" s="61"/>
    </row>
    <row r="91" spans="1:12" ht="15" customHeight="1" x14ac:dyDescent="0.2">
      <c r="A91" s="64"/>
      <c r="B91" s="65"/>
      <c r="C91" s="65" t="s">
        <v>1267</v>
      </c>
      <c r="D91" s="62" t="s">
        <v>1287</v>
      </c>
      <c r="E91" s="472">
        <f>'Bending Stiffness'!A25</f>
        <v>0.34920000000000001</v>
      </c>
      <c r="F91" s="60"/>
      <c r="H91" s="61"/>
      <c r="I91" s="61"/>
      <c r="J91" s="61"/>
      <c r="K91" s="61"/>
      <c r="L91" s="61"/>
    </row>
    <row r="92" spans="1:12" ht="15" customHeight="1" x14ac:dyDescent="0.2">
      <c r="A92" s="64"/>
      <c r="B92" s="65"/>
      <c r="C92" s="65" t="s">
        <v>1267</v>
      </c>
      <c r="D92" s="62" t="s">
        <v>1288</v>
      </c>
      <c r="E92" s="472">
        <f>'Bending Stiffness'!A26</f>
        <v>0.37969999999999998</v>
      </c>
      <c r="F92" s="60"/>
      <c r="H92" s="61"/>
      <c r="I92" s="61"/>
      <c r="J92" s="61"/>
      <c r="K92" s="61"/>
      <c r="L92" s="61"/>
    </row>
    <row r="93" spans="1:12" ht="15" customHeight="1" x14ac:dyDescent="0.2">
      <c r="A93" s="64"/>
      <c r="B93" s="65"/>
      <c r="C93" s="65" t="s">
        <v>1267</v>
      </c>
      <c r="D93" s="62" t="s">
        <v>1289</v>
      </c>
      <c r="E93" s="472">
        <f>'Bending Stiffness'!A27</f>
        <v>0.41139999999999999</v>
      </c>
      <c r="F93" s="60"/>
      <c r="H93" s="61"/>
      <c r="I93" s="61"/>
      <c r="J93" s="61"/>
      <c r="K93" s="61"/>
      <c r="L93" s="61"/>
    </row>
    <row r="94" spans="1:12" ht="15" customHeight="1" x14ac:dyDescent="0.2">
      <c r="A94" s="64"/>
      <c r="B94" s="65"/>
      <c r="C94" s="65" t="s">
        <v>1267</v>
      </c>
      <c r="D94" s="62" t="s">
        <v>1290</v>
      </c>
      <c r="E94" s="472">
        <f>'Bending Stiffness'!A28</f>
        <v>0.44429999999999997</v>
      </c>
      <c r="F94" s="60"/>
      <c r="H94" s="61"/>
      <c r="I94" s="61"/>
      <c r="J94" s="61"/>
      <c r="K94" s="61"/>
      <c r="L94" s="61"/>
    </row>
    <row r="95" spans="1:12" ht="15" customHeight="1" x14ac:dyDescent="0.2">
      <c r="A95" s="64"/>
      <c r="B95" s="65"/>
      <c r="C95" s="65" t="s">
        <v>1267</v>
      </c>
      <c r="D95" s="62" t="s">
        <v>1291</v>
      </c>
      <c r="E95" s="472">
        <f>'Bending Stiffness'!A29</f>
        <v>0.47849999999999998</v>
      </c>
      <c r="F95" s="60"/>
      <c r="H95" s="61"/>
      <c r="I95" s="61"/>
      <c r="J95" s="61"/>
      <c r="K95" s="61"/>
      <c r="L95" s="61"/>
    </row>
    <row r="96" spans="1:12" ht="15" customHeight="1" x14ac:dyDescent="0.2">
      <c r="A96" s="64"/>
      <c r="B96" s="65"/>
      <c r="C96" s="65" t="s">
        <v>1267</v>
      </c>
      <c r="D96" s="62" t="s">
        <v>1292</v>
      </c>
      <c r="E96" s="472">
        <f>'Bending Stiffness'!C6</f>
        <v>1.931</v>
      </c>
      <c r="F96" s="60"/>
      <c r="H96" s="61"/>
      <c r="I96" s="61"/>
      <c r="J96" s="61"/>
      <c r="K96" s="61"/>
      <c r="L96" s="61"/>
    </row>
    <row r="97" spans="1:12" ht="15" customHeight="1" x14ac:dyDescent="0.2">
      <c r="A97" s="64"/>
      <c r="B97" s="65"/>
      <c r="C97" s="65" t="s">
        <v>1267</v>
      </c>
      <c r="D97" s="62" t="s">
        <v>1293</v>
      </c>
      <c r="E97" s="472">
        <f>'Bending Stiffness'!C7</f>
        <v>2.657</v>
      </c>
      <c r="F97" s="60"/>
      <c r="H97" s="61"/>
      <c r="I97" s="61"/>
      <c r="J97" s="61"/>
      <c r="K97" s="61"/>
      <c r="L97" s="61"/>
    </row>
    <row r="98" spans="1:12" ht="15" customHeight="1" x14ac:dyDescent="0.2">
      <c r="A98" s="64"/>
      <c r="B98" s="65"/>
      <c r="C98" s="65" t="s">
        <v>1267</v>
      </c>
      <c r="D98" s="62" t="s">
        <v>1294</v>
      </c>
      <c r="E98" s="472">
        <f>'Bending Stiffness'!C8</f>
        <v>3.5089999999999999</v>
      </c>
      <c r="F98" s="60"/>
      <c r="H98" s="61"/>
      <c r="I98" s="61"/>
      <c r="J98" s="61"/>
      <c r="K98" s="61"/>
      <c r="L98" s="61"/>
    </row>
    <row r="99" spans="1:12" ht="15" customHeight="1" x14ac:dyDescent="0.2">
      <c r="A99" s="64"/>
      <c r="B99" s="65"/>
      <c r="C99" s="65" t="s">
        <v>1267</v>
      </c>
      <c r="D99" s="62" t="s">
        <v>1295</v>
      </c>
      <c r="E99" s="472">
        <f>'Bending Stiffness'!C9</f>
        <v>4.4889999999999999</v>
      </c>
      <c r="F99" s="60"/>
      <c r="H99" s="61"/>
      <c r="I99" s="61"/>
      <c r="J99" s="61"/>
      <c r="K99" s="61"/>
      <c r="L99" s="61"/>
    </row>
    <row r="100" spans="1:12" ht="15" customHeight="1" x14ac:dyDescent="0.2">
      <c r="A100" s="64"/>
      <c r="B100" s="65"/>
      <c r="C100" s="65" t="s">
        <v>1267</v>
      </c>
      <c r="D100" s="62" t="s">
        <v>1296</v>
      </c>
      <c r="E100" s="472">
        <f>'Bending Stiffness'!C10</f>
        <v>5.5990000000000002</v>
      </c>
      <c r="F100" s="60"/>
      <c r="H100" s="61"/>
      <c r="I100" s="61"/>
      <c r="J100" s="61"/>
      <c r="K100" s="61"/>
      <c r="L100" s="61"/>
    </row>
    <row r="101" spans="1:12" ht="15" customHeight="1" x14ac:dyDescent="0.2">
      <c r="A101" s="64"/>
      <c r="B101" s="65"/>
      <c r="C101" s="65" t="s">
        <v>1267</v>
      </c>
      <c r="D101" s="62" t="s">
        <v>1297</v>
      </c>
      <c r="E101" s="472">
        <f>'Bending Stiffness'!C11</f>
        <v>6.8380000000000001</v>
      </c>
      <c r="F101" s="60"/>
      <c r="H101" s="61"/>
      <c r="I101" s="61"/>
      <c r="J101" s="61"/>
      <c r="K101" s="61"/>
      <c r="L101" s="61"/>
    </row>
    <row r="102" spans="1:12" ht="15" customHeight="1" x14ac:dyDescent="0.2">
      <c r="A102" s="64"/>
      <c r="B102" s="65"/>
      <c r="C102" s="65" t="s">
        <v>1267</v>
      </c>
      <c r="D102" s="62" t="s">
        <v>1298</v>
      </c>
      <c r="E102" s="472">
        <f>'Bending Stiffness'!C12</f>
        <v>8.2050000000000001</v>
      </c>
      <c r="F102" s="60"/>
      <c r="H102" s="61"/>
      <c r="I102" s="61"/>
      <c r="J102" s="61"/>
      <c r="K102" s="61"/>
      <c r="L102" s="61"/>
    </row>
    <row r="103" spans="1:12" ht="15" customHeight="1" x14ac:dyDescent="0.2">
      <c r="A103" s="64"/>
      <c r="B103" s="65"/>
      <c r="C103" s="65" t="s">
        <v>1267</v>
      </c>
      <c r="D103" s="62" t="s">
        <v>1299</v>
      </c>
      <c r="E103" s="472">
        <f>'Bending Stiffness'!C13</f>
        <v>9.7010000000000005</v>
      </c>
      <c r="F103" s="60"/>
      <c r="H103" s="61"/>
      <c r="I103" s="61"/>
      <c r="J103" s="61"/>
      <c r="K103" s="61"/>
      <c r="L103" s="61"/>
    </row>
    <row r="104" spans="1:12" ht="15" customHeight="1" x14ac:dyDescent="0.2">
      <c r="A104" s="64"/>
      <c r="B104" s="65"/>
      <c r="C104" s="65" t="s">
        <v>1267</v>
      </c>
      <c r="D104" s="62" t="s">
        <v>1300</v>
      </c>
      <c r="E104" s="472">
        <f>'Bending Stiffness'!C14</f>
        <v>11.327</v>
      </c>
      <c r="F104" s="60"/>
      <c r="H104" s="61"/>
      <c r="I104" s="61"/>
      <c r="J104" s="61"/>
      <c r="K104" s="61"/>
      <c r="L104" s="61"/>
    </row>
    <row r="105" spans="1:12" ht="15" customHeight="1" x14ac:dyDescent="0.2">
      <c r="A105" s="64"/>
      <c r="B105" s="65"/>
      <c r="C105" s="65" t="s">
        <v>1267</v>
      </c>
      <c r="D105" s="62" t="s">
        <v>1301</v>
      </c>
      <c r="E105" s="472">
        <f>'Bending Stiffness'!C15</f>
        <v>13.081</v>
      </c>
      <c r="F105" s="60"/>
      <c r="H105" s="61"/>
      <c r="I105" s="61"/>
      <c r="J105" s="61"/>
      <c r="K105" s="61"/>
      <c r="L105" s="61"/>
    </row>
    <row r="106" spans="1:12" ht="15" customHeight="1" x14ac:dyDescent="0.2">
      <c r="A106" s="64"/>
      <c r="B106" s="65"/>
      <c r="C106" s="65" t="s">
        <v>1267</v>
      </c>
      <c r="D106" s="62" t="s">
        <v>1302</v>
      </c>
      <c r="E106" s="472">
        <f>'Bending Stiffness'!C16</f>
        <v>14.964</v>
      </c>
      <c r="F106" s="60"/>
      <c r="H106" s="61"/>
      <c r="I106" s="61"/>
      <c r="J106" s="61"/>
      <c r="K106" s="61"/>
      <c r="L106" s="61"/>
    </row>
    <row r="107" spans="1:12" ht="15" customHeight="1" x14ac:dyDescent="0.2">
      <c r="A107" s="64"/>
      <c r="B107" s="65"/>
      <c r="C107" s="65" t="s">
        <v>1267</v>
      </c>
      <c r="D107" s="62" t="s">
        <v>1303</v>
      </c>
      <c r="E107" s="472">
        <f>'Bending Stiffness'!C17</f>
        <v>16.977</v>
      </c>
      <c r="F107" s="60"/>
      <c r="H107" s="61"/>
      <c r="I107" s="61"/>
      <c r="J107" s="61"/>
      <c r="K107" s="61"/>
      <c r="L107" s="61"/>
    </row>
    <row r="108" spans="1:12" ht="15" customHeight="1" x14ac:dyDescent="0.2">
      <c r="A108" s="64"/>
      <c r="B108" s="65"/>
      <c r="C108" s="65" t="s">
        <v>1267</v>
      </c>
      <c r="D108" s="62" t="s">
        <v>1304</v>
      </c>
      <c r="E108" s="472">
        <f>'Bending Stiffness'!C18</f>
        <v>19.117999999999999</v>
      </c>
      <c r="F108" s="60"/>
      <c r="H108" s="61"/>
      <c r="I108" s="61"/>
      <c r="J108" s="61"/>
      <c r="K108" s="61"/>
      <c r="L108" s="61"/>
    </row>
    <row r="109" spans="1:12" ht="15" customHeight="1" x14ac:dyDescent="0.2">
      <c r="A109" s="64"/>
      <c r="B109" s="65"/>
      <c r="C109" s="65" t="s">
        <v>1267</v>
      </c>
      <c r="D109" s="62" t="s">
        <v>1305</v>
      </c>
      <c r="E109" s="472">
        <f>'Bending Stiffness'!C19</f>
        <v>21.388000000000002</v>
      </c>
      <c r="F109" s="60"/>
      <c r="H109" s="61"/>
      <c r="I109" s="61"/>
      <c r="J109" s="61"/>
      <c r="K109" s="61"/>
      <c r="L109" s="61"/>
    </row>
    <row r="110" spans="1:12" ht="15" customHeight="1" x14ac:dyDescent="0.2">
      <c r="A110" s="64"/>
      <c r="B110" s="65"/>
      <c r="C110" s="65" t="s">
        <v>1267</v>
      </c>
      <c r="D110" s="62" t="s">
        <v>1306</v>
      </c>
      <c r="E110" s="472">
        <f>'Bending Stiffness'!C20</f>
        <v>23.786999999999999</v>
      </c>
      <c r="F110" s="60"/>
      <c r="H110" s="61"/>
      <c r="I110" s="61"/>
      <c r="J110" s="61"/>
      <c r="K110" s="61"/>
      <c r="L110" s="61"/>
    </row>
    <row r="111" spans="1:12" ht="15" customHeight="1" x14ac:dyDescent="0.2">
      <c r="A111" s="64"/>
      <c r="B111" s="65"/>
      <c r="C111" s="65" t="s">
        <v>1267</v>
      </c>
      <c r="D111" s="62" t="s">
        <v>1307</v>
      </c>
      <c r="E111" s="472">
        <f>'Bending Stiffness'!C21</f>
        <v>26.315999999999999</v>
      </c>
      <c r="F111" s="60"/>
      <c r="H111" s="61"/>
      <c r="I111" s="61"/>
      <c r="J111" s="61"/>
      <c r="K111" s="61"/>
      <c r="L111" s="61"/>
    </row>
    <row r="112" spans="1:12" ht="15" customHeight="1" x14ac:dyDescent="0.2">
      <c r="A112" s="64"/>
      <c r="B112" s="65"/>
      <c r="C112" s="65" t="s">
        <v>1267</v>
      </c>
      <c r="D112" s="62" t="s">
        <v>1308</v>
      </c>
      <c r="E112" s="472">
        <f>'Bending Stiffness'!C22</f>
        <v>28.972999999999999</v>
      </c>
      <c r="F112" s="60"/>
      <c r="H112" s="61"/>
      <c r="I112" s="61"/>
      <c r="J112" s="61"/>
      <c r="K112" s="61"/>
      <c r="L112" s="61"/>
    </row>
    <row r="113" spans="1:12" ht="15" customHeight="1" x14ac:dyDescent="0.2">
      <c r="A113" s="64"/>
      <c r="B113" s="65"/>
      <c r="C113" s="65" t="s">
        <v>1267</v>
      </c>
      <c r="D113" s="62" t="s">
        <v>1309</v>
      </c>
      <c r="E113" s="472">
        <f>'Bending Stiffness'!C23</f>
        <v>31.759</v>
      </c>
      <c r="F113" s="60"/>
      <c r="H113" s="61"/>
      <c r="I113" s="61"/>
      <c r="J113" s="61"/>
      <c r="K113" s="61"/>
      <c r="L113" s="61"/>
    </row>
    <row r="114" spans="1:12" ht="15" customHeight="1" x14ac:dyDescent="0.2">
      <c r="A114" s="64"/>
      <c r="B114" s="65"/>
      <c r="C114" s="65" t="s">
        <v>1267</v>
      </c>
      <c r="D114" s="62" t="s">
        <v>1310</v>
      </c>
      <c r="E114" s="472">
        <f>'Bending Stiffness'!C24</f>
        <v>34.673999999999999</v>
      </c>
      <c r="F114" s="60"/>
      <c r="H114" s="61"/>
      <c r="I114" s="61"/>
      <c r="J114" s="61"/>
      <c r="K114" s="61"/>
      <c r="L114" s="61"/>
    </row>
    <row r="115" spans="1:12" ht="15" customHeight="1" x14ac:dyDescent="0.2">
      <c r="A115" s="64"/>
      <c r="B115" s="65"/>
      <c r="C115" s="65" t="s">
        <v>1267</v>
      </c>
      <c r="D115" s="62" t="s">
        <v>1311</v>
      </c>
      <c r="E115" s="472">
        <f>'Bending Stiffness'!C25</f>
        <v>37.719000000000001</v>
      </c>
      <c r="F115" s="60"/>
      <c r="H115" s="61"/>
      <c r="I115" s="61"/>
      <c r="J115" s="61"/>
      <c r="K115" s="61"/>
      <c r="L115" s="61"/>
    </row>
    <row r="116" spans="1:12" ht="15" customHeight="1" x14ac:dyDescent="0.2">
      <c r="A116" s="64"/>
      <c r="B116" s="65"/>
      <c r="C116" s="65" t="s">
        <v>1267</v>
      </c>
      <c r="D116" s="62" t="s">
        <v>1312</v>
      </c>
      <c r="E116" s="472">
        <f>'Bending Stiffness'!C26</f>
        <v>40.892000000000003</v>
      </c>
      <c r="F116" s="60"/>
      <c r="H116" s="61"/>
      <c r="I116" s="61"/>
      <c r="J116" s="61"/>
      <c r="K116" s="61"/>
      <c r="L116" s="61"/>
    </row>
    <row r="117" spans="1:12" ht="15" customHeight="1" x14ac:dyDescent="0.2">
      <c r="A117" s="64"/>
      <c r="B117" s="65"/>
      <c r="C117" s="65" t="s">
        <v>1267</v>
      </c>
      <c r="D117" s="62" t="s">
        <v>1313</v>
      </c>
      <c r="E117" s="472">
        <f>'Bending Stiffness'!C27</f>
        <v>44.194000000000003</v>
      </c>
      <c r="F117" s="60"/>
      <c r="H117" s="61"/>
      <c r="I117" s="61"/>
      <c r="J117" s="61"/>
      <c r="K117" s="61"/>
      <c r="L117" s="61"/>
    </row>
    <row r="118" spans="1:12" ht="15" customHeight="1" x14ac:dyDescent="0.2">
      <c r="A118" s="64"/>
      <c r="B118" s="65"/>
      <c r="C118" s="65" t="s">
        <v>1267</v>
      </c>
      <c r="D118" s="62" t="s">
        <v>1314</v>
      </c>
      <c r="E118" s="472">
        <f>'Bending Stiffness'!C28</f>
        <v>47.625</v>
      </c>
      <c r="F118" s="60"/>
      <c r="H118" s="61"/>
      <c r="I118" s="61"/>
      <c r="J118" s="61"/>
      <c r="K118" s="61"/>
      <c r="L118" s="61"/>
    </row>
    <row r="119" spans="1:12" ht="15" customHeight="1" x14ac:dyDescent="0.2">
      <c r="A119" s="64"/>
      <c r="B119" s="65"/>
      <c r="C119" s="65" t="s">
        <v>1267</v>
      </c>
      <c r="D119" s="62" t="s">
        <v>1315</v>
      </c>
      <c r="E119" s="472">
        <f>'Bending Stiffness'!C29</f>
        <v>51.186</v>
      </c>
      <c r="F119" s="60"/>
      <c r="H119" s="61"/>
      <c r="I119" s="61"/>
      <c r="J119" s="61"/>
      <c r="K119" s="61"/>
      <c r="L119" s="61"/>
    </row>
    <row r="120" spans="1:12" ht="15" customHeight="1" x14ac:dyDescent="0.2">
      <c r="A120" s="64"/>
      <c r="B120" s="65"/>
      <c r="C120" s="65" t="s">
        <v>1267</v>
      </c>
      <c r="D120" s="62" t="s">
        <v>1268</v>
      </c>
      <c r="E120" s="472">
        <f>'Bending Stiffness'!A6</f>
        <v>5.7000000000000002E-3</v>
      </c>
      <c r="F120" s="60"/>
      <c r="H120" s="61"/>
      <c r="I120" s="61"/>
      <c r="J120" s="61"/>
      <c r="K120" s="61"/>
      <c r="L120" s="61"/>
    </row>
    <row r="121" spans="1:12" ht="15" customHeight="1" x14ac:dyDescent="0.2">
      <c r="A121" s="64"/>
      <c r="B121" s="65"/>
      <c r="C121" s="65" t="s">
        <v>1267</v>
      </c>
      <c r="D121" s="62" t="s">
        <v>1269</v>
      </c>
      <c r="E121" s="472">
        <f>'Bending Stiffness'!A7</f>
        <v>1.26E-2</v>
      </c>
      <c r="F121" s="60"/>
      <c r="H121" s="61"/>
      <c r="I121" s="61"/>
      <c r="J121" s="61"/>
      <c r="K121" s="61"/>
      <c r="L121" s="61"/>
    </row>
    <row r="122" spans="1:12" ht="15" customHeight="1" x14ac:dyDescent="0.2">
      <c r="A122" s="64"/>
      <c r="B122" s="65"/>
      <c r="C122" s="65" t="s">
        <v>1267</v>
      </c>
      <c r="D122" s="62" t="s">
        <v>1270</v>
      </c>
      <c r="E122" s="472">
        <f>'Bending Stiffness'!A8</f>
        <v>2.0799999999999999E-2</v>
      </c>
      <c r="F122" s="60"/>
      <c r="H122" s="61"/>
      <c r="I122" s="61"/>
      <c r="J122" s="61"/>
      <c r="K122" s="61"/>
      <c r="L122" s="61"/>
    </row>
    <row r="123" spans="1:12" ht="15" customHeight="1" x14ac:dyDescent="0.2">
      <c r="A123" s="64"/>
      <c r="B123" s="65"/>
      <c r="C123" s="65" t="s">
        <v>1267</v>
      </c>
      <c r="D123" s="62" t="s">
        <v>1271</v>
      </c>
      <c r="E123" s="472">
        <f>'Bending Stiffness'!A9</f>
        <v>3.0200000000000001E-2</v>
      </c>
      <c r="F123" s="60"/>
      <c r="H123" s="61"/>
      <c r="I123" s="61"/>
      <c r="J123" s="61"/>
      <c r="K123" s="61"/>
      <c r="L123" s="61"/>
    </row>
    <row r="124" spans="1:12" ht="15" customHeight="1" x14ac:dyDescent="0.2">
      <c r="A124" s="64"/>
      <c r="B124" s="65"/>
      <c r="C124" s="65" t="s">
        <v>1267</v>
      </c>
      <c r="D124" s="62" t="s">
        <v>1272</v>
      </c>
      <c r="E124" s="472">
        <f>'Bending Stiffness'!A10</f>
        <v>4.0899999999999999E-2</v>
      </c>
      <c r="F124" s="60"/>
      <c r="H124" s="61"/>
      <c r="I124" s="61"/>
      <c r="J124" s="61"/>
      <c r="K124" s="61"/>
      <c r="L124" s="61"/>
    </row>
    <row r="125" spans="1:12" ht="15" customHeight="1" x14ac:dyDescent="0.2">
      <c r="A125" s="64"/>
      <c r="B125" s="65"/>
      <c r="C125" s="65" t="s">
        <v>1267</v>
      </c>
      <c r="D125" s="62" t="s">
        <v>1273</v>
      </c>
      <c r="E125" s="472">
        <f>'Bending Stiffness'!A11</f>
        <v>5.28E-2</v>
      </c>
      <c r="F125" s="60"/>
      <c r="H125" s="61"/>
      <c r="I125" s="61"/>
      <c r="J125" s="61"/>
      <c r="K125" s="61"/>
      <c r="L125" s="61"/>
    </row>
    <row r="126" spans="1:12" ht="15" customHeight="1" x14ac:dyDescent="0.2">
      <c r="A126" s="64"/>
      <c r="B126" s="65"/>
      <c r="C126" s="65" t="s">
        <v>1267</v>
      </c>
      <c r="D126" s="62" t="s">
        <v>1274</v>
      </c>
      <c r="E126" s="472">
        <f>'Bending Stiffness'!A12</f>
        <v>6.59E-2</v>
      </c>
      <c r="F126" s="60"/>
      <c r="H126" s="61"/>
      <c r="I126" s="61"/>
      <c r="J126" s="61"/>
      <c r="K126" s="61"/>
      <c r="L126" s="61"/>
    </row>
    <row r="127" spans="1:12" ht="15" customHeight="1" x14ac:dyDescent="0.2">
      <c r="A127" s="64"/>
      <c r="B127" s="65"/>
      <c r="C127" s="65" t="s">
        <v>1267</v>
      </c>
      <c r="D127" s="62" t="s">
        <v>1275</v>
      </c>
      <c r="E127" s="472">
        <f>'Bending Stiffness'!A13</f>
        <v>8.0199999999999994E-2</v>
      </c>
      <c r="F127" s="60"/>
      <c r="H127" s="61"/>
      <c r="I127" s="61"/>
      <c r="J127" s="61"/>
      <c r="K127" s="61"/>
      <c r="L127" s="61"/>
    </row>
    <row r="128" spans="1:12" ht="15" customHeight="1" x14ac:dyDescent="0.2">
      <c r="A128" s="64"/>
      <c r="B128" s="65"/>
      <c r="C128" s="65" t="s">
        <v>1267</v>
      </c>
      <c r="D128" s="62" t="s">
        <v>1276</v>
      </c>
      <c r="E128" s="472">
        <f>'Bending Stiffness'!A14</f>
        <v>9.5799999999999996E-2</v>
      </c>
      <c r="F128" s="60"/>
      <c r="H128" s="61"/>
      <c r="I128" s="61"/>
      <c r="J128" s="61"/>
      <c r="K128" s="61"/>
      <c r="L128" s="61"/>
    </row>
    <row r="129" spans="1:12" ht="15" customHeight="1" x14ac:dyDescent="0.2">
      <c r="A129" s="64"/>
      <c r="B129" s="65"/>
      <c r="C129" s="65" t="s">
        <v>1267</v>
      </c>
      <c r="D129" s="62" t="s">
        <v>1277</v>
      </c>
      <c r="E129" s="472">
        <f>'Bending Stiffness'!A15</f>
        <v>0.11269999999999999</v>
      </c>
      <c r="F129" s="60"/>
      <c r="H129" s="61"/>
      <c r="I129" s="61"/>
      <c r="J129" s="61"/>
      <c r="K129" s="61"/>
      <c r="L129" s="61"/>
    </row>
    <row r="130" spans="1:12" ht="15" customHeight="1" x14ac:dyDescent="0.2">
      <c r="A130" s="64"/>
      <c r="B130" s="65"/>
      <c r="C130" s="65" t="s">
        <v>1267</v>
      </c>
      <c r="D130" s="62" t="s">
        <v>1278</v>
      </c>
      <c r="E130" s="472">
        <f>'Bending Stiffness'!A16</f>
        <v>0.1308</v>
      </c>
      <c r="F130" s="60"/>
      <c r="H130" s="61"/>
      <c r="I130" s="61"/>
      <c r="J130" s="61"/>
      <c r="K130" s="61"/>
      <c r="L130" s="61"/>
    </row>
    <row r="131" spans="1:12" ht="15" customHeight="1" x14ac:dyDescent="0.2">
      <c r="A131" s="64"/>
      <c r="B131" s="65"/>
      <c r="C131" s="65" t="s">
        <v>1267</v>
      </c>
      <c r="D131" s="62" t="s">
        <v>1279</v>
      </c>
      <c r="E131" s="472">
        <f>'Bending Stiffness'!A17</f>
        <v>0.15010000000000001</v>
      </c>
      <c r="F131" s="60"/>
      <c r="H131" s="61"/>
      <c r="I131" s="61"/>
      <c r="J131" s="61"/>
      <c r="K131" s="61"/>
      <c r="L131" s="61"/>
    </row>
    <row r="132" spans="1:12" ht="15" customHeight="1" x14ac:dyDescent="0.2">
      <c r="A132" s="64"/>
      <c r="B132" s="65"/>
      <c r="C132" s="65" t="s">
        <v>1267</v>
      </c>
      <c r="D132" s="62" t="s">
        <v>1280</v>
      </c>
      <c r="E132" s="472">
        <f>'Bending Stiffness'!A18</f>
        <v>0.1706</v>
      </c>
      <c r="F132" s="60"/>
      <c r="H132" s="61"/>
      <c r="I132" s="61"/>
      <c r="J132" s="61"/>
      <c r="K132" s="61"/>
      <c r="L132" s="61"/>
    </row>
    <row r="133" spans="1:12" ht="15" customHeight="1" x14ac:dyDescent="0.2">
      <c r="A133" s="64"/>
      <c r="B133" s="65"/>
      <c r="C133" s="65" t="s">
        <v>1267</v>
      </c>
      <c r="D133" s="62" t="s">
        <v>1281</v>
      </c>
      <c r="E133" s="472">
        <f>'Bending Stiffness'!A19</f>
        <v>0.19239999999999999</v>
      </c>
      <c r="F133" s="60"/>
      <c r="H133" s="61"/>
      <c r="I133" s="61"/>
      <c r="J133" s="61"/>
      <c r="K133" s="61"/>
      <c r="L133" s="61"/>
    </row>
    <row r="134" spans="1:12" ht="15" customHeight="1" x14ac:dyDescent="0.2">
      <c r="A134" s="64"/>
      <c r="B134" s="65"/>
      <c r="C134" s="65" t="s">
        <v>1267</v>
      </c>
      <c r="D134" s="62" t="s">
        <v>1282</v>
      </c>
      <c r="E134" s="472">
        <f>'Bending Stiffness'!A20</f>
        <v>0.2155</v>
      </c>
      <c r="F134" s="60"/>
      <c r="H134" s="61"/>
      <c r="I134" s="61"/>
      <c r="J134" s="61"/>
      <c r="K134" s="61"/>
      <c r="L134" s="61"/>
    </row>
    <row r="135" spans="1:12" ht="15" customHeight="1" x14ac:dyDescent="0.2">
      <c r="A135" s="64"/>
      <c r="B135" s="65"/>
      <c r="C135" s="65" t="s">
        <v>1267</v>
      </c>
      <c r="D135" s="62" t="s">
        <v>1283</v>
      </c>
      <c r="E135" s="472">
        <f>'Bending Stiffness'!A21</f>
        <v>0.2397</v>
      </c>
      <c r="F135" s="60"/>
      <c r="H135" s="61"/>
      <c r="I135" s="61"/>
      <c r="J135" s="61"/>
      <c r="K135" s="61"/>
      <c r="L135" s="61"/>
    </row>
    <row r="136" spans="1:12" ht="15" customHeight="1" x14ac:dyDescent="0.2">
      <c r="A136" s="64"/>
      <c r="B136" s="65"/>
      <c r="C136" s="65" t="s">
        <v>1267</v>
      </c>
      <c r="D136" s="62" t="s">
        <v>1284</v>
      </c>
      <c r="E136" s="472">
        <f>'Bending Stiffness'!A22</f>
        <v>0.26519999999999999</v>
      </c>
      <c r="F136" s="60"/>
      <c r="H136" s="61"/>
      <c r="I136" s="61"/>
      <c r="J136" s="61"/>
      <c r="K136" s="61"/>
      <c r="L136" s="61"/>
    </row>
    <row r="137" spans="1:12" ht="15" customHeight="1" x14ac:dyDescent="0.2">
      <c r="A137" s="64"/>
      <c r="B137" s="65"/>
      <c r="C137" s="65" t="s">
        <v>1267</v>
      </c>
      <c r="D137" s="62" t="s">
        <v>1285</v>
      </c>
      <c r="E137" s="472">
        <f>'Bending Stiffness'!A23</f>
        <v>0.29199999999999998</v>
      </c>
      <c r="F137" s="60"/>
      <c r="H137" s="61"/>
      <c r="I137" s="61"/>
      <c r="J137" s="61"/>
      <c r="K137" s="61"/>
      <c r="L137" s="61"/>
    </row>
    <row r="138" spans="1:12" ht="15" customHeight="1" x14ac:dyDescent="0.2">
      <c r="A138" s="64"/>
      <c r="B138" s="65"/>
      <c r="C138" s="65" t="s">
        <v>1267</v>
      </c>
      <c r="D138" s="62" t="s">
        <v>1286</v>
      </c>
      <c r="E138" s="472">
        <f>'Bending Stiffness'!A24</f>
        <v>0.32</v>
      </c>
      <c r="F138" s="60"/>
      <c r="H138" s="61"/>
      <c r="I138" s="61"/>
      <c r="J138" s="61"/>
      <c r="K138" s="61"/>
      <c r="L138" s="61"/>
    </row>
    <row r="139" spans="1:12" ht="15" customHeight="1" x14ac:dyDescent="0.2">
      <c r="A139" s="64"/>
      <c r="B139" s="65"/>
      <c r="C139" s="65" t="s">
        <v>1267</v>
      </c>
      <c r="D139" s="62" t="s">
        <v>1287</v>
      </c>
      <c r="E139" s="472">
        <f>'Bending Stiffness'!A25</f>
        <v>0.34920000000000001</v>
      </c>
      <c r="F139" s="60"/>
      <c r="H139" s="61"/>
      <c r="I139" s="61"/>
      <c r="J139" s="61"/>
      <c r="K139" s="61"/>
      <c r="L139" s="61"/>
    </row>
    <row r="140" spans="1:12" ht="15" customHeight="1" x14ac:dyDescent="0.2">
      <c r="A140" s="64"/>
      <c r="B140" s="65"/>
      <c r="C140" s="65" t="s">
        <v>1267</v>
      </c>
      <c r="D140" s="62" t="s">
        <v>1288</v>
      </c>
      <c r="E140" s="472">
        <f>'Bending Stiffness'!A26</f>
        <v>0.37969999999999998</v>
      </c>
      <c r="F140" s="60"/>
      <c r="H140" s="61"/>
      <c r="I140" s="61"/>
      <c r="J140" s="61"/>
      <c r="K140" s="61"/>
      <c r="L140" s="61"/>
    </row>
    <row r="141" spans="1:12" ht="15" customHeight="1" x14ac:dyDescent="0.2">
      <c r="A141" s="64"/>
      <c r="B141" s="65"/>
      <c r="C141" s="65" t="s">
        <v>1267</v>
      </c>
      <c r="D141" s="62" t="s">
        <v>1289</v>
      </c>
      <c r="E141" s="472">
        <f>'Bending Stiffness'!A27</f>
        <v>0.41139999999999999</v>
      </c>
      <c r="F141" s="60"/>
      <c r="H141" s="61"/>
      <c r="I141" s="61"/>
      <c r="J141" s="61"/>
      <c r="K141" s="61"/>
      <c r="L141" s="61"/>
    </row>
    <row r="142" spans="1:12" ht="15" customHeight="1" x14ac:dyDescent="0.2">
      <c r="A142" s="64"/>
      <c r="B142" s="65"/>
      <c r="C142" s="65" t="s">
        <v>1267</v>
      </c>
      <c r="D142" s="62" t="s">
        <v>1290</v>
      </c>
      <c r="E142" s="472">
        <f>'Bending Stiffness'!A28</f>
        <v>0.44429999999999997</v>
      </c>
      <c r="F142" s="60"/>
      <c r="H142" s="61"/>
      <c r="I142" s="61"/>
      <c r="J142" s="61"/>
      <c r="K142" s="61"/>
      <c r="L142" s="61"/>
    </row>
    <row r="143" spans="1:12" ht="15" customHeight="1" x14ac:dyDescent="0.2">
      <c r="A143" s="64"/>
      <c r="B143" s="65"/>
      <c r="C143" s="65" t="s">
        <v>1267</v>
      </c>
      <c r="D143" s="62" t="s">
        <v>1291</v>
      </c>
      <c r="E143" s="472">
        <f>'Bending Stiffness'!A29</f>
        <v>0.47849999999999998</v>
      </c>
      <c r="F143" s="60"/>
      <c r="H143" s="61"/>
      <c r="I143" s="61"/>
      <c r="J143" s="61"/>
      <c r="K143" s="61"/>
      <c r="L143" s="61"/>
    </row>
    <row r="144" spans="1:12" ht="15" customHeight="1" x14ac:dyDescent="0.2">
      <c r="A144" s="64"/>
      <c r="B144" s="65"/>
      <c r="C144" s="65" t="s">
        <v>1267</v>
      </c>
      <c r="D144" s="62" t="s">
        <v>1292</v>
      </c>
      <c r="E144" s="472">
        <f>'Bending Stiffness'!C6</f>
        <v>1.931</v>
      </c>
      <c r="F144" s="60"/>
      <c r="H144" s="61"/>
      <c r="I144" s="61"/>
      <c r="J144" s="61"/>
      <c r="K144" s="61"/>
      <c r="L144" s="61"/>
    </row>
    <row r="145" spans="1:12" ht="15" customHeight="1" x14ac:dyDescent="0.2">
      <c r="A145" s="64"/>
      <c r="B145" s="65"/>
      <c r="C145" s="65" t="s">
        <v>1267</v>
      </c>
      <c r="D145" s="62" t="s">
        <v>1293</v>
      </c>
      <c r="E145" s="472">
        <f>'Bending Stiffness'!C7</f>
        <v>2.657</v>
      </c>
      <c r="F145" s="60"/>
      <c r="H145" s="61"/>
      <c r="I145" s="61"/>
      <c r="J145" s="61"/>
      <c r="K145" s="61"/>
      <c r="L145" s="61"/>
    </row>
    <row r="146" spans="1:12" ht="15" customHeight="1" x14ac:dyDescent="0.2">
      <c r="A146" s="64"/>
      <c r="B146" s="65"/>
      <c r="C146" s="65" t="s">
        <v>1267</v>
      </c>
      <c r="D146" s="62" t="s">
        <v>1294</v>
      </c>
      <c r="E146" s="472">
        <f>'Bending Stiffness'!C8</f>
        <v>3.5089999999999999</v>
      </c>
      <c r="F146" s="60"/>
      <c r="H146" s="61"/>
      <c r="I146" s="61"/>
      <c r="J146" s="61"/>
      <c r="K146" s="61"/>
      <c r="L146" s="61"/>
    </row>
    <row r="147" spans="1:12" ht="15" customHeight="1" x14ac:dyDescent="0.2">
      <c r="A147" s="64"/>
      <c r="B147" s="65"/>
      <c r="C147" s="65" t="s">
        <v>1267</v>
      </c>
      <c r="D147" s="62" t="s">
        <v>1295</v>
      </c>
      <c r="E147" s="472">
        <f>'Bending Stiffness'!C9</f>
        <v>4.4889999999999999</v>
      </c>
      <c r="F147" s="60"/>
      <c r="H147" s="61"/>
      <c r="I147" s="61"/>
      <c r="J147" s="61"/>
      <c r="K147" s="61"/>
      <c r="L147" s="61"/>
    </row>
    <row r="148" spans="1:12" ht="15" customHeight="1" x14ac:dyDescent="0.2">
      <c r="A148" s="64"/>
      <c r="B148" s="65"/>
      <c r="C148" s="65" t="s">
        <v>1267</v>
      </c>
      <c r="D148" s="62" t="s">
        <v>1296</v>
      </c>
      <c r="E148" s="472">
        <f>'Bending Stiffness'!C10</f>
        <v>5.5990000000000002</v>
      </c>
      <c r="F148" s="60"/>
      <c r="H148" s="61"/>
      <c r="I148" s="61"/>
      <c r="J148" s="61"/>
      <c r="K148" s="61"/>
      <c r="L148" s="61"/>
    </row>
    <row r="149" spans="1:12" ht="15" customHeight="1" x14ac:dyDescent="0.2">
      <c r="A149" s="64"/>
      <c r="B149" s="65"/>
      <c r="C149" s="65" t="s">
        <v>1267</v>
      </c>
      <c r="D149" s="62" t="s">
        <v>1297</v>
      </c>
      <c r="E149" s="472">
        <f>'Bending Stiffness'!C11</f>
        <v>6.8380000000000001</v>
      </c>
      <c r="F149" s="60"/>
      <c r="H149" s="61"/>
      <c r="I149" s="61"/>
      <c r="J149" s="61"/>
      <c r="K149" s="61"/>
      <c r="L149" s="61"/>
    </row>
    <row r="150" spans="1:12" ht="15" customHeight="1" x14ac:dyDescent="0.2">
      <c r="A150" s="64"/>
      <c r="B150" s="65"/>
      <c r="C150" s="65" t="s">
        <v>1267</v>
      </c>
      <c r="D150" s="62" t="s">
        <v>1298</v>
      </c>
      <c r="E150" s="472">
        <f>'Bending Stiffness'!C12</f>
        <v>8.2050000000000001</v>
      </c>
      <c r="F150" s="60"/>
      <c r="H150" s="61"/>
      <c r="I150" s="61"/>
      <c r="J150" s="61"/>
      <c r="K150" s="61"/>
      <c r="L150" s="61"/>
    </row>
    <row r="151" spans="1:12" ht="15" customHeight="1" x14ac:dyDescent="0.2">
      <c r="A151" s="64"/>
      <c r="B151" s="65"/>
      <c r="C151" s="65" t="s">
        <v>1267</v>
      </c>
      <c r="D151" s="62" t="s">
        <v>1299</v>
      </c>
      <c r="E151" s="472">
        <f>'Bending Stiffness'!C13</f>
        <v>9.7010000000000005</v>
      </c>
      <c r="F151" s="60"/>
      <c r="H151" s="61"/>
      <c r="I151" s="61"/>
      <c r="J151" s="61"/>
      <c r="K151" s="61"/>
      <c r="L151" s="61"/>
    </row>
    <row r="152" spans="1:12" ht="15" customHeight="1" x14ac:dyDescent="0.2">
      <c r="A152" s="64"/>
      <c r="B152" s="65"/>
      <c r="C152" s="65" t="s">
        <v>1267</v>
      </c>
      <c r="D152" s="62" t="s">
        <v>1300</v>
      </c>
      <c r="E152" s="472">
        <f>'Bending Stiffness'!C14</f>
        <v>11.327</v>
      </c>
      <c r="F152" s="60"/>
      <c r="H152" s="61"/>
      <c r="I152" s="61"/>
      <c r="J152" s="61"/>
      <c r="K152" s="61"/>
      <c r="L152" s="61"/>
    </row>
    <row r="153" spans="1:12" ht="15" customHeight="1" x14ac:dyDescent="0.2">
      <c r="A153" s="64"/>
      <c r="B153" s="65"/>
      <c r="C153" s="65" t="s">
        <v>1267</v>
      </c>
      <c r="D153" s="62" t="s">
        <v>1301</v>
      </c>
      <c r="E153" s="472">
        <f>'Bending Stiffness'!C15</f>
        <v>13.081</v>
      </c>
      <c r="F153" s="60"/>
      <c r="H153" s="61"/>
      <c r="I153" s="61"/>
      <c r="J153" s="61"/>
      <c r="K153" s="61"/>
      <c r="L153" s="61"/>
    </row>
    <row r="154" spans="1:12" ht="15" customHeight="1" x14ac:dyDescent="0.2">
      <c r="A154" s="64"/>
      <c r="B154" s="65"/>
      <c r="C154" s="65" t="s">
        <v>1267</v>
      </c>
      <c r="D154" s="62" t="s">
        <v>1302</v>
      </c>
      <c r="E154" s="472">
        <f>'Bending Stiffness'!C16</f>
        <v>14.964</v>
      </c>
      <c r="F154" s="60"/>
      <c r="H154" s="61"/>
      <c r="I154" s="61"/>
      <c r="J154" s="61"/>
      <c r="K154" s="61"/>
      <c r="L154" s="61"/>
    </row>
    <row r="155" spans="1:12" ht="15" customHeight="1" x14ac:dyDescent="0.2">
      <c r="A155" s="64"/>
      <c r="B155" s="65"/>
      <c r="C155" s="65" t="s">
        <v>1267</v>
      </c>
      <c r="D155" s="62" t="s">
        <v>1303</v>
      </c>
      <c r="E155" s="472">
        <f>'Bending Stiffness'!C17</f>
        <v>16.977</v>
      </c>
      <c r="F155" s="60"/>
      <c r="H155" s="61"/>
      <c r="I155" s="61"/>
      <c r="J155" s="61"/>
      <c r="K155" s="61"/>
      <c r="L155" s="61"/>
    </row>
    <row r="156" spans="1:12" ht="15" customHeight="1" x14ac:dyDescent="0.2">
      <c r="A156" s="64"/>
      <c r="B156" s="65"/>
      <c r="C156" s="65" t="s">
        <v>1267</v>
      </c>
      <c r="D156" s="62" t="s">
        <v>1304</v>
      </c>
      <c r="E156" s="472">
        <f>'Bending Stiffness'!C18</f>
        <v>19.117999999999999</v>
      </c>
      <c r="F156" s="60"/>
      <c r="H156" s="61"/>
      <c r="I156" s="61"/>
      <c r="J156" s="61"/>
      <c r="K156" s="61"/>
      <c r="L156" s="61"/>
    </row>
    <row r="157" spans="1:12" ht="15" customHeight="1" x14ac:dyDescent="0.2">
      <c r="A157" s="64"/>
      <c r="B157" s="65"/>
      <c r="C157" s="65" t="s">
        <v>1267</v>
      </c>
      <c r="D157" s="62" t="s">
        <v>1305</v>
      </c>
      <c r="E157" s="472">
        <f>'Bending Stiffness'!C19</f>
        <v>21.388000000000002</v>
      </c>
      <c r="F157" s="60"/>
      <c r="H157" s="61"/>
      <c r="I157" s="61"/>
      <c r="J157" s="61"/>
      <c r="K157" s="61"/>
      <c r="L157" s="61"/>
    </row>
    <row r="158" spans="1:12" ht="15" customHeight="1" x14ac:dyDescent="0.2">
      <c r="A158" s="64"/>
      <c r="B158" s="65"/>
      <c r="C158" s="65" t="s">
        <v>1267</v>
      </c>
      <c r="D158" s="62" t="s">
        <v>1306</v>
      </c>
      <c r="E158" s="472">
        <f>'Bending Stiffness'!C20</f>
        <v>23.786999999999999</v>
      </c>
      <c r="F158" s="60"/>
      <c r="H158" s="61"/>
      <c r="I158" s="61"/>
      <c r="J158" s="61"/>
      <c r="K158" s="61"/>
      <c r="L158" s="61"/>
    </row>
    <row r="159" spans="1:12" ht="15" customHeight="1" x14ac:dyDescent="0.2">
      <c r="A159" s="64"/>
      <c r="B159" s="65"/>
      <c r="C159" s="65" t="s">
        <v>1267</v>
      </c>
      <c r="D159" s="62" t="s">
        <v>1307</v>
      </c>
      <c r="E159" s="472">
        <f>'Bending Stiffness'!C21</f>
        <v>26.315999999999999</v>
      </c>
      <c r="F159" s="60"/>
      <c r="H159" s="61"/>
      <c r="I159" s="61"/>
      <c r="J159" s="61"/>
      <c r="K159" s="61"/>
      <c r="L159" s="61"/>
    </row>
    <row r="160" spans="1:12" ht="15" customHeight="1" x14ac:dyDescent="0.2">
      <c r="A160" s="64"/>
      <c r="B160" s="65"/>
      <c r="C160" s="65" t="s">
        <v>1267</v>
      </c>
      <c r="D160" s="62" t="s">
        <v>1308</v>
      </c>
      <c r="E160" s="472">
        <f>'Bending Stiffness'!C22</f>
        <v>28.972999999999999</v>
      </c>
      <c r="F160" s="60"/>
      <c r="H160" s="61"/>
      <c r="I160" s="61"/>
      <c r="J160" s="61"/>
      <c r="K160" s="61"/>
      <c r="L160" s="61"/>
    </row>
    <row r="161" spans="1:12" ht="15" customHeight="1" x14ac:dyDescent="0.2">
      <c r="A161" s="64"/>
      <c r="B161" s="65"/>
      <c r="C161" s="65" t="s">
        <v>1267</v>
      </c>
      <c r="D161" s="62" t="s">
        <v>1309</v>
      </c>
      <c r="E161" s="472">
        <f>'Bending Stiffness'!C23</f>
        <v>31.759</v>
      </c>
      <c r="F161" s="60"/>
      <c r="H161" s="61"/>
      <c r="I161" s="61"/>
      <c r="J161" s="61"/>
      <c r="K161" s="61"/>
      <c r="L161" s="61"/>
    </row>
    <row r="162" spans="1:12" ht="15" customHeight="1" x14ac:dyDescent="0.2">
      <c r="A162" s="64"/>
      <c r="B162" s="65"/>
      <c r="C162" s="65" t="s">
        <v>1267</v>
      </c>
      <c r="D162" s="62" t="s">
        <v>1310</v>
      </c>
      <c r="E162" s="472">
        <f>'Bending Stiffness'!C24</f>
        <v>34.673999999999999</v>
      </c>
      <c r="F162" s="60"/>
      <c r="H162" s="61"/>
      <c r="I162" s="61"/>
      <c r="J162" s="61"/>
      <c r="K162" s="61"/>
      <c r="L162" s="61"/>
    </row>
    <row r="163" spans="1:12" ht="15" customHeight="1" x14ac:dyDescent="0.2">
      <c r="A163" s="64"/>
      <c r="B163" s="65"/>
      <c r="C163" s="65" t="s">
        <v>1267</v>
      </c>
      <c r="D163" s="62" t="s">
        <v>1311</v>
      </c>
      <c r="E163" s="472">
        <f>'Bending Stiffness'!C25</f>
        <v>37.719000000000001</v>
      </c>
      <c r="F163" s="60"/>
      <c r="H163" s="61"/>
      <c r="I163" s="61"/>
      <c r="J163" s="61"/>
      <c r="K163" s="61"/>
      <c r="L163" s="61"/>
    </row>
    <row r="164" spans="1:12" ht="15" customHeight="1" x14ac:dyDescent="0.2">
      <c r="A164" s="64"/>
      <c r="B164" s="65"/>
      <c r="C164" s="65" t="s">
        <v>1267</v>
      </c>
      <c r="D164" s="62" t="s">
        <v>1312</v>
      </c>
      <c r="E164" s="472">
        <f>'Bending Stiffness'!C26</f>
        <v>40.892000000000003</v>
      </c>
      <c r="F164" s="60"/>
      <c r="H164" s="61"/>
      <c r="I164" s="61"/>
      <c r="J164" s="61"/>
      <c r="K164" s="61"/>
      <c r="L164" s="61"/>
    </row>
    <row r="165" spans="1:12" ht="15" customHeight="1" x14ac:dyDescent="0.2">
      <c r="A165" s="64"/>
      <c r="B165" s="65"/>
      <c r="C165" s="65" t="s">
        <v>1267</v>
      </c>
      <c r="D165" s="62" t="s">
        <v>1313</v>
      </c>
      <c r="E165" s="472">
        <f>'Bending Stiffness'!C27</f>
        <v>44.194000000000003</v>
      </c>
      <c r="F165" s="60"/>
      <c r="H165" s="61"/>
      <c r="I165" s="61"/>
      <c r="J165" s="61"/>
      <c r="K165" s="61"/>
      <c r="L165" s="61"/>
    </row>
    <row r="166" spans="1:12" ht="15" customHeight="1" x14ac:dyDescent="0.2">
      <c r="A166" s="64"/>
      <c r="B166" s="65"/>
      <c r="C166" s="65" t="s">
        <v>1267</v>
      </c>
      <c r="D166" s="62" t="s">
        <v>1314</v>
      </c>
      <c r="E166" s="472">
        <f>'Bending Stiffness'!C28</f>
        <v>47.625</v>
      </c>
      <c r="F166" s="60"/>
      <c r="H166" s="61"/>
      <c r="I166" s="61"/>
      <c r="J166" s="61"/>
      <c r="K166" s="61"/>
      <c r="L166" s="61"/>
    </row>
    <row r="167" spans="1:12" ht="15" customHeight="1" x14ac:dyDescent="0.2">
      <c r="A167" s="64"/>
      <c r="B167" s="65"/>
      <c r="C167" s="65" t="s">
        <v>1267</v>
      </c>
      <c r="D167" s="62" t="s">
        <v>1315</v>
      </c>
      <c r="E167" s="472">
        <f>'Bending Stiffness'!C29</f>
        <v>51.186</v>
      </c>
      <c r="F167" s="60"/>
      <c r="H167" s="61"/>
      <c r="I167" s="61"/>
      <c r="J167" s="61"/>
      <c r="K167" s="61"/>
      <c r="L167" s="61"/>
    </row>
    <row r="168" spans="1:12" ht="15" customHeight="1" x14ac:dyDescent="0.2">
      <c r="A168" s="64"/>
      <c r="B168" s="65"/>
      <c r="C168" s="65" t="s">
        <v>1264</v>
      </c>
      <c r="D168" s="62" t="s">
        <v>1316</v>
      </c>
      <c r="E168" s="78">
        <f>'MCV e Guindaste'!O17</f>
        <v>2240</v>
      </c>
      <c r="F168" s="60"/>
      <c r="H168" s="61"/>
      <c r="I168" s="61"/>
      <c r="J168" s="61"/>
      <c r="K168" s="61"/>
      <c r="L168" s="61"/>
    </row>
    <row r="169" spans="1:12" ht="15" customHeight="1" x14ac:dyDescent="0.2">
      <c r="A169" s="64"/>
      <c r="B169" s="65"/>
      <c r="C169" s="65" t="s">
        <v>1264</v>
      </c>
      <c r="D169" s="62" t="s">
        <v>1317</v>
      </c>
      <c r="E169" s="103">
        <v>4</v>
      </c>
      <c r="F169" s="60"/>
      <c r="H169" s="61"/>
      <c r="I169" s="61"/>
      <c r="J169" s="61"/>
      <c r="K169" s="61"/>
      <c r="L169" s="61"/>
    </row>
    <row r="170" spans="1:12" ht="15" customHeight="1" x14ac:dyDescent="0.2">
      <c r="A170" s="64"/>
      <c r="B170" s="65"/>
      <c r="C170" s="65" t="s">
        <v>1264</v>
      </c>
      <c r="D170" s="62" t="s">
        <v>1318</v>
      </c>
      <c r="E170" s="63">
        <f>IF('MCV e Guindaste'!N22="",E168,'MCV e Guindaste'!N22)</f>
        <v>5</v>
      </c>
      <c r="F170" s="60"/>
      <c r="H170" s="61"/>
      <c r="I170" s="61"/>
      <c r="J170" s="61"/>
      <c r="K170" s="61"/>
      <c r="L170" s="61"/>
    </row>
    <row r="171" spans="1:12" ht="15" customHeight="1" x14ac:dyDescent="0.2">
      <c r="A171" s="64"/>
      <c r="B171" s="65"/>
      <c r="C171" s="65" t="s">
        <v>1264</v>
      </c>
      <c r="D171" s="62" t="s">
        <v>1319</v>
      </c>
      <c r="E171" s="63">
        <f>'MCV e Guindaste'!P22</f>
        <v>2240</v>
      </c>
      <c r="F171" s="60"/>
      <c r="H171" s="61"/>
      <c r="I171" s="61"/>
      <c r="J171" s="61"/>
      <c r="K171" s="61"/>
      <c r="L171" s="61"/>
    </row>
    <row r="172" spans="1:12" ht="15" customHeight="1" x14ac:dyDescent="0.2">
      <c r="A172" s="64"/>
      <c r="B172" s="65"/>
      <c r="C172" s="65" t="s">
        <v>1264</v>
      </c>
      <c r="D172" s="62" t="s">
        <v>1320</v>
      </c>
      <c r="E172" s="63">
        <f>IF('MCV e Guindaste'!N23="",E170,'MCV e Guindaste'!N23)</f>
        <v>10</v>
      </c>
      <c r="F172" s="60"/>
      <c r="H172" s="61"/>
      <c r="I172" s="61"/>
      <c r="J172" s="61"/>
      <c r="K172" s="61"/>
      <c r="L172" s="61"/>
    </row>
    <row r="173" spans="1:12" ht="15" customHeight="1" x14ac:dyDescent="0.2">
      <c r="A173" s="64"/>
      <c r="B173" s="65"/>
      <c r="C173" s="65" t="s">
        <v>1264</v>
      </c>
      <c r="D173" s="62" t="s">
        <v>1321</v>
      </c>
      <c r="E173" s="63">
        <f>'MCV e Guindaste'!P23</f>
        <v>2240</v>
      </c>
      <c r="F173" s="60"/>
      <c r="H173" s="61"/>
      <c r="I173" s="61"/>
      <c r="J173" s="61"/>
      <c r="K173" s="61"/>
      <c r="L173" s="61"/>
    </row>
    <row r="174" spans="1:12" ht="15" customHeight="1" x14ac:dyDescent="0.2">
      <c r="A174" s="64"/>
      <c r="B174" s="65"/>
      <c r="C174" s="65" t="s">
        <v>1264</v>
      </c>
      <c r="D174" s="62" t="s">
        <v>1322</v>
      </c>
      <c r="E174" s="63">
        <f>IF('MCV e Guindaste'!N24="",E172,'MCV e Guindaste'!N24)</f>
        <v>15</v>
      </c>
      <c r="F174" s="60"/>
      <c r="H174" s="61"/>
      <c r="I174" s="61"/>
      <c r="J174" s="61"/>
      <c r="K174" s="61"/>
      <c r="L174" s="61"/>
    </row>
    <row r="175" spans="1:12" ht="15" customHeight="1" x14ac:dyDescent="0.2">
      <c r="A175" s="64"/>
      <c r="B175" s="65"/>
      <c r="C175" s="65" t="s">
        <v>1264</v>
      </c>
      <c r="D175" s="62" t="s">
        <v>1323</v>
      </c>
      <c r="E175" s="63">
        <f>'MCV e Guindaste'!P24</f>
        <v>2240</v>
      </c>
      <c r="F175" s="60"/>
      <c r="H175" s="61"/>
      <c r="I175" s="61"/>
      <c r="J175" s="61"/>
      <c r="K175" s="61"/>
      <c r="L175" s="61"/>
    </row>
    <row r="176" spans="1:12" ht="15" customHeight="1" x14ac:dyDescent="0.2">
      <c r="A176" s="64"/>
      <c r="B176" s="65"/>
      <c r="C176" s="65" t="s">
        <v>1324</v>
      </c>
      <c r="D176" s="62" t="s">
        <v>1268</v>
      </c>
      <c r="E176" s="338">
        <f>'Bending Stiffness'!F6</f>
        <v>0.24154589371980678</v>
      </c>
      <c r="F176" s="60"/>
      <c r="H176" s="61"/>
      <c r="I176" s="61"/>
      <c r="J176" s="61"/>
      <c r="K176" s="61"/>
      <c r="L176" s="61"/>
    </row>
    <row r="177" spans="1:12" ht="15" customHeight="1" x14ac:dyDescent="0.2">
      <c r="A177" s="64"/>
      <c r="B177" s="65"/>
      <c r="C177" s="65" t="s">
        <v>1324</v>
      </c>
      <c r="D177" s="62" t="s">
        <v>1269</v>
      </c>
      <c r="E177" s="257">
        <f>'Bending Stiffness'!F7</f>
        <v>1.2415458937198067</v>
      </c>
      <c r="F177" s="60"/>
      <c r="H177" s="61"/>
      <c r="I177" s="61"/>
      <c r="J177" s="61"/>
      <c r="K177" s="61"/>
      <c r="L177" s="61"/>
    </row>
    <row r="178" spans="1:12" ht="15" customHeight="1" x14ac:dyDescent="0.2">
      <c r="A178" s="64"/>
      <c r="B178" s="65"/>
      <c r="C178" s="65" t="s">
        <v>1324</v>
      </c>
      <c r="D178" s="62" t="s">
        <v>1292</v>
      </c>
      <c r="E178" s="76">
        <f>'Bending Stiffness'!G6</f>
        <v>0.01</v>
      </c>
      <c r="F178" s="60"/>
      <c r="H178" s="61"/>
      <c r="I178" s="61"/>
      <c r="J178" s="61"/>
      <c r="K178" s="61"/>
      <c r="L178" s="61"/>
    </row>
    <row r="179" spans="1:12" ht="15" customHeight="1" x14ac:dyDescent="0.2">
      <c r="A179" s="64"/>
      <c r="B179" s="65"/>
      <c r="C179" s="65" t="s">
        <v>1324</v>
      </c>
      <c r="D179" s="62" t="s">
        <v>1293</v>
      </c>
      <c r="E179" s="78">
        <f>'Bending Stiffness'!G7</f>
        <v>314995.18981069303</v>
      </c>
      <c r="F179" s="60"/>
      <c r="H179" s="61"/>
      <c r="I179" s="61"/>
      <c r="J179" s="61"/>
      <c r="K179" s="61"/>
      <c r="L179" s="61"/>
    </row>
    <row r="180" spans="1:12" ht="15" customHeight="1" thickBot="1" x14ac:dyDescent="0.25">
      <c r="A180" s="69"/>
      <c r="B180" s="70"/>
      <c r="C180" s="71"/>
      <c r="D180" s="72" t="s">
        <v>1325</v>
      </c>
      <c r="E180" s="73" t="str">
        <f>"Estatico.dat"</f>
        <v>Estatico.dat</v>
      </c>
      <c r="F180" s="38"/>
      <c r="H180" s="27"/>
      <c r="I180" s="27"/>
      <c r="J180" s="27"/>
      <c r="K180" s="27"/>
      <c r="L180" s="27"/>
    </row>
  </sheetData>
  <dataConsolidate link="1"/>
  <dataValidations count="3">
    <dataValidation type="list" allowBlank="1" showInputMessage="1" showErrorMessage="1" sqref="B4" xr:uid="{00000000-0002-0000-0D00-000000000000}">
      <formula1>Linhas</formula1>
    </dataValidation>
    <dataValidation allowBlank="1" showErrorMessage="1" prompt="O conteúdo desta célula não deve ser alterado." sqref="A168:B175 A70:E70 C168:E168" xr:uid="{00000000-0002-0000-0D00-000001000000}"/>
    <dataValidation allowBlank="1" showErrorMessage="1" prompt="O conteúdo desta célula pode estar oculto, porém não deve ser alterado." sqref="C169:E175" xr:uid="{00000000-0002-0000-0D00-000002000000}"/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ScriptSheet.uso_for">
                <anchor moveWithCells="1" sizeWithCells="1">
                  <from>
                    <xdr:col>4</xdr:col>
                    <xdr:colOff>381000</xdr:colOff>
                    <xdr:row>2</xdr:row>
                    <xdr:rowOff>19050</xdr:rowOff>
                  </from>
                  <to>
                    <xdr:col>4</xdr:col>
                    <xdr:colOff>2219325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"/>
  <dimension ref="A1:AN118"/>
  <sheetViews>
    <sheetView topLeftCell="F1" zoomScale="85" zoomScaleNormal="85" workbookViewId="0">
      <selection activeCell="J15" sqref="J15"/>
    </sheetView>
  </sheetViews>
  <sheetFormatPr defaultColWidth="9.140625" defaultRowHeight="15" customHeight="1" x14ac:dyDescent="0.2"/>
  <cols>
    <col min="1" max="1" width="38.140625" style="23" hidden="1" customWidth="1"/>
    <col min="2" max="2" width="33.140625" style="25" hidden="1" customWidth="1"/>
    <col min="3" max="3" width="21.7109375" style="25" hidden="1" customWidth="1"/>
    <col min="4" max="4" width="28" style="25" hidden="1" customWidth="1"/>
    <col min="5" max="5" width="11" style="25" hidden="1" customWidth="1"/>
    <col min="6" max="6" width="5.7109375" style="23" customWidth="1"/>
    <col min="7" max="7" width="30.7109375" style="313" customWidth="1"/>
    <col min="8" max="8" width="60.7109375" style="313" customWidth="1"/>
    <col min="9" max="9" width="5.7109375" style="23" customWidth="1"/>
    <col min="10" max="10" width="20.7109375" style="23" customWidth="1"/>
    <col min="11" max="11" width="5.7109375" style="23" customWidth="1"/>
    <col min="12" max="12" width="10.7109375" style="23" hidden="1" customWidth="1"/>
    <col min="13" max="13" width="15.7109375" style="23" hidden="1" customWidth="1"/>
    <col min="14" max="14" width="5.7109375" style="23" hidden="1" customWidth="1"/>
    <col min="15" max="15" width="14.140625" style="23" hidden="1" customWidth="1"/>
    <col min="16" max="16" width="10.42578125" style="23" hidden="1" customWidth="1"/>
    <col min="17" max="19" width="9.140625" style="23" hidden="1" customWidth="1"/>
    <col min="20" max="20" width="9" style="23" hidden="1" customWidth="1"/>
    <col min="21" max="22" width="10.140625" style="23" hidden="1" customWidth="1"/>
    <col min="23" max="26" width="9.140625" style="23" hidden="1" customWidth="1"/>
    <col min="27" max="27" width="7.85546875" style="23" customWidth="1"/>
    <col min="28" max="28" width="8.28515625" style="23" customWidth="1"/>
    <col min="29" max="29" width="7.5703125" style="23" customWidth="1"/>
    <col min="30" max="30" width="6.140625" style="23" customWidth="1"/>
    <col min="31" max="31" width="13.140625" style="23" customWidth="1"/>
    <col min="32" max="32" width="9.85546875" style="23" bestFit="1" customWidth="1"/>
    <col min="33" max="33" width="6.7109375" style="23" bestFit="1" customWidth="1"/>
    <col min="34" max="34" width="8.7109375" style="23" bestFit="1" customWidth="1"/>
    <col min="35" max="35" width="9.85546875" style="23" bestFit="1" customWidth="1"/>
    <col min="36" max="36" width="6.7109375" style="23" bestFit="1" customWidth="1"/>
    <col min="37" max="37" width="8.7109375" style="23" bestFit="1" customWidth="1"/>
    <col min="38" max="38" width="9.85546875" style="23" bestFit="1" customWidth="1"/>
    <col min="39" max="39" width="6.7109375" style="23" bestFit="1" customWidth="1"/>
    <col min="40" max="40" width="8.7109375" style="23" bestFit="1" customWidth="1"/>
    <col min="41" max="16384" width="9.140625" style="23"/>
  </cols>
  <sheetData>
    <row r="1" spans="1:40" ht="15.75" thickBot="1" x14ac:dyDescent="0.25">
      <c r="A1" s="342" t="s">
        <v>1326</v>
      </c>
      <c r="C1" s="342" t="s">
        <v>1327</v>
      </c>
      <c r="E1" s="342" t="s">
        <v>1328</v>
      </c>
      <c r="F1"/>
      <c r="I1" s="118"/>
      <c r="J1" s="118"/>
      <c r="AA1" s="589" t="str">
        <f>_xlfn.CONCAT("RT-",Results!H22," - CVD de 1ª - ",Results!H19," - ",Results!H17)</f>
        <v>RT-2762 - CVD de 1ª - MSIAG-01 - IA</v>
      </c>
      <c r="AB1" s="589"/>
      <c r="AC1" s="589"/>
      <c r="AD1" s="589"/>
      <c r="AE1" s="589"/>
      <c r="AF1" s="589"/>
      <c r="AG1" s="589"/>
      <c r="AH1" s="589"/>
      <c r="AI1" s="589"/>
      <c r="AJ1" s="589"/>
      <c r="AK1" s="589"/>
      <c r="AL1" s="589"/>
      <c r="AM1" s="589"/>
      <c r="AN1" s="589"/>
    </row>
    <row r="2" spans="1:40" ht="15.75" thickBot="1" x14ac:dyDescent="0.3">
      <c r="A2" s="131" t="s">
        <v>102</v>
      </c>
      <c r="B2" t="str">
        <f>IF(Values!A7="",Values!A5,_xlfn.CONCAT(Values!A5," Rev. ",Values!A7))</f>
        <v>WSI 152.2510-DR-4041-4 Rev. 1</v>
      </c>
      <c r="C2" s="131" t="s">
        <v>1329</v>
      </c>
      <c r="D2" t="str">
        <f>'Py1'!A5</f>
        <v>estatico.png</v>
      </c>
      <c r="E2" s="25">
        <v>24</v>
      </c>
      <c r="F2"/>
      <c r="G2" s="584" t="s">
        <v>1330</v>
      </c>
      <c r="H2" s="585"/>
      <c r="I2" s="118"/>
      <c r="J2" s="118"/>
      <c r="K2" s="118"/>
      <c r="L2" s="582" t="s">
        <v>1331</v>
      </c>
      <c r="M2" s="583"/>
      <c r="N2" s="120"/>
      <c r="AA2" s="589" t="s">
        <v>1332</v>
      </c>
      <c r="AB2" s="589" t="s">
        <v>1333</v>
      </c>
      <c r="AC2" s="589" t="s">
        <v>1334</v>
      </c>
      <c r="AD2" s="589" t="s">
        <v>1335</v>
      </c>
      <c r="AE2" s="589" t="s">
        <v>1336</v>
      </c>
      <c r="AF2" s="588" t="s">
        <v>1337</v>
      </c>
      <c r="AG2" s="588"/>
      <c r="AH2" s="588"/>
      <c r="AI2" s="588" t="s">
        <v>1338</v>
      </c>
      <c r="AJ2" s="588"/>
      <c r="AK2" s="588"/>
      <c r="AL2" s="588" t="s">
        <v>1339</v>
      </c>
      <c r="AM2" s="588"/>
      <c r="AN2" s="588"/>
    </row>
    <row r="3" spans="1:40" x14ac:dyDescent="0.2">
      <c r="A3" s="131" t="s">
        <v>253</v>
      </c>
      <c r="B3" t="str">
        <f>IF(Values!A22="",Values!A20,_xlfn.CONCAT(Values!A20," Rev. ",Values!A22))</f>
        <v>CB-BR1522510-00-05 Rev. 2</v>
      </c>
      <c r="C3" s="405" t="s">
        <v>512</v>
      </c>
      <c r="D3" s="25" t="str">
        <f>'Py2'!A5</f>
        <v>cont1.png</v>
      </c>
      <c r="E3" s="25">
        <v>28</v>
      </c>
      <c r="F3"/>
      <c r="G3" s="586" t="s">
        <v>1340</v>
      </c>
      <c r="H3" s="587"/>
      <c r="I3" s="118"/>
      <c r="J3" s="118"/>
      <c r="K3" s="118"/>
      <c r="L3" s="128" t="s">
        <v>68</v>
      </c>
      <c r="M3" s="323">
        <f>ROUND(Auxiliar2!Q24,2)</f>
        <v>3.81</v>
      </c>
      <c r="N3" s="120"/>
      <c r="AA3" s="590"/>
      <c r="AB3" s="590"/>
      <c r="AC3" s="590"/>
      <c r="AD3" s="590"/>
      <c r="AE3" s="590"/>
      <c r="AF3" s="375" t="s">
        <v>474</v>
      </c>
      <c r="AG3" s="375" t="s">
        <v>473</v>
      </c>
      <c r="AH3" s="375" t="s">
        <v>472</v>
      </c>
      <c r="AI3" s="375" t="s">
        <v>474</v>
      </c>
      <c r="AJ3" s="375" t="s">
        <v>473</v>
      </c>
      <c r="AK3" s="375" t="s">
        <v>472</v>
      </c>
      <c r="AL3" s="375" t="s">
        <v>474</v>
      </c>
      <c r="AM3" s="375" t="s">
        <v>473</v>
      </c>
      <c r="AN3" s="375" t="s">
        <v>472</v>
      </c>
    </row>
    <row r="4" spans="1:40" x14ac:dyDescent="0.25">
      <c r="A4" s="131" t="s">
        <v>242</v>
      </c>
      <c r="B4" t="str">
        <f>IF(Values!A41="",Values!A39,_xlfn.CONCAT(Values!A39," Rev. ",Values!A41))</f>
        <v>CB-EF1522510-00-09 Rev. 2</v>
      </c>
      <c r="C4" s="405" t="s">
        <v>518</v>
      </c>
      <c r="D4" s="25" t="str">
        <f>'Py3'!A5</f>
        <v>cont2.png</v>
      </c>
      <c r="E4" s="25">
        <v>28</v>
      </c>
      <c r="F4"/>
      <c r="G4" s="580" t="s">
        <v>1341</v>
      </c>
      <c r="H4" s="581"/>
      <c r="I4" s="118"/>
      <c r="J4" s="118"/>
      <c r="K4" s="121"/>
      <c r="L4" s="128" t="s">
        <v>70</v>
      </c>
      <c r="M4" s="323">
        <f ca="1">ROUND(Auxiliar2!Q25,2)</f>
        <v>2.2400000000000002</v>
      </c>
      <c r="N4" s="118"/>
      <c r="AA4" s="376" t="s">
        <v>1342</v>
      </c>
      <c r="AB4" s="376" t="s">
        <v>1343</v>
      </c>
      <c r="AC4" s="376" t="s">
        <v>1342</v>
      </c>
      <c r="AD4" s="376" t="s">
        <v>1344</v>
      </c>
      <c r="AE4" s="376" t="s">
        <v>1345</v>
      </c>
      <c r="AF4" s="376" t="s">
        <v>1345</v>
      </c>
      <c r="AG4" s="376" t="s">
        <v>1346</v>
      </c>
      <c r="AH4" s="376" t="s">
        <v>1346</v>
      </c>
      <c r="AI4" s="376" t="s">
        <v>1345</v>
      </c>
      <c r="AJ4" s="376" t="s">
        <v>1346</v>
      </c>
      <c r="AK4" s="376" t="s">
        <v>1346</v>
      </c>
      <c r="AL4" s="376" t="s">
        <v>1345</v>
      </c>
      <c r="AM4" s="376" t="s">
        <v>1346</v>
      </c>
      <c r="AN4" s="376" t="s">
        <v>1346</v>
      </c>
    </row>
    <row r="5" spans="1:40" ht="14.25" x14ac:dyDescent="0.2">
      <c r="A5" s="131" t="s">
        <v>1347</v>
      </c>
      <c r="B5" t="str">
        <f>IF(Values!A51="","xinputx",IF(Values!A53="",Values!A51,_xlfn.CONCAT(Values!A51," Rev. ",Values!A53)))</f>
        <v>xinputx</v>
      </c>
      <c r="F5"/>
      <c r="G5" s="580" t="s">
        <v>1348</v>
      </c>
      <c r="H5" s="581"/>
      <c r="I5" s="118"/>
      <c r="J5" s="118"/>
      <c r="K5" s="118"/>
      <c r="L5" s="128" t="s">
        <v>72</v>
      </c>
      <c r="M5" s="323">
        <f>ROUND(Auxiliar2!Q26,2)</f>
        <v>5.8</v>
      </c>
      <c r="N5" s="118"/>
      <c r="AA5" s="246">
        <f>Results!E90</f>
        <v>2555</v>
      </c>
      <c r="AB5" s="246">
        <f>Results!E91</f>
        <v>0</v>
      </c>
      <c r="AC5" s="246" t="str">
        <f>Results!E92</f>
        <v>3 : 8,293</v>
      </c>
      <c r="AD5" s="374">
        <f>Results!E89</f>
        <v>2.5</v>
      </c>
      <c r="AE5" s="374">
        <f>Results!C37</f>
        <v>6.71</v>
      </c>
      <c r="AF5" s="374">
        <f>Results!C33</f>
        <v>41.32</v>
      </c>
      <c r="AG5" s="374">
        <f>Results!C32</f>
        <v>-2.5599999999999996</v>
      </c>
      <c r="AH5" s="374">
        <f>Results!C31</f>
        <v>3.01</v>
      </c>
      <c r="AI5" s="374">
        <f>Results!C36</f>
        <v>-11.76</v>
      </c>
      <c r="AJ5" s="374">
        <f>Results!C35</f>
        <v>5.27</v>
      </c>
      <c r="AK5" s="374">
        <f>Results!C34</f>
        <v>-9.9499999999999993</v>
      </c>
      <c r="AL5" s="374">
        <f>Results!C42</f>
        <v>-4.46</v>
      </c>
      <c r="AM5" s="374">
        <f>Results!C41</f>
        <v>3.51</v>
      </c>
      <c r="AN5" s="374">
        <f>Results!C40</f>
        <v>-5.92</v>
      </c>
    </row>
    <row r="6" spans="1:40" thickBot="1" x14ac:dyDescent="0.25">
      <c r="A6" s="131" t="s">
        <v>1349</v>
      </c>
      <c r="B6" t="str">
        <f>IF(AND('MCV e Guindaste'!B5=0,'MCV e Guindaste'!B6=0),"xinputx",IF('MCV e Guindaste'!B5="",'MCV e Guindaste'!B6,IF('MCV e Guindaste'!B6="",'MCV e Guindaste'!B5,_xlfn.CONCAT('MCV e Guindaste'!B6," / ",'MCV e Guindaste'!B5))))</f>
        <v>P7000048060 / TechnipFMC</v>
      </c>
      <c r="F6"/>
      <c r="G6" s="578" t="s">
        <v>1350</v>
      </c>
      <c r="H6" s="579"/>
      <c r="I6" s="118"/>
      <c r="J6" s="118"/>
      <c r="K6" s="118"/>
      <c r="L6" s="128" t="s">
        <v>74</v>
      </c>
      <c r="M6" s="323">
        <f ca="1">ROUND(Auxiliar2!Q27,2)</f>
        <v>10.16</v>
      </c>
      <c r="N6" s="118"/>
    </row>
    <row r="7" spans="1:40" ht="15" customHeight="1" thickBot="1" x14ac:dyDescent="0.25">
      <c r="A7" s="194" t="s">
        <v>1351</v>
      </c>
      <c r="B7" s="24"/>
      <c r="C7" s="213" t="s">
        <v>1352</v>
      </c>
      <c r="D7"/>
      <c r="E7" s="213" t="s">
        <v>1353</v>
      </c>
      <c r="F7"/>
      <c r="I7" s="118"/>
      <c r="J7" s="118"/>
      <c r="K7" s="118"/>
      <c r="L7" s="128" t="s">
        <v>76</v>
      </c>
      <c r="M7" s="323">
        <f ca="1">ROUND(Auxiliar2!Q28,2)</f>
        <v>2.4300000000000002</v>
      </c>
      <c r="N7" s="118"/>
    </row>
    <row r="8" spans="1:40" ht="15" customHeight="1" thickBot="1" x14ac:dyDescent="0.25">
      <c r="A8" s="82" t="s">
        <v>1354</v>
      </c>
      <c r="B8" s="210">
        <f>'MCV e Guindaste'!B8/1000</f>
        <v>3.81</v>
      </c>
      <c r="C8" s="215">
        <f>ROUND(B8,2)</f>
        <v>3.81</v>
      </c>
      <c r="D8"/>
      <c r="E8" s="2" t="s">
        <v>1355</v>
      </c>
      <c r="F8"/>
      <c r="G8" s="584" t="s">
        <v>1356</v>
      </c>
      <c r="H8" s="585"/>
      <c r="I8" s="118"/>
      <c r="J8" s="118"/>
      <c r="K8" s="118"/>
      <c r="L8" s="128" t="s">
        <v>78</v>
      </c>
      <c r="M8" s="323">
        <f ca="1">ROUND(Auxiliar2!Q29,2)</f>
        <v>14.77</v>
      </c>
      <c r="N8" s="118"/>
    </row>
    <row r="9" spans="1:40" ht="15" customHeight="1" x14ac:dyDescent="0.2">
      <c r="A9" s="82" t="s">
        <v>1357</v>
      </c>
      <c r="B9" s="210">
        <f>Values!C27</f>
        <v>4.1399999999999997</v>
      </c>
      <c r="C9" s="215">
        <f>ROUNDUP(B9,2)</f>
        <v>4.1399999999999997</v>
      </c>
      <c r="D9"/>
      <c r="E9" s="2" t="s">
        <v>1355</v>
      </c>
      <c r="F9"/>
      <c r="G9" s="314" t="s">
        <v>1358</v>
      </c>
      <c r="H9" s="315" t="s">
        <v>1359</v>
      </c>
      <c r="I9" s="118"/>
      <c r="J9" s="119"/>
      <c r="K9" s="118"/>
      <c r="L9" s="128" t="s">
        <v>80</v>
      </c>
      <c r="M9" s="323">
        <f ca="1">ROUND(Auxiliar2!Q30,2)</f>
        <v>13.85</v>
      </c>
      <c r="N9" s="118"/>
    </row>
    <row r="10" spans="1:40" ht="15" customHeight="1" x14ac:dyDescent="0.2">
      <c r="A10" s="82" t="s">
        <v>1360</v>
      </c>
      <c r="B10" s="210">
        <f>Values!C13</f>
        <v>2.4</v>
      </c>
      <c r="C10" s="215">
        <f>ROUNDUP(B10,2)</f>
        <v>2.4</v>
      </c>
      <c r="D10"/>
      <c r="E10" s="2" t="s">
        <v>1355</v>
      </c>
      <c r="F10"/>
      <c r="G10" s="314" t="s">
        <v>1361</v>
      </c>
      <c r="H10" s="316" t="s">
        <v>1362</v>
      </c>
      <c r="I10" s="118"/>
      <c r="J10" s="119"/>
      <c r="K10" s="118"/>
      <c r="L10" s="128" t="s">
        <v>82</v>
      </c>
      <c r="M10" s="323">
        <f>ROUND(Auxiliar2!Q31,2)</f>
        <v>0.95</v>
      </c>
      <c r="N10" s="118"/>
    </row>
    <row r="11" spans="1:40" ht="15" customHeight="1" x14ac:dyDescent="0.2">
      <c r="A11" s="82" t="s">
        <v>1363</v>
      </c>
      <c r="B11" s="25">
        <f>Values!C28</f>
        <v>77</v>
      </c>
      <c r="C11" s="215">
        <f>ROUNDDOWN(B11,2)</f>
        <v>77</v>
      </c>
      <c r="D11"/>
      <c r="E11" s="2" t="s">
        <v>1364</v>
      </c>
      <c r="F11"/>
      <c r="G11" s="314" t="s">
        <v>1365</v>
      </c>
      <c r="H11" s="341" t="str">
        <f>'Script Table'!E69</f>
        <v>P7000048060</v>
      </c>
      <c r="I11" s="118"/>
      <c r="J11" s="118"/>
      <c r="K11" s="118"/>
      <c r="L11" s="128" t="s">
        <v>1366</v>
      </c>
      <c r="M11" s="323">
        <f ca="1">ROUND(Auxiliar3!W9,2)</f>
        <v>28.65</v>
      </c>
      <c r="N11" s="118"/>
    </row>
    <row r="12" spans="1:40" ht="15" customHeight="1" x14ac:dyDescent="0.2">
      <c r="A12" s="82" t="s">
        <v>1367</v>
      </c>
      <c r="B12" s="25">
        <f>Values!C29</f>
        <v>0</v>
      </c>
      <c r="C12" s="215">
        <f>ROUNDDOWN(B12,2)</f>
        <v>0</v>
      </c>
      <c r="D12"/>
      <c r="E12" s="2" t="s">
        <v>1368</v>
      </c>
      <c r="F12"/>
      <c r="G12" s="314" t="s">
        <v>1369</v>
      </c>
      <c r="H12" s="316" t="s">
        <v>1370</v>
      </c>
      <c r="I12" s="118"/>
      <c r="J12" s="118"/>
      <c r="K12" s="118"/>
      <c r="L12" s="128" t="s">
        <v>1371</v>
      </c>
      <c r="M12" s="323">
        <f ca="1">ROUND(Auxiliar3!W10,2)</f>
        <v>5.6</v>
      </c>
      <c r="N12" s="118"/>
    </row>
    <row r="13" spans="1:40" ht="15" customHeight="1" x14ac:dyDescent="0.2">
      <c r="A13" s="194" t="s">
        <v>1372</v>
      </c>
      <c r="C13" s="216"/>
      <c r="D13"/>
      <c r="E13"/>
      <c r="F13"/>
      <c r="G13" s="314" t="s">
        <v>1373</v>
      </c>
      <c r="H13" s="316" t="s">
        <v>1374</v>
      </c>
      <c r="I13" s="118"/>
      <c r="J13" s="118"/>
      <c r="K13" s="118"/>
      <c r="L13" s="128" t="s">
        <v>1375</v>
      </c>
      <c r="M13" s="323">
        <f ca="1">ROUND(Auxiliar4!W9,2)</f>
        <v>28.4</v>
      </c>
      <c r="N13" s="118"/>
    </row>
    <row r="14" spans="1:40" ht="15" customHeight="1" thickBot="1" x14ac:dyDescent="0.25">
      <c r="A14" s="82" t="s">
        <v>1376</v>
      </c>
      <c r="B14" s="478">
        <v>11.565025602153158</v>
      </c>
      <c r="C14" s="215">
        <f>ROUNDDOWN(B14,2)</f>
        <v>11.56</v>
      </c>
      <c r="D14" s="334">
        <f>MIN(C14:C15)</f>
        <v>5.72</v>
      </c>
      <c r="E14" s="343" t="s">
        <v>1355</v>
      </c>
      <c r="F14"/>
      <c r="G14" s="314" t="s">
        <v>1377</v>
      </c>
      <c r="H14" s="316" t="s">
        <v>1378</v>
      </c>
      <c r="I14" s="118"/>
      <c r="J14" s="118"/>
      <c r="K14" s="118"/>
      <c r="L14" s="129" t="s">
        <v>1379</v>
      </c>
      <c r="M14" s="324">
        <f ca="1">ROUND(Auxiliar4!W10,2)</f>
        <v>3.79</v>
      </c>
      <c r="N14" s="118"/>
    </row>
    <row r="15" spans="1:40" ht="15" customHeight="1" x14ac:dyDescent="0.2">
      <c r="A15" s="131" t="s">
        <v>1380</v>
      </c>
      <c r="B15" s="2">
        <v>5.7247487060890601</v>
      </c>
      <c r="C15" s="215">
        <f>ROUNDDOWN(B15,2)</f>
        <v>5.72</v>
      </c>
      <c r="D15" s="334"/>
      <c r="E15" s="343"/>
      <c r="F15"/>
      <c r="G15" s="314" t="s">
        <v>1381</v>
      </c>
      <c r="H15" s="316" t="s">
        <v>512</v>
      </c>
      <c r="I15" s="118"/>
      <c r="J15" s="118"/>
      <c r="K15" s="118"/>
      <c r="L15" s="118"/>
      <c r="M15" s="118"/>
      <c r="N15" s="118"/>
      <c r="O15" s="118"/>
    </row>
    <row r="16" spans="1:40" ht="15" customHeight="1" x14ac:dyDescent="0.2">
      <c r="A16" s="131" t="s">
        <v>485</v>
      </c>
      <c r="B16" s="2">
        <v>1.1258801371300251</v>
      </c>
      <c r="C16" s="215">
        <f>ROUND(B16,2)</f>
        <v>1.1299999999999999</v>
      </c>
      <c r="D16" s="334">
        <f>MIN(C16:C17)</f>
        <v>0.95</v>
      </c>
      <c r="E16" s="343" t="s">
        <v>1355</v>
      </c>
      <c r="F16"/>
      <c r="G16" s="314" t="s">
        <v>1382</v>
      </c>
      <c r="H16" s="316" t="s">
        <v>518</v>
      </c>
      <c r="I16" s="118"/>
      <c r="J16" s="118"/>
      <c r="K16" s="118"/>
      <c r="L16" s="118"/>
      <c r="M16" s="118"/>
      <c r="N16" s="118"/>
      <c r="O16" s="118"/>
    </row>
    <row r="17" spans="1:15" ht="15" customHeight="1" x14ac:dyDescent="0.2">
      <c r="A17" s="131" t="s">
        <v>486</v>
      </c>
      <c r="B17" s="2">
        <v>0.95127069176078294</v>
      </c>
      <c r="C17" s="215">
        <f>ROUND(B17,2)</f>
        <v>0.95</v>
      </c>
      <c r="D17" s="334"/>
      <c r="E17" s="336"/>
      <c r="F17"/>
      <c r="G17" s="314" t="s">
        <v>1383</v>
      </c>
      <c r="H17" s="317" t="s">
        <v>1384</v>
      </c>
      <c r="I17" s="118"/>
      <c r="J17" s="118"/>
      <c r="K17" s="118"/>
      <c r="L17" s="118"/>
      <c r="M17" s="118"/>
      <c r="N17" s="118"/>
      <c r="O17" s="118"/>
    </row>
    <row r="18" spans="1:15" ht="15" customHeight="1" x14ac:dyDescent="0.2">
      <c r="A18" s="131" t="s">
        <v>1385</v>
      </c>
      <c r="B18" s="2">
        <v>2240</v>
      </c>
      <c r="C18" s="215"/>
      <c r="D18" s="132"/>
      <c r="E18" s="2" t="s">
        <v>1355</v>
      </c>
      <c r="F18"/>
      <c r="G18" s="314" t="s">
        <v>1386</v>
      </c>
      <c r="H18" s="317" t="s">
        <v>289</v>
      </c>
      <c r="I18" s="118"/>
      <c r="J18" s="118"/>
      <c r="K18" s="118"/>
      <c r="L18" s="118"/>
      <c r="M18" s="118"/>
      <c r="N18" s="118"/>
      <c r="O18" s="118"/>
    </row>
    <row r="19" spans="1:15" ht="15" customHeight="1" x14ac:dyDescent="0.2">
      <c r="A19" s="131" t="s">
        <v>1387</v>
      </c>
      <c r="B19" s="211">
        <v>-2236.1922301721547</v>
      </c>
      <c r="C19" s="217">
        <f>B18+B19</f>
        <v>3.8077698278452772</v>
      </c>
      <c r="D19" s="243">
        <f>ROUND(C19,2)</f>
        <v>3.81</v>
      </c>
      <c r="E19" s="2" t="s">
        <v>1355</v>
      </c>
      <c r="F19"/>
      <c r="G19" s="314" t="str">
        <f>H18</f>
        <v>Manifold</v>
      </c>
      <c r="H19" s="344" t="s">
        <v>1628</v>
      </c>
      <c r="I19" s="118"/>
      <c r="K19"/>
      <c r="L19"/>
      <c r="M19" s="118"/>
      <c r="N19" s="118"/>
      <c r="O19" s="118"/>
    </row>
    <row r="20" spans="1:15" ht="15" customHeight="1" x14ac:dyDescent="0.2">
      <c r="A20" s="131" t="s">
        <v>1388</v>
      </c>
      <c r="B20" s="2">
        <v>6.9238930537310228E-2</v>
      </c>
      <c r="C20" s="215">
        <f>ROUND(B20,2)</f>
        <v>7.0000000000000007E-2</v>
      </c>
      <c r="D20" s="132"/>
      <c r="E20" s="2" t="s">
        <v>1389</v>
      </c>
      <c r="F20"/>
      <c r="G20" s="314" t="s">
        <v>1390</v>
      </c>
      <c r="H20" s="317" t="s">
        <v>1629</v>
      </c>
      <c r="I20" s="118"/>
      <c r="K20"/>
      <c r="L20"/>
      <c r="M20" s="118"/>
      <c r="N20" s="118"/>
      <c r="O20" s="118"/>
    </row>
    <row r="21" spans="1:15" ht="15" customHeight="1" x14ac:dyDescent="0.2">
      <c r="A21" s="131" t="s">
        <v>1391</v>
      </c>
      <c r="B21" s="2">
        <v>-4.4977333423061472</v>
      </c>
      <c r="C21" s="215">
        <f>ROUNDUP(B21,2)</f>
        <v>-4.5</v>
      </c>
      <c r="D21" s="132"/>
      <c r="E21" s="2" t="s">
        <v>1368</v>
      </c>
      <c r="F21"/>
      <c r="G21" s="314" t="s">
        <v>149</v>
      </c>
      <c r="H21" s="318" t="s">
        <v>1630</v>
      </c>
      <c r="I21" s="118"/>
      <c r="K21"/>
      <c r="L21"/>
      <c r="M21" s="118"/>
      <c r="N21" s="118"/>
      <c r="O21" s="118"/>
    </row>
    <row r="22" spans="1:15" ht="15" customHeight="1" x14ac:dyDescent="0.2">
      <c r="A22" s="131" t="s">
        <v>1392</v>
      </c>
      <c r="B22" s="2">
        <v>2.801282575944386</v>
      </c>
      <c r="C22" s="215">
        <f>ROUNDUP(B22,2)</f>
        <v>2.8099999999999996</v>
      </c>
      <c r="D22" s="132"/>
      <c r="E22" s="2" t="s">
        <v>1368</v>
      </c>
      <c r="F22"/>
      <c r="G22" s="314" t="s">
        <v>106</v>
      </c>
      <c r="H22" s="318">
        <v>2762</v>
      </c>
      <c r="I22" s="118"/>
      <c r="K22"/>
      <c r="L22"/>
    </row>
    <row r="23" spans="1:15" ht="15" customHeight="1" x14ac:dyDescent="0.2">
      <c r="A23" s="131" t="s">
        <v>1393</v>
      </c>
      <c r="B23" s="2">
        <v>-6.7702370679688784</v>
      </c>
      <c r="C23" s="215">
        <f>ROUNDUP(B23,2)*-1</f>
        <v>6.7799999999999994</v>
      </c>
      <c r="D23" s="132"/>
      <c r="E23" s="2" t="s">
        <v>1364</v>
      </c>
      <c r="F23"/>
      <c r="G23" s="314" t="s">
        <v>1394</v>
      </c>
      <c r="H23" s="318">
        <v>0</v>
      </c>
      <c r="I23" s="118"/>
      <c r="J23" s="118"/>
      <c r="K23"/>
      <c r="L23"/>
    </row>
    <row r="24" spans="1:15" ht="15" customHeight="1" x14ac:dyDescent="0.2">
      <c r="A24" s="131" t="s">
        <v>1395</v>
      </c>
      <c r="B24" s="2">
        <v>3.5797586673610329E-3</v>
      </c>
      <c r="C24" s="215">
        <f>ROUNDUP(B24,2)</f>
        <v>0.01</v>
      </c>
      <c r="D24" s="132"/>
      <c r="E24" s="2" t="s">
        <v>1364</v>
      </c>
      <c r="F24"/>
      <c r="G24" s="314" t="s">
        <v>1396</v>
      </c>
      <c r="H24" s="319" t="s">
        <v>1397</v>
      </c>
      <c r="I24"/>
      <c r="K24"/>
      <c r="L24"/>
    </row>
    <row r="25" spans="1:15" ht="15" customHeight="1" x14ac:dyDescent="0.2">
      <c r="A25" s="82" t="s">
        <v>1398</v>
      </c>
      <c r="B25" s="478">
        <v>0.20151373544663054</v>
      </c>
      <c r="C25" s="215">
        <f>ROUNDUP(B25,2)</f>
        <v>0.21000000000000002</v>
      </c>
      <c r="D25"/>
      <c r="E25" s="2" t="s">
        <v>1368</v>
      </c>
      <c r="F25"/>
      <c r="G25" s="320" t="s">
        <v>1399</v>
      </c>
      <c r="H25" s="321" t="s">
        <v>1631</v>
      </c>
      <c r="I25"/>
      <c r="K25"/>
      <c r="L25"/>
    </row>
    <row r="26" spans="1:15" ht="15" customHeight="1" x14ac:dyDescent="0.2">
      <c r="A26" s="194" t="s">
        <v>1400</v>
      </c>
      <c r="B26"/>
      <c r="C26" s="216"/>
      <c r="D26" s="132"/>
      <c r="E26"/>
      <c r="F26"/>
      <c r="G26" s="314" t="s">
        <v>1401</v>
      </c>
      <c r="H26" s="318" t="s">
        <v>1632</v>
      </c>
      <c r="I26"/>
      <c r="J26"/>
      <c r="K26"/>
      <c r="L26"/>
    </row>
    <row r="27" spans="1:15" ht="15" customHeight="1" x14ac:dyDescent="0.2">
      <c r="A27" s="131" t="s">
        <v>1402</v>
      </c>
      <c r="B27" s="2">
        <v>-2.5</v>
      </c>
      <c r="C27" s="242">
        <f>-B27</f>
        <v>2.5</v>
      </c>
      <c r="D27" s="132"/>
      <c r="E27" s="2" t="s">
        <v>1355</v>
      </c>
      <c r="F27"/>
      <c r="G27" s="314" t="s">
        <v>1403</v>
      </c>
      <c r="H27" s="318" t="s">
        <v>1633</v>
      </c>
      <c r="I27"/>
      <c r="J27"/>
      <c r="K27"/>
      <c r="L27"/>
    </row>
    <row r="28" spans="1:15" ht="15" customHeight="1" x14ac:dyDescent="0.2">
      <c r="A28" s="131" t="s">
        <v>1376</v>
      </c>
      <c r="B28" s="2">
        <v>4.1396388134859032</v>
      </c>
      <c r="C28" s="215">
        <f>ROUNDDOWN(B28,2)</f>
        <v>4.13</v>
      </c>
      <c r="D28" s="334">
        <f>MIN(C28:C29)</f>
        <v>4.13</v>
      </c>
      <c r="E28" s="343" t="s">
        <v>1355</v>
      </c>
      <c r="F28"/>
      <c r="G28" s="314" t="s">
        <v>1404</v>
      </c>
      <c r="H28" s="318" t="s">
        <v>1634</v>
      </c>
      <c r="I28"/>
      <c r="J28"/>
      <c r="K28"/>
      <c r="L28"/>
    </row>
    <row r="29" spans="1:15" ht="15" customHeight="1" x14ac:dyDescent="0.2">
      <c r="A29" s="131" t="s">
        <v>1380</v>
      </c>
      <c r="B29" s="2">
        <v>4.1396856960828892</v>
      </c>
      <c r="C29" s="215">
        <f>ROUNDDOWN(B29,2)</f>
        <v>4.13</v>
      </c>
      <c r="D29" s="334"/>
      <c r="E29" s="335"/>
      <c r="F29"/>
      <c r="G29" s="314" t="s">
        <v>1405</v>
      </c>
      <c r="H29" s="318" t="s">
        <v>1406</v>
      </c>
      <c r="I29"/>
      <c r="J29"/>
      <c r="K29"/>
      <c r="L29"/>
    </row>
    <row r="30" spans="1:15" ht="15" customHeight="1" x14ac:dyDescent="0.2">
      <c r="A30" s="131" t="s">
        <v>516</v>
      </c>
      <c r="B30" s="2">
        <v>6</v>
      </c>
      <c r="C30" s="216"/>
      <c r="D30"/>
      <c r="E30"/>
      <c r="F30"/>
      <c r="G30" s="314" t="str">
        <f>IF($H$17="UEH","MD / Documento","RL de esforços / Documento")</f>
        <v>RL de esforços / Documento</v>
      </c>
      <c r="H30" s="318" t="s">
        <v>1407</v>
      </c>
      <c r="I30"/>
      <c r="J30"/>
      <c r="K30"/>
      <c r="L30"/>
    </row>
    <row r="31" spans="1:15" ht="15" customHeight="1" x14ac:dyDescent="0.2">
      <c r="A31" s="131" t="s">
        <v>1408</v>
      </c>
      <c r="B31">
        <f>Auxiliar1!H7</f>
        <v>3.0003306865692139</v>
      </c>
      <c r="C31" s="215">
        <f>ROUNDUP(B31,2)</f>
        <v>3.01</v>
      </c>
      <c r="D31"/>
      <c r="E31" s="2" t="s">
        <v>1368</v>
      </c>
      <c r="F31"/>
      <c r="G31" s="314" t="str">
        <f>IF($H$17="UEH","MD / Revisão","RL de esforços / Revisão")</f>
        <v>RL de esforços / Revisão</v>
      </c>
      <c r="H31" s="318">
        <v>0</v>
      </c>
      <c r="I31"/>
      <c r="J31"/>
      <c r="K31"/>
      <c r="L31"/>
    </row>
    <row r="32" spans="1:15" ht="15" customHeight="1" x14ac:dyDescent="0.2">
      <c r="A32" s="131" t="s">
        <v>1409</v>
      </c>
      <c r="B32">
        <f>Auxiliar1!I7</f>
        <v>-2.5547559261322021</v>
      </c>
      <c r="C32" s="215">
        <f>ROUNDUP(B32,2)</f>
        <v>-2.5599999999999996</v>
      </c>
      <c r="D32"/>
      <c r="E32" s="2" t="s">
        <v>1368</v>
      </c>
      <c r="F32" s="222"/>
      <c r="G32" s="314" t="str">
        <f>IF($H$17="UEH","MD / Título","RL de esforços / Título")</f>
        <v>RL de esforços / Título</v>
      </c>
      <c r="H32" s="318" t="s">
        <v>1635</v>
      </c>
      <c r="I32"/>
      <c r="J32"/>
      <c r="K32"/>
      <c r="L32"/>
    </row>
    <row r="33" spans="1:12" ht="15" customHeight="1" x14ac:dyDescent="0.2">
      <c r="A33" s="131" t="s">
        <v>1410</v>
      </c>
      <c r="B33">
        <f>Auxiliar1!J7</f>
        <v>-41.311294555664063</v>
      </c>
      <c r="C33" s="215">
        <f>ROUNDUP(B33,2)*(-1)</f>
        <v>41.32</v>
      </c>
      <c r="D33"/>
      <c r="E33" s="2" t="s">
        <v>1364</v>
      </c>
      <c r="F33" s="222"/>
      <c r="G33" s="314" t="s">
        <v>1411</v>
      </c>
      <c r="H33" s="318" t="s">
        <v>1636</v>
      </c>
      <c r="I33"/>
      <c r="J33"/>
      <c r="K33"/>
      <c r="L33"/>
    </row>
    <row r="34" spans="1:12" ht="15" customHeight="1" x14ac:dyDescent="0.2">
      <c r="A34" s="131" t="s">
        <v>1412</v>
      </c>
      <c r="B34">
        <f>Auxiliar1!H6</f>
        <v>-9.9488887786865234</v>
      </c>
      <c r="C34" s="215">
        <f>ROUNDUP(B34,2)</f>
        <v>-9.9499999999999993</v>
      </c>
      <c r="D34"/>
      <c r="E34" s="2" t="s">
        <v>1368</v>
      </c>
      <c r="F34"/>
      <c r="G34" s="314" t="s">
        <v>1413</v>
      </c>
      <c r="H34" s="318">
        <v>0</v>
      </c>
      <c r="I34"/>
      <c r="J34"/>
      <c r="K34"/>
      <c r="L34"/>
    </row>
    <row r="35" spans="1:12" ht="15" customHeight="1" thickBot="1" x14ac:dyDescent="0.25">
      <c r="A35" s="131" t="s">
        <v>1414</v>
      </c>
      <c r="B35">
        <f>Auxiliar1!I6</f>
        <v>5.2653937339782715</v>
      </c>
      <c r="C35" s="215">
        <f>ROUNDUP(B35,2)</f>
        <v>5.27</v>
      </c>
      <c r="D35"/>
      <c r="E35" s="2" t="s">
        <v>1368</v>
      </c>
      <c r="F35"/>
      <c r="G35" s="339" t="s">
        <v>1415</v>
      </c>
      <c r="H35" s="340" t="s">
        <v>1637</v>
      </c>
      <c r="I35"/>
      <c r="J35"/>
    </row>
    <row r="36" spans="1:12" ht="15" customHeight="1" thickBot="1" x14ac:dyDescent="0.25">
      <c r="A36" s="131" t="s">
        <v>1416</v>
      </c>
      <c r="B36">
        <f>Auxiliar1!J6</f>
        <v>11.750351905822754</v>
      </c>
      <c r="C36" s="215">
        <f>ROUNDUP(B36,2)*(-1)</f>
        <v>-11.76</v>
      </c>
      <c r="D36"/>
      <c r="E36" s="2" t="s">
        <v>1364</v>
      </c>
      <c r="F36"/>
      <c r="G36" s="23"/>
      <c r="H36" s="23"/>
      <c r="J36"/>
    </row>
    <row r="37" spans="1:12" ht="15" customHeight="1" thickBot="1" x14ac:dyDescent="0.25">
      <c r="A37" s="131" t="s">
        <v>1395</v>
      </c>
      <c r="B37" s="2">
        <v>6.7074995040893359</v>
      </c>
      <c r="C37" s="215">
        <f>ROUNDUP(B37,2)</f>
        <v>6.71</v>
      </c>
      <c r="D37"/>
      <c r="E37" s="2" t="s">
        <v>1364</v>
      </c>
      <c r="F37"/>
      <c r="G37" s="584" t="s">
        <v>1417</v>
      </c>
      <c r="H37" s="585"/>
    </row>
    <row r="38" spans="1:12" ht="15" customHeight="1" x14ac:dyDescent="0.2">
      <c r="A38" s="82" t="s">
        <v>1398</v>
      </c>
      <c r="B38" s="489">
        <v>10.454252140207206</v>
      </c>
      <c r="C38" s="215">
        <f>ROUNDUP(B38,2)</f>
        <v>10.459999999999999</v>
      </c>
      <c r="D38"/>
      <c r="E38" s="2" t="s">
        <v>1368</v>
      </c>
      <c r="F38"/>
      <c r="G38" s="314" t="s">
        <v>1418</v>
      </c>
      <c r="H38" s="399"/>
    </row>
    <row r="39" spans="1:12" ht="15" customHeight="1" x14ac:dyDescent="0.2">
      <c r="A39" s="194" t="s">
        <v>1419</v>
      </c>
      <c r="B39"/>
      <c r="C39" s="216"/>
      <c r="D39"/>
      <c r="E39"/>
      <c r="F39"/>
      <c r="G39" s="314" t="s">
        <v>301</v>
      </c>
      <c r="H39" s="399"/>
    </row>
    <row r="40" spans="1:12" ht="15" customHeight="1" thickBot="1" x14ac:dyDescent="0.25">
      <c r="A40" s="131" t="s">
        <v>1408</v>
      </c>
      <c r="B40">
        <f>Auxiliar!I16</f>
        <v>-5.9195070266723633</v>
      </c>
      <c r="C40" s="215">
        <f>ROUNDUP(B40,2)</f>
        <v>-5.92</v>
      </c>
      <c r="D40"/>
      <c r="E40" s="2" t="s">
        <v>1368</v>
      </c>
      <c r="F40"/>
      <c r="G40" s="339" t="s">
        <v>1420</v>
      </c>
      <c r="H40" s="400"/>
    </row>
    <row r="41" spans="1:12" ht="15" customHeight="1" x14ac:dyDescent="0.2">
      <c r="A41" s="131" t="s">
        <v>1395</v>
      </c>
      <c r="B41">
        <f>Auxiliar!J16</f>
        <v>3.5041992664337158</v>
      </c>
      <c r="C41" s="215">
        <f>ROUNDUP(B41,2)</f>
        <v>3.51</v>
      </c>
      <c r="D41"/>
      <c r="E41" s="2" t="s">
        <v>1368</v>
      </c>
      <c r="F41"/>
    </row>
    <row r="42" spans="1:12" ht="15" customHeight="1" x14ac:dyDescent="0.2">
      <c r="A42" s="131" t="s">
        <v>1410</v>
      </c>
      <c r="B42" s="23">
        <f>Auxiliar!K16</f>
        <v>4.4578204154968262</v>
      </c>
      <c r="C42" s="215">
        <f>ROUNDUP(B42,2)*(-1)</f>
        <v>-4.46</v>
      </c>
      <c r="D42"/>
      <c r="E42" s="2" t="s">
        <v>1364</v>
      </c>
      <c r="F42"/>
      <c r="G42" s="23"/>
      <c r="H42" s="23"/>
    </row>
    <row r="43" spans="1:12" ht="15" customHeight="1" x14ac:dyDescent="0.2">
      <c r="A43" s="131" t="s">
        <v>1412</v>
      </c>
      <c r="B43">
        <f>Auxiliar!I15</f>
        <v>-5.9195070266723633</v>
      </c>
      <c r="C43" s="215">
        <f>ROUNDUP(B43,2)</f>
        <v>-5.92</v>
      </c>
      <c r="D43"/>
      <c r="E43" s="2" t="s">
        <v>1368</v>
      </c>
      <c r="F43"/>
      <c r="G43" s="23"/>
      <c r="H43" s="23"/>
    </row>
    <row r="44" spans="1:12" ht="15" customHeight="1" x14ac:dyDescent="0.2">
      <c r="A44" s="131" t="s">
        <v>1414</v>
      </c>
      <c r="B44">
        <f>Auxiliar!J15</f>
        <v>3.5041992664337158</v>
      </c>
      <c r="C44" s="215">
        <f>ROUNDUP(B44,2)</f>
        <v>3.51</v>
      </c>
      <c r="D44"/>
      <c r="E44" s="2" t="s">
        <v>1368</v>
      </c>
      <c r="F44"/>
    </row>
    <row r="45" spans="1:12" ht="15" customHeight="1" x14ac:dyDescent="0.2">
      <c r="A45" s="131" t="s">
        <v>1416</v>
      </c>
      <c r="B45">
        <f>Auxiliar!K15</f>
        <v>4.4578204154968262</v>
      </c>
      <c r="C45" s="215">
        <f>ROUNDUP(B45,2)*(-1)</f>
        <v>-4.46</v>
      </c>
      <c r="D45"/>
      <c r="E45" s="2" t="s">
        <v>1364</v>
      </c>
      <c r="F45"/>
      <c r="G45" s="23"/>
      <c r="H45" s="23"/>
    </row>
    <row r="46" spans="1:12" ht="15" customHeight="1" x14ac:dyDescent="0.2">
      <c r="B46" s="23"/>
      <c r="C46" s="216"/>
      <c r="D46"/>
      <c r="E46"/>
      <c r="F46"/>
    </row>
    <row r="47" spans="1:12" ht="15" customHeight="1" x14ac:dyDescent="0.2">
      <c r="A47" s="194" t="s">
        <v>1421</v>
      </c>
      <c r="B47" s="2"/>
      <c r="C47" s="216"/>
      <c r="D47"/>
      <c r="E47"/>
      <c r="F47"/>
    </row>
    <row r="48" spans="1:12" ht="15" customHeight="1" x14ac:dyDescent="0.2">
      <c r="A48" s="131" t="s">
        <v>1376</v>
      </c>
      <c r="B48" s="2">
        <v>4.1396227563525505</v>
      </c>
      <c r="C48" s="215">
        <f>ROUNDDOWN(B48,2)</f>
        <v>4.13</v>
      </c>
      <c r="D48"/>
      <c r="E48" s="239" t="s">
        <v>1355</v>
      </c>
      <c r="F48"/>
      <c r="G48" s="23"/>
      <c r="H48" s="23"/>
    </row>
    <row r="49" spans="1:21" ht="15" customHeight="1" x14ac:dyDescent="0.2">
      <c r="A49" s="131" t="s">
        <v>1380</v>
      </c>
      <c r="B49" s="2">
        <v>4.1396683760480757</v>
      </c>
      <c r="C49" s="215">
        <f>ROUNDDOWN(B49,2)</f>
        <v>4.13</v>
      </c>
      <c r="D49" s="238"/>
      <c r="E49" s="239" t="s">
        <v>1355</v>
      </c>
      <c r="F49"/>
      <c r="G49" s="23"/>
      <c r="H49" s="23"/>
    </row>
    <row r="50" spans="1:21" ht="15" customHeight="1" x14ac:dyDescent="0.2">
      <c r="A50" s="131" t="s">
        <v>1422</v>
      </c>
      <c r="B50" s="2">
        <f>Auxiliar3!P29</f>
        <v>9</v>
      </c>
      <c r="C50" s="216"/>
      <c r="D50" s="334"/>
      <c r="E50" s="2" t="s">
        <v>1355</v>
      </c>
      <c r="F50"/>
    </row>
    <row r="51" spans="1:21" ht="15" customHeight="1" x14ac:dyDescent="0.2">
      <c r="A51" s="131" t="s">
        <v>1423</v>
      </c>
      <c r="B51" s="2">
        <f>Auxiliar3!P31</f>
        <v>1</v>
      </c>
      <c r="C51" s="216"/>
      <c r="D51" s="334"/>
      <c r="E51" s="2" t="s">
        <v>1424</v>
      </c>
      <c r="F51"/>
      <c r="U51" s="175"/>
    </row>
    <row r="52" spans="1:21" ht="15" customHeight="1" x14ac:dyDescent="0.2">
      <c r="A52" s="131" t="s">
        <v>1425</v>
      </c>
      <c r="B52" s="23">
        <v>-39.797289820455696</v>
      </c>
      <c r="C52" s="215">
        <f>(-1)*ROUNDUP(B52,2)</f>
        <v>39.799999999999997</v>
      </c>
      <c r="D52"/>
      <c r="E52" s="2" t="s">
        <v>1364</v>
      </c>
      <c r="F52"/>
      <c r="U52" s="175"/>
    </row>
    <row r="53" spans="1:21" ht="15" customHeight="1" x14ac:dyDescent="0.2">
      <c r="A53" s="131" t="s">
        <v>1395</v>
      </c>
      <c r="B53" s="489">
        <v>6.9448667623091591</v>
      </c>
      <c r="C53" s="215">
        <f>ROUNDUP(B53,2)</f>
        <v>6.95</v>
      </c>
      <c r="D53"/>
      <c r="E53" s="2" t="s">
        <v>1364</v>
      </c>
      <c r="F53"/>
      <c r="U53" s="175"/>
    </row>
    <row r="54" spans="1:21" ht="15" customHeight="1" x14ac:dyDescent="0.2">
      <c r="A54" s="82" t="s">
        <v>1398</v>
      </c>
      <c r="B54" s="489">
        <v>10.038035631413981</v>
      </c>
      <c r="C54" s="215">
        <f>ROUNDUP(B54,2)</f>
        <v>10.039999999999999</v>
      </c>
      <c r="D54"/>
      <c r="E54" s="2" t="s">
        <v>1368</v>
      </c>
      <c r="F54"/>
      <c r="U54" s="175"/>
    </row>
    <row r="55" spans="1:21" ht="15" customHeight="1" x14ac:dyDescent="0.2">
      <c r="A55" s="194" t="s">
        <v>1426</v>
      </c>
      <c r="B55"/>
      <c r="C55" s="216"/>
      <c r="D55"/>
      <c r="E55"/>
      <c r="U55" s="175"/>
    </row>
    <row r="56" spans="1:21" ht="15" customHeight="1" x14ac:dyDescent="0.2">
      <c r="A56" s="131" t="s">
        <v>1376</v>
      </c>
      <c r="B56" s="2">
        <v>4.1395170364965015</v>
      </c>
      <c r="C56" s="215">
        <f>ROUNDDOWN(B56,2)</f>
        <v>4.13</v>
      </c>
      <c r="D56"/>
      <c r="E56" s="239" t="s">
        <v>1355</v>
      </c>
    </row>
    <row r="57" spans="1:21" ht="15" customHeight="1" x14ac:dyDescent="0.2">
      <c r="A57" s="131" t="s">
        <v>1380</v>
      </c>
      <c r="B57" s="2">
        <v>4.1395591836977612</v>
      </c>
      <c r="C57" s="215">
        <f>ROUNDDOWN(B57,2)</f>
        <v>4.13</v>
      </c>
      <c r="D57"/>
      <c r="E57" s="239" t="s">
        <v>1355</v>
      </c>
    </row>
    <row r="58" spans="1:21" ht="15" customHeight="1" x14ac:dyDescent="0.2">
      <c r="A58" s="131" t="s">
        <v>1422</v>
      </c>
      <c r="B58" s="2">
        <f>Auxiliar4!P29</f>
        <v>11</v>
      </c>
      <c r="C58" s="216"/>
      <c r="D58" s="334"/>
      <c r="E58" s="2" t="s">
        <v>1355</v>
      </c>
    </row>
    <row r="59" spans="1:21" ht="15" customHeight="1" x14ac:dyDescent="0.2">
      <c r="A59" s="131" t="s">
        <v>1423</v>
      </c>
      <c r="B59" s="2">
        <f>Auxiliar4!P31</f>
        <v>2</v>
      </c>
      <c r="C59" s="216"/>
      <c r="D59" s="334"/>
      <c r="E59" s="2" t="s">
        <v>1424</v>
      </c>
    </row>
    <row r="60" spans="1:21" ht="15" customHeight="1" x14ac:dyDescent="0.2">
      <c r="A60" s="131" t="s">
        <v>1425</v>
      </c>
      <c r="B60" s="2">
        <v>-40.883584877019693</v>
      </c>
      <c r="C60" s="215">
        <f>(-1)*ROUNDUP(B60,2)</f>
        <v>40.89</v>
      </c>
      <c r="D60"/>
      <c r="E60" s="2" t="s">
        <v>1364</v>
      </c>
    </row>
    <row r="61" spans="1:21" ht="15" customHeight="1" x14ac:dyDescent="0.2">
      <c r="A61" s="131" t="s">
        <v>1395</v>
      </c>
      <c r="B61" s="2">
        <v>8.8882123168055678</v>
      </c>
      <c r="C61" s="215">
        <f>ROUNDUP(B61,2)</f>
        <v>8.89</v>
      </c>
      <c r="D61"/>
      <c r="E61" s="2" t="s">
        <v>1364</v>
      </c>
    </row>
    <row r="62" spans="1:21" ht="15" customHeight="1" x14ac:dyDescent="0.2">
      <c r="A62" s="82" t="s">
        <v>1398</v>
      </c>
      <c r="B62" s="478">
        <v>10.211668899453782</v>
      </c>
      <c r="C62" s="215">
        <f>ROUNDUP(B62,2)</f>
        <v>10.220000000000001</v>
      </c>
      <c r="D62"/>
      <c r="E62" s="2" t="s">
        <v>1368</v>
      </c>
    </row>
    <row r="63" spans="1:21" ht="15" customHeight="1" x14ac:dyDescent="0.2">
      <c r="A63" s="194" t="s">
        <v>1427</v>
      </c>
      <c r="B63" s="2"/>
      <c r="C63"/>
      <c r="D63"/>
      <c r="E63"/>
    </row>
    <row r="64" spans="1:21" ht="15" customHeight="1" x14ac:dyDescent="0.2">
      <c r="A64" s="131" t="s">
        <v>1360</v>
      </c>
      <c r="B64" s="2">
        <f>MIN(B29,B15)</f>
        <v>4.1396856960828892</v>
      </c>
      <c r="C64" s="241">
        <f>ROUNDDOWN(B64,2)</f>
        <v>4.13</v>
      </c>
      <c r="D64"/>
      <c r="E64" s="239" t="s">
        <v>1355</v>
      </c>
    </row>
    <row r="65" spans="1:5" ht="15" customHeight="1" x14ac:dyDescent="0.2">
      <c r="A65" s="131" t="s">
        <v>1357</v>
      </c>
      <c r="B65" s="240">
        <f>MIN(B14,B28)</f>
        <v>4.1396388134859032</v>
      </c>
      <c r="C65" s="241">
        <f>ROUNDDOWN(B65,2)</f>
        <v>4.13</v>
      </c>
      <c r="D65"/>
      <c r="E65" s="239" t="s">
        <v>1355</v>
      </c>
    </row>
    <row r="66" spans="1:5" ht="15" customHeight="1" thickBot="1" x14ac:dyDescent="0.25">
      <c r="C66" s="24"/>
      <c r="D66" s="24"/>
      <c r="E66" s="24"/>
    </row>
    <row r="67" spans="1:5" ht="15" customHeight="1" thickBot="1" x14ac:dyDescent="0.25">
      <c r="A67" s="576" t="s">
        <v>1428</v>
      </c>
      <c r="B67" s="577"/>
      <c r="C67" s="24"/>
      <c r="D67" s="574" t="s">
        <v>1429</v>
      </c>
      <c r="E67" s="575"/>
    </row>
    <row r="68" spans="1:5" ht="15" customHeight="1" x14ac:dyDescent="0.2">
      <c r="A68" s="229" t="s">
        <v>1430</v>
      </c>
      <c r="B68" s="229" t="s">
        <v>1431</v>
      </c>
      <c r="C68" s="24"/>
      <c r="D68" s="328" t="s">
        <v>1432</v>
      </c>
      <c r="E68" s="329" t="str">
        <f>H25</f>
        <v>S51996-RT-5801-IAS-708</v>
      </c>
    </row>
    <row r="69" spans="1:5" ht="15" customHeight="1" x14ac:dyDescent="0.2">
      <c r="A69" s="230">
        <f>Auxiliar2!AK2</f>
        <v>2555</v>
      </c>
      <c r="B69" s="231" t="str">
        <f>Auxiliar2!AL2</f>
        <v>3 : 8,293</v>
      </c>
      <c r="C69"/>
      <c r="D69" s="177" t="s">
        <v>106</v>
      </c>
      <c r="E69" s="248" t="str">
        <f>IF(H22="","",_xlfn.CONCAT("RT-",H22))</f>
        <v>RT-2762</v>
      </c>
    </row>
    <row r="70" spans="1:5" ht="15" customHeight="1" x14ac:dyDescent="0.2">
      <c r="A70" s="173" t="str">
        <f>Auxiliar2!AK3</f>
        <v/>
      </c>
      <c r="B70" s="232" t="str">
        <f>Auxiliar2!AL3</f>
        <v/>
      </c>
      <c r="C70"/>
      <c r="D70" s="177" t="s">
        <v>1394</v>
      </c>
      <c r="E70" s="248" t="str">
        <f>IF(H23="","",_xlfn.CONCAT("V",H23))</f>
        <v>V0</v>
      </c>
    </row>
    <row r="71" spans="1:5" ht="15" customHeight="1" x14ac:dyDescent="0.2">
      <c r="A71" s="173" t="str">
        <f>Auxiliar2!AK4</f>
        <v/>
      </c>
      <c r="B71" s="232" t="str">
        <f>Auxiliar2!AL4</f>
        <v/>
      </c>
      <c r="C71"/>
      <c r="D71" s="177" t="s">
        <v>66</v>
      </c>
      <c r="E71" s="248" t="str">
        <f>IF(H24="","",H24)</f>
        <v>DTW</v>
      </c>
    </row>
    <row r="72" spans="1:5" ht="15" customHeight="1" x14ac:dyDescent="0.2">
      <c r="A72" s="173" t="str">
        <f>Auxiliar2!AK5</f>
        <v/>
      </c>
      <c r="B72" s="232" t="str">
        <f>Auxiliar2!AL5</f>
        <v/>
      </c>
      <c r="C72"/>
      <c r="D72" s="326" t="s">
        <v>1433</v>
      </c>
      <c r="E72" s="327" t="s">
        <v>1434</v>
      </c>
    </row>
    <row r="73" spans="1:5" ht="15" customHeight="1" x14ac:dyDescent="0.2">
      <c r="A73" s="173" t="str">
        <f>Auxiliar2!AK6</f>
        <v/>
      </c>
      <c r="B73" s="232" t="str">
        <f>Auxiliar2!AL6</f>
        <v/>
      </c>
      <c r="C73"/>
      <c r="D73" s="326" t="s">
        <v>1435</v>
      </c>
      <c r="E73" s="327" t="str">
        <f>IF(H20="","",H20)</f>
        <v>Skandi Olinda</v>
      </c>
    </row>
    <row r="74" spans="1:5" ht="15" customHeight="1" x14ac:dyDescent="0.2">
      <c r="A74" s="173" t="str">
        <f>Auxiliar2!AK7</f>
        <v/>
      </c>
      <c r="B74" s="232" t="str">
        <f>Auxiliar2!AL7</f>
        <v/>
      </c>
      <c r="C74"/>
      <c r="D74" s="326" t="s">
        <v>1436</v>
      </c>
      <c r="E74" s="327" t="str">
        <f>IF(H19="","",H19)</f>
        <v>MSIAG-01</v>
      </c>
    </row>
    <row r="75" spans="1:5" ht="15" customHeight="1" x14ac:dyDescent="0.2">
      <c r="A75" s="173" t="str">
        <f>Auxiliar2!AK8</f>
        <v/>
      </c>
      <c r="B75" s="232" t="str">
        <f>Auxiliar2!AL8</f>
        <v/>
      </c>
      <c r="C75"/>
      <c r="D75" s="177" t="s">
        <v>1437</v>
      </c>
      <c r="E75" s="248" t="str">
        <f>H17</f>
        <v>IA</v>
      </c>
    </row>
    <row r="76" spans="1:5" ht="15" customHeight="1" x14ac:dyDescent="0.2">
      <c r="A76" s="173" t="str">
        <f>Auxiliar2!AK9</f>
        <v/>
      </c>
      <c r="B76" s="232" t="str">
        <f>Auxiliar2!AL9</f>
        <v/>
      </c>
      <c r="C76"/>
      <c r="D76" s="177" t="s">
        <v>1438</v>
      </c>
      <c r="E76" s="248" t="str">
        <f>B2</f>
        <v>WSI 152.2510-DR-4041-4 Rev. 1</v>
      </c>
    </row>
    <row r="77" spans="1:5" ht="15" customHeight="1" x14ac:dyDescent="0.2">
      <c r="A77" s="173" t="str">
        <f>Auxiliar2!AK10</f>
        <v/>
      </c>
      <c r="B77" s="232" t="str">
        <f>Auxiliar2!AL10</f>
        <v/>
      </c>
      <c r="C77"/>
      <c r="D77" s="177" t="s">
        <v>1439</v>
      </c>
      <c r="E77" s="248">
        <f>IF(Values!C11="","",Values!C11)</f>
        <v>6</v>
      </c>
    </row>
    <row r="78" spans="1:5" ht="15" customHeight="1" x14ac:dyDescent="0.2">
      <c r="A78" s="173" t="str">
        <f>Auxiliar2!AK11</f>
        <v/>
      </c>
      <c r="B78" s="232" t="str">
        <f>Auxiliar2!AL11</f>
        <v/>
      </c>
      <c r="C78"/>
      <c r="D78" s="177" t="s">
        <v>1440</v>
      </c>
      <c r="E78" s="248">
        <f>IF(B10=0,"",B10)</f>
        <v>2.4</v>
      </c>
    </row>
    <row r="79" spans="1:5" ht="15" customHeight="1" x14ac:dyDescent="0.2">
      <c r="A79" s="173" t="str">
        <f>Auxiliar2!AK12</f>
        <v/>
      </c>
      <c r="B79" s="232" t="str">
        <f>Auxiliar2!AL12</f>
        <v/>
      </c>
      <c r="C79"/>
      <c r="D79" s="177" t="s">
        <v>1441</v>
      </c>
      <c r="E79" s="248">
        <f>IF('Script Table'!E10=0,"",'Script Table'!E10)</f>
        <v>0.14652000000000001</v>
      </c>
    </row>
    <row r="80" spans="1:5" ht="15" customHeight="1" x14ac:dyDescent="0.2">
      <c r="A80" s="173" t="str">
        <f>Auxiliar2!AK13</f>
        <v/>
      </c>
      <c r="B80" s="232" t="str">
        <f>Auxiliar2!AL13</f>
        <v/>
      </c>
      <c r="D80" s="177" t="s">
        <v>1442</v>
      </c>
      <c r="E80" s="248" t="str">
        <f>B3</f>
        <v>CB-BR1522510-00-05 Rev. 2</v>
      </c>
    </row>
    <row r="81" spans="1:5" ht="15" customHeight="1" x14ac:dyDescent="0.2">
      <c r="A81" s="173" t="str">
        <f>Auxiliar2!AK14</f>
        <v/>
      </c>
      <c r="B81" s="232" t="str">
        <f>Auxiliar2!AL14</f>
        <v/>
      </c>
      <c r="D81" s="177" t="s">
        <v>1443</v>
      </c>
      <c r="E81" s="248">
        <f>IFERROR('Script Table'!E18*'Script Table'!E15,"")</f>
        <v>1.3939999999999999</v>
      </c>
    </row>
    <row r="82" spans="1:5" ht="15" customHeight="1" x14ac:dyDescent="0.2">
      <c r="A82" s="173" t="str">
        <f>Auxiliar2!AK15</f>
        <v/>
      </c>
      <c r="B82" s="232" t="str">
        <f>Auxiliar2!AL15</f>
        <v/>
      </c>
      <c r="D82" s="177" t="s">
        <v>1444</v>
      </c>
      <c r="E82" s="248">
        <f>IF(B9=0,"",B9)</f>
        <v>4.1399999999999997</v>
      </c>
    </row>
    <row r="83" spans="1:5" ht="15" customHeight="1" x14ac:dyDescent="0.2">
      <c r="A83" s="173" t="str">
        <f>Auxiliar2!AK16</f>
        <v/>
      </c>
      <c r="B83" s="232" t="str">
        <f>Auxiliar2!AL16</f>
        <v/>
      </c>
      <c r="D83" s="177" t="s">
        <v>1445</v>
      </c>
      <c r="E83" s="248" t="str">
        <f>B4</f>
        <v>CB-EF1522510-00-09 Rev. 2</v>
      </c>
    </row>
    <row r="84" spans="1:5" ht="15" customHeight="1" x14ac:dyDescent="0.2">
      <c r="A84" s="173" t="str">
        <f>Auxiliar2!AK17</f>
        <v/>
      </c>
      <c r="B84" s="232" t="str">
        <f>Auxiliar2!AL17</f>
        <v/>
      </c>
      <c r="D84" s="177" t="s">
        <v>1446</v>
      </c>
      <c r="E84" s="248">
        <f>IFERROR('Script Table'!E22*'Script Table'!E19,"")</f>
        <v>0.89</v>
      </c>
    </row>
    <row r="85" spans="1:5" ht="15" customHeight="1" x14ac:dyDescent="0.2">
      <c r="A85" s="173" t="str">
        <f>Auxiliar2!AK18</f>
        <v/>
      </c>
      <c r="B85" s="232" t="str">
        <f>Auxiliar2!AL18</f>
        <v/>
      </c>
      <c r="D85" s="177" t="s">
        <v>1447</v>
      </c>
      <c r="E85" s="248" t="str">
        <f>IF(B5="xinputx","",B5)</f>
        <v/>
      </c>
    </row>
    <row r="86" spans="1:5" ht="15" customHeight="1" x14ac:dyDescent="0.2">
      <c r="A86" s="173" t="str">
        <f>Auxiliar2!AK19</f>
        <v/>
      </c>
      <c r="B86" s="232" t="str">
        <f>Auxiliar2!AL19</f>
        <v/>
      </c>
      <c r="D86" s="177" t="s">
        <v>1448</v>
      </c>
      <c r="E86" s="248" t="str">
        <f>IF(B5="xinputx","",Values!C50)</f>
        <v/>
      </c>
    </row>
    <row r="87" spans="1:5" ht="15" customHeight="1" x14ac:dyDescent="0.2">
      <c r="A87" s="173" t="str">
        <f>Auxiliar2!AK20</f>
        <v/>
      </c>
      <c r="B87" s="232" t="str">
        <f>Auxiliar2!AL20</f>
        <v/>
      </c>
      <c r="D87" s="177" t="s">
        <v>1449</v>
      </c>
      <c r="E87" s="248">
        <f>IF('MCV e Guindaste'!C19="xinputx","",'MCV e Guindaste'!C19)</f>
        <v>5043</v>
      </c>
    </row>
    <row r="88" spans="1:5" ht="15" customHeight="1" x14ac:dyDescent="0.2">
      <c r="A88" s="173" t="str">
        <f>Auxiliar2!AK21</f>
        <v/>
      </c>
      <c r="B88" s="232" t="str">
        <f>Auxiliar2!AL21</f>
        <v/>
      </c>
      <c r="D88" s="177" t="s">
        <v>1450</v>
      </c>
      <c r="E88" s="248">
        <f>IF(B18="","",B18)</f>
        <v>2240</v>
      </c>
    </row>
    <row r="89" spans="1:5" ht="15" customHeight="1" x14ac:dyDescent="0.2">
      <c r="A89" s="173" t="str">
        <f>Auxiliar2!AK22</f>
        <v/>
      </c>
      <c r="B89" s="232" t="str">
        <f>Auxiliar2!AL22</f>
        <v/>
      </c>
      <c r="D89" s="177" t="s">
        <v>1451</v>
      </c>
      <c r="E89" s="248">
        <f>IF(B27="","",ABS(B27))</f>
        <v>2.5</v>
      </c>
    </row>
    <row r="90" spans="1:5" ht="15" customHeight="1" x14ac:dyDescent="0.2">
      <c r="A90" s="173" t="str">
        <f>Auxiliar2!AK23</f>
        <v/>
      </c>
      <c r="B90" s="232" t="str">
        <f>Auxiliar2!AL23</f>
        <v/>
      </c>
      <c r="D90" s="177" t="s">
        <v>1452</v>
      </c>
      <c r="E90" s="248">
        <f>SUM(A69:A118)</f>
        <v>2555</v>
      </c>
    </row>
    <row r="91" spans="1:5" ht="15" customHeight="1" x14ac:dyDescent="0.2">
      <c r="A91" s="173" t="str">
        <f>Auxiliar2!AK24</f>
        <v/>
      </c>
      <c r="B91" s="232" t="str">
        <f>Auxiliar2!AL24</f>
        <v/>
      </c>
      <c r="D91" s="177" t="s">
        <v>1453</v>
      </c>
      <c r="E91" s="248">
        <f>COUNT(B69:B118)</f>
        <v>0</v>
      </c>
    </row>
    <row r="92" spans="1:5" ht="15" customHeight="1" thickBot="1" x14ac:dyDescent="0.25">
      <c r="A92" s="173" t="str">
        <f>Auxiliar2!AK25</f>
        <v/>
      </c>
      <c r="B92" s="232" t="str">
        <f>Auxiliar2!AL25</f>
        <v/>
      </c>
      <c r="D92" s="330" t="s">
        <v>1454</v>
      </c>
      <c r="E92" s="331" t="str">
        <f>IF(B69="","",B69)</f>
        <v>3 : 8,293</v>
      </c>
    </row>
    <row r="93" spans="1:5" ht="15" customHeight="1" x14ac:dyDescent="0.2">
      <c r="A93" s="173" t="str">
        <f>Auxiliar2!AK26</f>
        <v/>
      </c>
      <c r="B93" s="232" t="str">
        <f>Auxiliar2!AL26</f>
        <v/>
      </c>
    </row>
    <row r="94" spans="1:5" ht="15" customHeight="1" x14ac:dyDescent="0.2">
      <c r="A94" s="173" t="str">
        <f>Auxiliar2!AK27</f>
        <v/>
      </c>
      <c r="B94" s="232" t="str">
        <f>Auxiliar2!AL27</f>
        <v/>
      </c>
      <c r="D94"/>
      <c r="E94"/>
    </row>
    <row r="95" spans="1:5" ht="15" customHeight="1" x14ac:dyDescent="0.2">
      <c r="A95" s="173" t="str">
        <f>Auxiliar2!AK28</f>
        <v/>
      </c>
      <c r="B95" s="232" t="str">
        <f>Auxiliar2!AL28</f>
        <v/>
      </c>
      <c r="D95"/>
      <c r="E95"/>
    </row>
    <row r="96" spans="1:5" ht="15" customHeight="1" x14ac:dyDescent="0.2">
      <c r="A96" s="173" t="str">
        <f>Auxiliar2!AK29</f>
        <v/>
      </c>
      <c r="B96" s="232" t="str">
        <f>Auxiliar2!AL29</f>
        <v/>
      </c>
      <c r="D96"/>
      <c r="E96"/>
    </row>
    <row r="97" spans="1:5" ht="15" customHeight="1" x14ac:dyDescent="0.2">
      <c r="A97" s="173" t="str">
        <f>Auxiliar2!AK30</f>
        <v/>
      </c>
      <c r="B97" s="232" t="str">
        <f>Auxiliar2!AL30</f>
        <v/>
      </c>
      <c r="D97"/>
      <c r="E97"/>
    </row>
    <row r="98" spans="1:5" ht="15" customHeight="1" x14ac:dyDescent="0.2">
      <c r="A98" s="173" t="str">
        <f>Auxiliar2!AK31</f>
        <v/>
      </c>
      <c r="B98" s="232" t="str">
        <f>Auxiliar2!AL31</f>
        <v/>
      </c>
    </row>
    <row r="99" spans="1:5" ht="15" customHeight="1" x14ac:dyDescent="0.2">
      <c r="A99" s="173" t="str">
        <f>Auxiliar2!AK32</f>
        <v/>
      </c>
      <c r="B99" s="232" t="str">
        <f>Auxiliar2!AL32</f>
        <v/>
      </c>
    </row>
    <row r="100" spans="1:5" ht="15" customHeight="1" thickBot="1" x14ac:dyDescent="0.25">
      <c r="A100" s="173" t="str">
        <f>Auxiliar2!AK33</f>
        <v/>
      </c>
      <c r="B100" s="232" t="str">
        <f>Auxiliar2!AL33</f>
        <v/>
      </c>
    </row>
    <row r="101" spans="1:5" ht="15" customHeight="1" thickBot="1" x14ac:dyDescent="0.25">
      <c r="A101" s="173" t="str">
        <f>Auxiliar2!AK34</f>
        <v/>
      </c>
      <c r="B101" s="232" t="str">
        <f>Auxiliar2!AL34</f>
        <v/>
      </c>
      <c r="D101" s="349" t="s">
        <v>1455</v>
      </c>
    </row>
    <row r="102" spans="1:5" ht="15" customHeight="1" x14ac:dyDescent="0.2">
      <c r="A102" s="173" t="str">
        <f>Auxiliar2!AK35</f>
        <v/>
      </c>
      <c r="B102" s="232" t="str">
        <f>Auxiliar2!AL35</f>
        <v/>
      </c>
      <c r="D102" s="195" t="s">
        <v>1456</v>
      </c>
    </row>
    <row r="103" spans="1:5" ht="15" customHeight="1" x14ac:dyDescent="0.2">
      <c r="A103" s="173" t="str">
        <f>Auxiliar2!AK36</f>
        <v/>
      </c>
      <c r="B103" s="232" t="str">
        <f>Auxiliar2!AL36</f>
        <v/>
      </c>
      <c r="D103" s="196" t="s">
        <v>1457</v>
      </c>
    </row>
    <row r="104" spans="1:5" ht="15" customHeight="1" x14ac:dyDescent="0.2">
      <c r="A104" s="173" t="str">
        <f>Auxiliar2!AK37</f>
        <v/>
      </c>
      <c r="B104" s="232" t="str">
        <f>Auxiliar2!AL37</f>
        <v/>
      </c>
      <c r="D104" s="196" t="s">
        <v>1384</v>
      </c>
    </row>
    <row r="105" spans="1:5" ht="15" customHeight="1" x14ac:dyDescent="0.2">
      <c r="A105" s="173" t="str">
        <f>Auxiliar2!AK38</f>
        <v/>
      </c>
      <c r="B105" s="232" t="str">
        <f>Auxiliar2!AL38</f>
        <v/>
      </c>
      <c r="D105" s="196" t="s">
        <v>1458</v>
      </c>
    </row>
    <row r="106" spans="1:5" ht="15" customHeight="1" x14ac:dyDescent="0.2">
      <c r="A106" s="173" t="str">
        <f>Auxiliar2!AK39</f>
        <v/>
      </c>
      <c r="B106" s="232" t="str">
        <f>Auxiliar2!AL39</f>
        <v/>
      </c>
      <c r="D106" s="196" t="s">
        <v>1459</v>
      </c>
    </row>
    <row r="107" spans="1:5" ht="15" customHeight="1" x14ac:dyDescent="0.2">
      <c r="A107" s="173" t="str">
        <f>Auxiliar2!AK40</f>
        <v/>
      </c>
      <c r="B107" s="232" t="str">
        <f>Auxiliar2!AL40</f>
        <v/>
      </c>
      <c r="D107" s="196" t="s">
        <v>1460</v>
      </c>
    </row>
    <row r="108" spans="1:5" ht="15" customHeight="1" thickBot="1" x14ac:dyDescent="0.25">
      <c r="A108" s="173" t="str">
        <f>Auxiliar2!AK41</f>
        <v/>
      </c>
      <c r="B108" s="232" t="str">
        <f>Auxiliar2!AL41</f>
        <v/>
      </c>
      <c r="D108" s="197" t="s">
        <v>1461</v>
      </c>
    </row>
    <row r="109" spans="1:5" ht="15" customHeight="1" x14ac:dyDescent="0.2">
      <c r="A109" s="173" t="str">
        <f>Auxiliar2!AK42</f>
        <v/>
      </c>
      <c r="B109" s="232" t="str">
        <f>Auxiliar2!AL42</f>
        <v/>
      </c>
    </row>
    <row r="110" spans="1:5" ht="15" customHeight="1" x14ac:dyDescent="0.2">
      <c r="A110" s="173" t="str">
        <f>Auxiliar2!AK43</f>
        <v/>
      </c>
      <c r="B110" s="232" t="str">
        <f>Auxiliar2!AL43</f>
        <v/>
      </c>
    </row>
    <row r="111" spans="1:5" ht="15" customHeight="1" x14ac:dyDescent="0.2">
      <c r="A111" s="173" t="str">
        <f>Auxiliar2!AK44</f>
        <v/>
      </c>
      <c r="B111" s="232" t="str">
        <f>Auxiliar2!AL44</f>
        <v/>
      </c>
    </row>
    <row r="112" spans="1:5" ht="15" customHeight="1" x14ac:dyDescent="0.2">
      <c r="A112" s="173" t="str">
        <f>Auxiliar2!AK45</f>
        <v/>
      </c>
      <c r="B112" s="232" t="str">
        <f>Auxiliar2!AL45</f>
        <v/>
      </c>
    </row>
    <row r="113" spans="1:2" ht="15" customHeight="1" x14ac:dyDescent="0.2">
      <c r="A113" s="173" t="str">
        <f>Auxiliar2!AK46</f>
        <v/>
      </c>
      <c r="B113" s="232" t="str">
        <f>Auxiliar2!AL46</f>
        <v/>
      </c>
    </row>
    <row r="114" spans="1:2" ht="15" customHeight="1" x14ac:dyDescent="0.2">
      <c r="A114" s="173" t="str">
        <f>Auxiliar2!AK47</f>
        <v/>
      </c>
      <c r="B114" s="232" t="str">
        <f>Auxiliar2!AL47</f>
        <v/>
      </c>
    </row>
    <row r="115" spans="1:2" ht="15" customHeight="1" x14ac:dyDescent="0.2">
      <c r="A115" s="173" t="str">
        <f>Auxiliar2!AK48</f>
        <v/>
      </c>
      <c r="B115" s="232" t="str">
        <f>Auxiliar2!AL48</f>
        <v/>
      </c>
    </row>
    <row r="116" spans="1:2" ht="15" customHeight="1" x14ac:dyDescent="0.2">
      <c r="A116" s="173" t="str">
        <f>Auxiliar2!AK49</f>
        <v/>
      </c>
      <c r="B116" s="232" t="str">
        <f>Auxiliar2!AL49</f>
        <v/>
      </c>
    </row>
    <row r="117" spans="1:2" ht="15" customHeight="1" x14ac:dyDescent="0.2">
      <c r="A117" s="173" t="str">
        <f>Auxiliar2!AK50</f>
        <v/>
      </c>
      <c r="B117" s="232" t="str">
        <f>Auxiliar2!AL50</f>
        <v/>
      </c>
    </row>
    <row r="118" spans="1:2" ht="15" customHeight="1" thickBot="1" x14ac:dyDescent="0.25">
      <c r="A118" s="174" t="str">
        <f>Auxiliar2!AK51</f>
        <v/>
      </c>
      <c r="B118" s="233" t="str">
        <f>Auxiliar2!AL51</f>
        <v/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M5:M10">
    <sortCondition ref="M5"/>
  </sortState>
  <mergeCells count="19">
    <mergeCell ref="AL2:AN2"/>
    <mergeCell ref="AA1:AN1"/>
    <mergeCell ref="AA2:AA3"/>
    <mergeCell ref="AB2:AB3"/>
    <mergeCell ref="AC2:AC3"/>
    <mergeCell ref="AD2:AD3"/>
    <mergeCell ref="AE2:AE3"/>
    <mergeCell ref="AF2:AH2"/>
    <mergeCell ref="AI2:AK2"/>
    <mergeCell ref="D67:E67"/>
    <mergeCell ref="A67:B67"/>
    <mergeCell ref="G6:H6"/>
    <mergeCell ref="G5:H5"/>
    <mergeCell ref="L2:M2"/>
    <mergeCell ref="G8:H8"/>
    <mergeCell ref="G2:H2"/>
    <mergeCell ref="G4:H4"/>
    <mergeCell ref="G3:H3"/>
    <mergeCell ref="G37:H37"/>
  </mergeCells>
  <dataValidations xWindow="358" yWindow="301" count="7">
    <dataValidation allowBlank="1" showInputMessage="1" showErrorMessage="1" prompt="O conteúdo desta célula não deve ser alterado." sqref="S5:S11" xr:uid="{00000000-0002-0000-0E00-000000000000}"/>
    <dataValidation type="list" allowBlank="1" showInputMessage="1" showErrorMessage="1" sqref="H17" xr:uid="{00000000-0002-0000-0E00-000001000000}">
      <formula1>Tipo</formula1>
    </dataValidation>
    <dataValidation allowBlank="1" showErrorMessage="1" prompt="O conteúdo desta célula não deve ser alterado." sqref="A47:B51 F1:F122 D16:E16 D68:E71 E25 C2:D2 D18:E24 D30 D26:E28 D45:D47 A39:B45 D73:E92 A52:A53 D52:D53 E56 E50:E54 C55:E55 B68:B123 D101:E123 A63:A123 C56:C123 B63:B66 A55:B61 D63:D67 D60:D61 E58:E66 E30:E48 A26:B37 C25:C54 A7:E12 D13:E14 A13:C24" xr:uid="{00000000-0002-0000-0E00-000002000000}"/>
    <dataValidation type="whole" operator="greaterThanOrEqual" allowBlank="1" showInputMessage="1" showErrorMessage="1" errorTitle="Erro de Input" error="Inserir apenas números inteiros." sqref="H22:H23" xr:uid="{00000000-0002-0000-0E00-000003000000}">
      <formula1>0</formula1>
    </dataValidation>
    <dataValidation type="list" allowBlank="1" showInputMessage="1" showErrorMessage="1" sqref="H18" xr:uid="{00000000-0002-0000-0E00-000004000000}">
      <formula1>"Poço,Manifold,PLET"</formula1>
    </dataValidation>
    <dataValidation type="list" allowBlank="1" showInputMessage="1" sqref="H20" xr:uid="{00000000-0002-0000-0E00-000005000000}">
      <formula1>"Skandi Niterói,Skandi Vitória,Skandi Búzios, Skandi Açu,Skandi Recife,Skandi Olinda,Top Coral do Atlântico, Top Estrela do Mar"</formula1>
    </dataValidation>
    <dataValidation type="decimal" allowBlank="1" showInputMessage="1" showErrorMessage="1" sqref="H38:H40" xr:uid="{00000000-0002-0000-0E00-000006000000}">
      <formula1>0</formula1>
      <formula2>99999999999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6" r:id="rId4" name="Button 54">
              <controlPr defaultSize="0" print="0" autoFill="0" autoPict="0" macro="[0]!Plan1.pos">
                <anchor moveWithCells="1" sizeWithCells="1">
                  <from>
                    <xdr:col>9</xdr:col>
                    <xdr:colOff>9525</xdr:colOff>
                    <xdr:row>1</xdr:row>
                    <xdr:rowOff>28575</xdr:rowOff>
                  </from>
                  <to>
                    <xdr:col>9</xdr:col>
                    <xdr:colOff>1266825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" name="Button 55">
              <controlPr defaultSize="0" print="0" autoFill="0" autoPict="0" macro="[0]!Plan1.Botão1_Clique">
                <anchor moveWithCells="1" sizeWithCells="1">
                  <from>
                    <xdr:col>9</xdr:col>
                    <xdr:colOff>19050</xdr:colOff>
                    <xdr:row>7</xdr:row>
                    <xdr:rowOff>161925</xdr:rowOff>
                  </from>
                  <to>
                    <xdr:col>9</xdr:col>
                    <xdr:colOff>1276350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/>
  <dimension ref="B1:K57"/>
  <sheetViews>
    <sheetView workbookViewId="0">
      <selection activeCell="B4" sqref="B4"/>
    </sheetView>
  </sheetViews>
  <sheetFormatPr defaultRowHeight="12.75" x14ac:dyDescent="0.2"/>
  <cols>
    <col min="1" max="1" width="2.85546875" customWidth="1"/>
    <col min="2" max="2" width="26.28515625" customWidth="1"/>
    <col min="3" max="3" width="11.42578125" customWidth="1"/>
    <col min="4" max="5" width="24.140625" customWidth="1"/>
    <col min="6" max="6" width="29.28515625" customWidth="1"/>
    <col min="7" max="10" width="8.5703125" customWidth="1"/>
    <col min="11" max="11" width="13" customWidth="1"/>
    <col min="13" max="13" width="21.7109375" customWidth="1"/>
  </cols>
  <sheetData>
    <row r="1" spans="2:11" ht="13.5" thickBot="1" x14ac:dyDescent="0.25"/>
    <row r="2" spans="2:11" x14ac:dyDescent="0.2">
      <c r="B2" s="547" t="s">
        <v>1462</v>
      </c>
      <c r="C2" s="350" t="s">
        <v>472</v>
      </c>
      <c r="D2" s="350" t="s">
        <v>473</v>
      </c>
      <c r="E2" s="351" t="s">
        <v>1463</v>
      </c>
    </row>
    <row r="3" spans="2:11" ht="13.5" thickBot="1" x14ac:dyDescent="0.25">
      <c r="B3" s="597"/>
      <c r="C3" s="352" t="s">
        <v>1346</v>
      </c>
      <c r="D3" s="352" t="s">
        <v>1346</v>
      </c>
      <c r="E3" s="353" t="s">
        <v>1345</v>
      </c>
    </row>
    <row r="4" spans="2:11" ht="13.5" thickBot="1" x14ac:dyDescent="0.25">
      <c r="B4" s="221" t="s">
        <v>1535</v>
      </c>
      <c r="C4" s="354">
        <f>IF(B4="Puxada Max (Caso 3i)",Results!C31,IF(B4="Puxada Min (Caso 3i)",Results!C34,Results!C40))</f>
        <v>-5.92</v>
      </c>
      <c r="D4" s="354">
        <f>IF(B4="Puxada Max (Caso 3i)",Results!C32,IF(B4="Puxada Min (Caso 3i)",Results!C35,Results!C41))</f>
        <v>3.51</v>
      </c>
      <c r="E4" s="355">
        <f>IF(B4="Puxada Max (Caso 3i)",Results!C33,IF(B4="Puxada Min (Caso 3i)",Results!C36,Results!C42))</f>
        <v>-4.46</v>
      </c>
    </row>
    <row r="6" spans="2:11" ht="13.5" thickBot="1" x14ac:dyDescent="0.25"/>
    <row r="7" spans="2:11" ht="13.5" thickBot="1" x14ac:dyDescent="0.25">
      <c r="G7" s="369" t="s">
        <v>169</v>
      </c>
      <c r="H7" s="598" t="s">
        <v>1465</v>
      </c>
      <c r="I7" s="599"/>
      <c r="J7" s="599"/>
      <c r="K7" s="600"/>
    </row>
    <row r="8" spans="2:11" x14ac:dyDescent="0.2">
      <c r="B8" s="601" t="s">
        <v>1466</v>
      </c>
      <c r="C8" s="602"/>
      <c r="D8" s="603" t="s">
        <v>1467</v>
      </c>
      <c r="E8" s="603"/>
      <c r="F8" s="357" t="s">
        <v>1468</v>
      </c>
      <c r="G8" s="370" t="s">
        <v>1469</v>
      </c>
      <c r="H8" s="245" t="s">
        <v>472</v>
      </c>
      <c r="I8" s="245" t="s">
        <v>473</v>
      </c>
      <c r="J8" s="245" t="s">
        <v>1470</v>
      </c>
      <c r="K8" s="371" t="s">
        <v>1471</v>
      </c>
    </row>
    <row r="9" spans="2:11" ht="15.75" thickBot="1" x14ac:dyDescent="0.3">
      <c r="B9" s="591" t="s">
        <v>1472</v>
      </c>
      <c r="C9" s="595"/>
      <c r="D9" s="593" t="s">
        <v>1473</v>
      </c>
      <c r="E9" s="593"/>
      <c r="F9" s="359" t="s">
        <v>1474</v>
      </c>
      <c r="G9" s="365">
        <f>VALUE(LEFT(F9,SEARCH(" ",F9)-1))</f>
        <v>1781</v>
      </c>
      <c r="H9" s="366"/>
      <c r="I9" s="366"/>
      <c r="J9" s="366"/>
      <c r="K9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0" spans="2:11" ht="15" x14ac:dyDescent="0.25">
      <c r="B10" s="591" t="s">
        <v>1475</v>
      </c>
      <c r="C10" s="595"/>
      <c r="D10" s="593" t="s">
        <v>1473</v>
      </c>
      <c r="E10" s="593"/>
      <c r="F10" s="359" t="s">
        <v>1476</v>
      </c>
      <c r="G10" s="361">
        <f t="shared" ref="G10:G52" si="0">VALUE(LEFT(F10,SEARCH(" ",F10)-1))</f>
        <v>3.55</v>
      </c>
      <c r="H10" s="362"/>
      <c r="I10" s="362">
        <f>$D$4</f>
        <v>3.51</v>
      </c>
      <c r="J10" s="362"/>
      <c r="K10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1" spans="2:11" ht="15" x14ac:dyDescent="0.25">
      <c r="B11" s="591"/>
      <c r="C11" s="595"/>
      <c r="D11" s="593" t="s">
        <v>1477</v>
      </c>
      <c r="E11" s="593"/>
      <c r="F11" s="359" t="s">
        <v>1478</v>
      </c>
      <c r="G11" s="363">
        <f t="shared" si="0"/>
        <v>-4.2699999999999996</v>
      </c>
      <c r="H11" s="364">
        <f>$C$4</f>
        <v>-5.92</v>
      </c>
      <c r="I11" s="364"/>
      <c r="J11" s="364"/>
      <c r="K11" s="371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12" spans="2:11" ht="15" x14ac:dyDescent="0.25">
      <c r="B12" s="591"/>
      <c r="C12" s="595"/>
      <c r="D12" s="593" t="s">
        <v>1479</v>
      </c>
      <c r="E12" s="593"/>
      <c r="F12" s="359" t="s">
        <v>1480</v>
      </c>
      <c r="G12" s="363">
        <f t="shared" si="0"/>
        <v>6.13</v>
      </c>
      <c r="H12" s="364"/>
      <c r="I12" s="364"/>
      <c r="J12" s="364">
        <f>$E$4</f>
        <v>-4.46</v>
      </c>
      <c r="K12" s="371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3" spans="2:11" ht="15" x14ac:dyDescent="0.25">
      <c r="B13" s="591"/>
      <c r="C13" s="595"/>
      <c r="D13" s="593" t="s">
        <v>1481</v>
      </c>
      <c r="E13" s="593"/>
      <c r="F13" s="359" t="s">
        <v>1482</v>
      </c>
      <c r="G13" s="363">
        <f t="shared" si="0"/>
        <v>6.7</v>
      </c>
      <c r="H13" s="364"/>
      <c r="I13" s="364"/>
      <c r="J13" s="364"/>
      <c r="K13" s="371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4" spans="2:11" ht="15.75" thickBot="1" x14ac:dyDescent="0.3">
      <c r="B14" s="591"/>
      <c r="C14" s="595"/>
      <c r="D14" s="593" t="s">
        <v>1483</v>
      </c>
      <c r="E14" s="593"/>
      <c r="F14" s="359" t="s">
        <v>1484</v>
      </c>
      <c r="G14" s="365">
        <f t="shared" si="0"/>
        <v>5.79</v>
      </c>
      <c r="H14" s="366"/>
      <c r="I14" s="366"/>
      <c r="J14" s="366"/>
      <c r="K14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5" spans="2:11" ht="15" x14ac:dyDescent="0.25">
      <c r="B15" s="591" t="s">
        <v>1485</v>
      </c>
      <c r="C15" s="595"/>
      <c r="D15" s="596" t="s">
        <v>1486</v>
      </c>
      <c r="E15" s="367" t="s">
        <v>1473</v>
      </c>
      <c r="F15" s="359" t="s">
        <v>1487</v>
      </c>
      <c r="G15" s="361">
        <f t="shared" si="0"/>
        <v>0.89</v>
      </c>
      <c r="H15" s="362"/>
      <c r="I15" s="362">
        <f>$D$4</f>
        <v>3.51</v>
      </c>
      <c r="J15" s="362"/>
      <c r="K15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16" spans="2:11" ht="15" x14ac:dyDescent="0.25">
      <c r="B16" s="591"/>
      <c r="C16" s="595"/>
      <c r="D16" s="596"/>
      <c r="E16" s="367" t="s">
        <v>1477</v>
      </c>
      <c r="F16" s="359" t="s">
        <v>1488</v>
      </c>
      <c r="G16" s="363">
        <f t="shared" si="0"/>
        <v>0.38</v>
      </c>
      <c r="H16" s="364">
        <f>$C$4</f>
        <v>-5.92</v>
      </c>
      <c r="I16" s="364"/>
      <c r="J16" s="364"/>
      <c r="K16" s="371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7" spans="2:11" ht="15.75" thickBot="1" x14ac:dyDescent="0.3">
      <c r="B17" s="591"/>
      <c r="C17" s="595"/>
      <c r="D17" s="596"/>
      <c r="E17" s="367" t="s">
        <v>1479</v>
      </c>
      <c r="F17" s="359" t="s">
        <v>1489</v>
      </c>
      <c r="G17" s="365">
        <f t="shared" si="0"/>
        <v>31.32</v>
      </c>
      <c r="H17" s="366"/>
      <c r="I17" s="366"/>
      <c r="J17" s="366">
        <f>$E$4</f>
        <v>-4.46</v>
      </c>
      <c r="K17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8" spans="2:11" ht="15" x14ac:dyDescent="0.25">
      <c r="B18" s="591"/>
      <c r="C18" s="595"/>
      <c r="D18" s="596" t="s">
        <v>1490</v>
      </c>
      <c r="E18" s="367" t="s">
        <v>1473</v>
      </c>
      <c r="F18" s="359" t="s">
        <v>1491</v>
      </c>
      <c r="G18" s="361">
        <f t="shared" si="0"/>
        <v>4.28</v>
      </c>
      <c r="H18" s="362"/>
      <c r="I18" s="362">
        <f>$D$4</f>
        <v>3.51</v>
      </c>
      <c r="J18" s="362"/>
      <c r="K18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9" spans="2:11" ht="15" x14ac:dyDescent="0.25">
      <c r="B19" s="591"/>
      <c r="C19" s="595"/>
      <c r="D19" s="596"/>
      <c r="E19" s="367" t="s">
        <v>1477</v>
      </c>
      <c r="F19" s="359" t="s">
        <v>1492</v>
      </c>
      <c r="G19" s="363">
        <f t="shared" si="0"/>
        <v>-5.55</v>
      </c>
      <c r="H19" s="364">
        <f>$C$4</f>
        <v>-5.92</v>
      </c>
      <c r="I19" s="364"/>
      <c r="J19" s="364"/>
      <c r="K19" s="371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20" spans="2:11" ht="15.75" thickBot="1" x14ac:dyDescent="0.3">
      <c r="B20" s="591"/>
      <c r="C20" s="595"/>
      <c r="D20" s="596"/>
      <c r="E20" s="367" t="s">
        <v>1479</v>
      </c>
      <c r="F20" s="359" t="s">
        <v>1493</v>
      </c>
      <c r="G20" s="365">
        <f t="shared" si="0"/>
        <v>0.08</v>
      </c>
      <c r="H20" s="366"/>
      <c r="I20" s="366"/>
      <c r="J20" s="366">
        <f>$E$4</f>
        <v>-4.46</v>
      </c>
      <c r="K20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1" spans="2:11" ht="15" x14ac:dyDescent="0.25">
      <c r="B21" s="591"/>
      <c r="C21" s="595"/>
      <c r="D21" s="593" t="s">
        <v>1481</v>
      </c>
      <c r="E21" s="593"/>
      <c r="F21" s="359" t="s">
        <v>1494</v>
      </c>
      <c r="G21" s="361">
        <f t="shared" si="0"/>
        <v>4.32</v>
      </c>
      <c r="H21" s="362"/>
      <c r="I21" s="362"/>
      <c r="J21" s="362"/>
      <c r="K21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22" spans="2:11" ht="15.75" thickBot="1" x14ac:dyDescent="0.3">
      <c r="B22" s="591"/>
      <c r="C22" s="595"/>
      <c r="D22" s="593" t="s">
        <v>1483</v>
      </c>
      <c r="E22" s="593"/>
      <c r="F22" s="359" t="s">
        <v>1495</v>
      </c>
      <c r="G22" s="365">
        <f t="shared" si="0"/>
        <v>4.4000000000000004</v>
      </c>
      <c r="H22" s="366"/>
      <c r="I22" s="366"/>
      <c r="J22" s="366"/>
      <c r="K22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23" spans="2:11" ht="15" x14ac:dyDescent="0.25">
      <c r="B23" s="591" t="s">
        <v>1496</v>
      </c>
      <c r="C23" s="593" t="s">
        <v>1497</v>
      </c>
      <c r="D23" s="593" t="s">
        <v>1473</v>
      </c>
      <c r="E23" s="593"/>
      <c r="F23" s="359" t="s">
        <v>1498</v>
      </c>
      <c r="G23" s="361">
        <f t="shared" si="0"/>
        <v>4.46</v>
      </c>
      <c r="H23" s="362"/>
      <c r="I23" s="362">
        <f>$D$4</f>
        <v>3.51</v>
      </c>
      <c r="J23" s="362"/>
      <c r="K23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4" spans="2:11" ht="15" x14ac:dyDescent="0.25">
      <c r="B24" s="591"/>
      <c r="C24" s="593"/>
      <c r="D24" s="593" t="s">
        <v>1477</v>
      </c>
      <c r="E24" s="593"/>
      <c r="F24" s="359" t="s">
        <v>1499</v>
      </c>
      <c r="G24" s="363">
        <f t="shared" si="0"/>
        <v>-6.3</v>
      </c>
      <c r="H24" s="364">
        <f>$C$4</f>
        <v>-5.92</v>
      </c>
      <c r="I24" s="364"/>
      <c r="J24" s="364"/>
      <c r="K24" s="371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5" spans="2:11" ht="15.75" thickBot="1" x14ac:dyDescent="0.3">
      <c r="B25" s="591"/>
      <c r="C25" s="593"/>
      <c r="D25" s="593" t="s">
        <v>1479</v>
      </c>
      <c r="E25" s="593"/>
      <c r="F25" s="359" t="s">
        <v>1500</v>
      </c>
      <c r="G25" s="365">
        <f t="shared" si="0"/>
        <v>-10.050000000000001</v>
      </c>
      <c r="H25" s="366"/>
      <c r="I25" s="366"/>
      <c r="J25" s="366">
        <f>$E$4</f>
        <v>-4.46</v>
      </c>
      <c r="K25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6" spans="2:11" ht="15" x14ac:dyDescent="0.25">
      <c r="B26" s="591"/>
      <c r="C26" s="593" t="s">
        <v>1501</v>
      </c>
      <c r="D26" s="593" t="s">
        <v>1473</v>
      </c>
      <c r="E26" s="593"/>
      <c r="F26" s="359" t="s">
        <v>1502</v>
      </c>
      <c r="G26" s="361">
        <f t="shared" si="0"/>
        <v>3.73</v>
      </c>
      <c r="H26" s="362"/>
      <c r="I26" s="362">
        <f>$D$4</f>
        <v>3.51</v>
      </c>
      <c r="J26" s="362"/>
      <c r="K26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7" spans="2:11" ht="15" x14ac:dyDescent="0.25">
      <c r="B27" s="591"/>
      <c r="C27" s="593"/>
      <c r="D27" s="593" t="s">
        <v>1477</v>
      </c>
      <c r="E27" s="593"/>
      <c r="F27" s="359" t="s">
        <v>1503</v>
      </c>
      <c r="G27" s="363">
        <f t="shared" si="0"/>
        <v>-5.54</v>
      </c>
      <c r="H27" s="364">
        <f>$C$4</f>
        <v>-5.92</v>
      </c>
      <c r="I27" s="364"/>
      <c r="J27" s="364"/>
      <c r="K27" s="371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28" spans="2:11" ht="15.75" thickBot="1" x14ac:dyDescent="0.3">
      <c r="B28" s="591"/>
      <c r="C28" s="593"/>
      <c r="D28" s="593" t="s">
        <v>1479</v>
      </c>
      <c r="E28" s="593"/>
      <c r="F28" s="359" t="s">
        <v>1504</v>
      </c>
      <c r="G28" s="365">
        <f t="shared" si="0"/>
        <v>-3.17</v>
      </c>
      <c r="H28" s="366"/>
      <c r="I28" s="366"/>
      <c r="J28" s="366">
        <f>$E$4</f>
        <v>-4.46</v>
      </c>
      <c r="K28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29" spans="2:11" ht="15" x14ac:dyDescent="0.25">
      <c r="B29" s="591" t="s">
        <v>1505</v>
      </c>
      <c r="C29" s="593" t="s">
        <v>1497</v>
      </c>
      <c r="D29" s="593" t="s">
        <v>1473</v>
      </c>
      <c r="E29" s="593"/>
      <c r="F29" s="359" t="s">
        <v>1506</v>
      </c>
      <c r="G29" s="361">
        <f t="shared" si="0"/>
        <v>21.72</v>
      </c>
      <c r="H29" s="362"/>
      <c r="I29" s="362">
        <f>$D$4</f>
        <v>3.51</v>
      </c>
      <c r="J29" s="362"/>
      <c r="K29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0" spans="2:11" ht="15" x14ac:dyDescent="0.25">
      <c r="B30" s="591"/>
      <c r="C30" s="593"/>
      <c r="D30" s="593" t="s">
        <v>1477</v>
      </c>
      <c r="E30" s="593"/>
      <c r="F30" s="359" t="s">
        <v>1507</v>
      </c>
      <c r="G30" s="363">
        <f t="shared" si="0"/>
        <v>-21.87</v>
      </c>
      <c r="H30" s="364">
        <f>$C$4</f>
        <v>-5.92</v>
      </c>
      <c r="I30" s="364"/>
      <c r="J30" s="364"/>
      <c r="K30" s="371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1" spans="2:11" ht="15.75" thickBot="1" x14ac:dyDescent="0.3">
      <c r="B31" s="591"/>
      <c r="C31" s="593"/>
      <c r="D31" s="593" t="s">
        <v>1479</v>
      </c>
      <c r="E31" s="593"/>
      <c r="F31" s="359" t="s">
        <v>1508</v>
      </c>
      <c r="G31" s="365">
        <f t="shared" si="0"/>
        <v>-43.97</v>
      </c>
      <c r="H31" s="366"/>
      <c r="I31" s="366"/>
      <c r="J31" s="366">
        <f>$E$4</f>
        <v>-4.46</v>
      </c>
      <c r="K31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2" spans="2:11" ht="15" x14ac:dyDescent="0.25">
      <c r="B32" s="591"/>
      <c r="C32" s="593" t="s">
        <v>1501</v>
      </c>
      <c r="D32" s="593" t="s">
        <v>1473</v>
      </c>
      <c r="E32" s="593"/>
      <c r="F32" s="359" t="s">
        <v>1509</v>
      </c>
      <c r="G32" s="361">
        <f t="shared" si="0"/>
        <v>26.54</v>
      </c>
      <c r="H32" s="362"/>
      <c r="I32" s="362">
        <f>$D$4</f>
        <v>3.51</v>
      </c>
      <c r="J32" s="362"/>
      <c r="K32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3" spans="2:11" ht="15" x14ac:dyDescent="0.25">
      <c r="B33" s="591"/>
      <c r="C33" s="593"/>
      <c r="D33" s="593" t="s">
        <v>1477</v>
      </c>
      <c r="E33" s="593"/>
      <c r="F33" s="359" t="s">
        <v>1510</v>
      </c>
      <c r="G33" s="363">
        <f t="shared" si="0"/>
        <v>-18.57</v>
      </c>
      <c r="H33" s="364">
        <f>$C$4</f>
        <v>-5.92</v>
      </c>
      <c r="I33" s="364"/>
      <c r="J33" s="364"/>
      <c r="K33" s="371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4" spans="2:11" ht="15.75" thickBot="1" x14ac:dyDescent="0.3">
      <c r="B34" s="591"/>
      <c r="C34" s="593"/>
      <c r="D34" s="593" t="s">
        <v>1479</v>
      </c>
      <c r="E34" s="593"/>
      <c r="F34" s="359" t="s">
        <v>1511</v>
      </c>
      <c r="G34" s="365">
        <f t="shared" si="0"/>
        <v>-30.88</v>
      </c>
      <c r="H34" s="366"/>
      <c r="I34" s="366"/>
      <c r="J34" s="366">
        <f>$E$4</f>
        <v>-4.46</v>
      </c>
      <c r="K34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5" spans="2:11" ht="15" x14ac:dyDescent="0.25">
      <c r="B35" s="591" t="s">
        <v>1512</v>
      </c>
      <c r="C35" s="593" t="s">
        <v>1497</v>
      </c>
      <c r="D35" s="593" t="s">
        <v>1473</v>
      </c>
      <c r="E35" s="593"/>
      <c r="F35" s="359" t="s">
        <v>1513</v>
      </c>
      <c r="G35" s="361">
        <f t="shared" si="0"/>
        <v>-11.82</v>
      </c>
      <c r="H35" s="362"/>
      <c r="I35" s="362">
        <f>$D$4</f>
        <v>3.51</v>
      </c>
      <c r="J35" s="362"/>
      <c r="K35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6" spans="2:11" ht="15" x14ac:dyDescent="0.25">
      <c r="B36" s="591"/>
      <c r="C36" s="593"/>
      <c r="D36" s="593" t="s">
        <v>1477</v>
      </c>
      <c r="E36" s="593"/>
      <c r="F36" s="359" t="s">
        <v>1514</v>
      </c>
      <c r="G36" s="363">
        <f t="shared" si="0"/>
        <v>-8.34</v>
      </c>
      <c r="H36" s="364">
        <f>$C$4</f>
        <v>-5.92</v>
      </c>
      <c r="I36" s="364"/>
      <c r="J36" s="364"/>
      <c r="K36" s="371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7" spans="2:11" ht="15.75" thickBot="1" x14ac:dyDescent="0.3">
      <c r="B37" s="591"/>
      <c r="C37" s="593"/>
      <c r="D37" s="593" t="s">
        <v>1479</v>
      </c>
      <c r="E37" s="593"/>
      <c r="F37" s="359" t="s">
        <v>1515</v>
      </c>
      <c r="G37" s="365">
        <f t="shared" si="0"/>
        <v>-22.25</v>
      </c>
      <c r="H37" s="366"/>
      <c r="I37" s="366"/>
      <c r="J37" s="366">
        <f>$E$4</f>
        <v>-4.46</v>
      </c>
      <c r="K37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8" spans="2:11" ht="15" x14ac:dyDescent="0.25">
      <c r="B38" s="591"/>
      <c r="C38" s="593" t="s">
        <v>1501</v>
      </c>
      <c r="D38" s="593" t="s">
        <v>1473</v>
      </c>
      <c r="E38" s="593"/>
      <c r="F38" s="359" t="s">
        <v>1516</v>
      </c>
      <c r="G38" s="361">
        <f t="shared" si="0"/>
        <v>-5.35</v>
      </c>
      <c r="H38" s="362"/>
      <c r="I38" s="362">
        <f>$D$4</f>
        <v>3.51</v>
      </c>
      <c r="J38" s="362"/>
      <c r="K38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9" spans="2:11" ht="15" x14ac:dyDescent="0.25">
      <c r="B39" s="591"/>
      <c r="C39" s="593"/>
      <c r="D39" s="593" t="s">
        <v>1477</v>
      </c>
      <c r="E39" s="593"/>
      <c r="F39" s="359" t="s">
        <v>1517</v>
      </c>
      <c r="G39" s="363">
        <f t="shared" si="0"/>
        <v>-5.91</v>
      </c>
      <c r="H39" s="364">
        <f>$C$4</f>
        <v>-5.92</v>
      </c>
      <c r="I39" s="364"/>
      <c r="J39" s="364"/>
      <c r="K39" s="371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40" spans="2:11" ht="15.75" thickBot="1" x14ac:dyDescent="0.3">
      <c r="B40" s="591"/>
      <c r="C40" s="593"/>
      <c r="D40" s="593" t="s">
        <v>1479</v>
      </c>
      <c r="E40" s="593"/>
      <c r="F40" s="359" t="s">
        <v>1518</v>
      </c>
      <c r="G40" s="365">
        <f t="shared" si="0"/>
        <v>3.11</v>
      </c>
      <c r="H40" s="366"/>
      <c r="I40" s="366"/>
      <c r="J40" s="366">
        <f>$E$4</f>
        <v>-4.46</v>
      </c>
      <c r="K40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41" spans="2:11" ht="15" x14ac:dyDescent="0.25">
      <c r="B41" s="591" t="s">
        <v>1519</v>
      </c>
      <c r="C41" s="593" t="s">
        <v>1497</v>
      </c>
      <c r="D41" s="593" t="s">
        <v>1473</v>
      </c>
      <c r="E41" s="593"/>
      <c r="F41" s="359" t="s">
        <v>1520</v>
      </c>
      <c r="G41" s="361">
        <f t="shared" si="0"/>
        <v>10.86</v>
      </c>
      <c r="H41" s="362"/>
      <c r="I41" s="362">
        <f>$D$4</f>
        <v>3.51</v>
      </c>
      <c r="J41" s="362"/>
      <c r="K41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2" spans="2:11" ht="15" x14ac:dyDescent="0.25">
      <c r="B42" s="591"/>
      <c r="C42" s="593"/>
      <c r="D42" s="593" t="s">
        <v>1477</v>
      </c>
      <c r="E42" s="593"/>
      <c r="F42" s="359" t="s">
        <v>1521</v>
      </c>
      <c r="G42" s="363">
        <f t="shared" si="0"/>
        <v>-25.26</v>
      </c>
      <c r="H42" s="364">
        <f>$C$4</f>
        <v>-5.92</v>
      </c>
      <c r="I42" s="364"/>
      <c r="J42" s="364"/>
      <c r="K42" s="371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3" spans="2:11" ht="15.75" thickBot="1" x14ac:dyDescent="0.3">
      <c r="B43" s="591"/>
      <c r="C43" s="593"/>
      <c r="D43" s="593" t="s">
        <v>1479</v>
      </c>
      <c r="E43" s="593"/>
      <c r="F43" s="359" t="s">
        <v>1522</v>
      </c>
      <c r="G43" s="365">
        <f t="shared" si="0"/>
        <v>-60.58</v>
      </c>
      <c r="H43" s="366"/>
      <c r="I43" s="366"/>
      <c r="J43" s="366">
        <f>$E$4</f>
        <v>-4.46</v>
      </c>
      <c r="K43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4" spans="2:11" ht="15" x14ac:dyDescent="0.25">
      <c r="B44" s="591"/>
      <c r="C44" s="593" t="s">
        <v>1501</v>
      </c>
      <c r="D44" s="593" t="s">
        <v>1473</v>
      </c>
      <c r="E44" s="593"/>
      <c r="F44" s="359" t="s">
        <v>1523</v>
      </c>
      <c r="G44" s="361">
        <f t="shared" si="0"/>
        <v>14.86</v>
      </c>
      <c r="H44" s="362"/>
      <c r="I44" s="362">
        <f>$D$4</f>
        <v>3.51</v>
      </c>
      <c r="J44" s="362"/>
      <c r="K44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5" spans="2:11" ht="15" x14ac:dyDescent="0.25">
      <c r="B45" s="591"/>
      <c r="C45" s="593"/>
      <c r="D45" s="593" t="s">
        <v>1477</v>
      </c>
      <c r="E45" s="593"/>
      <c r="F45" s="359" t="s">
        <v>1524</v>
      </c>
      <c r="G45" s="363">
        <f t="shared" si="0"/>
        <v>-22.81</v>
      </c>
      <c r="H45" s="364">
        <f>$C$4</f>
        <v>-5.92</v>
      </c>
      <c r="I45" s="364"/>
      <c r="J45" s="364"/>
      <c r="K45" s="371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6" spans="2:11" ht="15.75" thickBot="1" x14ac:dyDescent="0.3">
      <c r="B46" s="591"/>
      <c r="C46" s="593"/>
      <c r="D46" s="593" t="s">
        <v>1479</v>
      </c>
      <c r="E46" s="593"/>
      <c r="F46" s="359" t="s">
        <v>1525</v>
      </c>
      <c r="G46" s="365">
        <f t="shared" si="0"/>
        <v>-44.42</v>
      </c>
      <c r="H46" s="366"/>
      <c r="I46" s="366"/>
      <c r="J46" s="366">
        <f>$E$4</f>
        <v>-4.46</v>
      </c>
      <c r="K46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7" spans="2:11" ht="15" x14ac:dyDescent="0.25">
      <c r="B47" s="591" t="s">
        <v>1526</v>
      </c>
      <c r="C47" s="593" t="s">
        <v>1497</v>
      </c>
      <c r="D47" s="593" t="s">
        <v>1473</v>
      </c>
      <c r="E47" s="593"/>
      <c r="F47" s="359" t="s">
        <v>1527</v>
      </c>
      <c r="G47" s="361">
        <f t="shared" si="0"/>
        <v>11.87</v>
      </c>
      <c r="H47" s="362"/>
      <c r="I47" s="362">
        <f>$D$4</f>
        <v>3.51</v>
      </c>
      <c r="J47" s="362"/>
      <c r="K47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8" spans="2:11" ht="15" x14ac:dyDescent="0.25">
      <c r="B48" s="591"/>
      <c r="C48" s="593"/>
      <c r="D48" s="593" t="s">
        <v>1477</v>
      </c>
      <c r="E48" s="593"/>
      <c r="F48" s="359" t="s">
        <v>1528</v>
      </c>
      <c r="G48" s="363">
        <f t="shared" si="0"/>
        <v>-24.96</v>
      </c>
      <c r="H48" s="364">
        <f>$C$4</f>
        <v>-5.92</v>
      </c>
      <c r="I48" s="364"/>
      <c r="J48" s="364"/>
      <c r="K48" s="371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9" spans="2:11" ht="15.75" thickBot="1" x14ac:dyDescent="0.3">
      <c r="B49" s="591"/>
      <c r="C49" s="593"/>
      <c r="D49" s="593" t="s">
        <v>1479</v>
      </c>
      <c r="E49" s="593"/>
      <c r="F49" s="359" t="s">
        <v>1529</v>
      </c>
      <c r="G49" s="365">
        <f t="shared" si="0"/>
        <v>-59.09</v>
      </c>
      <c r="H49" s="366"/>
      <c r="I49" s="366"/>
      <c r="J49" s="366">
        <f>$E$4</f>
        <v>-4.46</v>
      </c>
      <c r="K49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50" spans="2:11" ht="15" x14ac:dyDescent="0.25">
      <c r="B50" s="591"/>
      <c r="C50" s="593" t="s">
        <v>1501</v>
      </c>
      <c r="D50" s="593" t="s">
        <v>1473</v>
      </c>
      <c r="E50" s="593"/>
      <c r="F50" s="359" t="s">
        <v>1530</v>
      </c>
      <c r="G50" s="361">
        <f t="shared" si="0"/>
        <v>15.86</v>
      </c>
      <c r="H50" s="362"/>
      <c r="I50" s="362">
        <f>$D$4</f>
        <v>3.51</v>
      </c>
      <c r="J50" s="362"/>
      <c r="K50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51" spans="2:11" ht="15" x14ac:dyDescent="0.25">
      <c r="B51" s="591"/>
      <c r="C51" s="593"/>
      <c r="D51" s="593" t="s">
        <v>1477</v>
      </c>
      <c r="E51" s="593"/>
      <c r="F51" s="359" t="s">
        <v>1531</v>
      </c>
      <c r="G51" s="363">
        <f t="shared" si="0"/>
        <v>-22.46</v>
      </c>
      <c r="H51" s="364">
        <f>$C$4</f>
        <v>-5.92</v>
      </c>
      <c r="I51" s="364"/>
      <c r="J51" s="364"/>
      <c r="K51" s="371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52" spans="2:11" ht="15.75" thickBot="1" x14ac:dyDescent="0.3">
      <c r="B52" s="592"/>
      <c r="C52" s="594"/>
      <c r="D52" s="594" t="s">
        <v>1479</v>
      </c>
      <c r="E52" s="594"/>
      <c r="F52" s="368" t="s">
        <v>1532</v>
      </c>
      <c r="G52" s="365">
        <f t="shared" si="0"/>
        <v>-43.38</v>
      </c>
      <c r="H52" s="366"/>
      <c r="I52" s="366"/>
      <c r="J52" s="366">
        <f>$E$4</f>
        <v>-4.46</v>
      </c>
      <c r="K52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54" spans="2:11" ht="13.5" hidden="1" thickBot="1" x14ac:dyDescent="0.25">
      <c r="B54" s="356" t="s">
        <v>1533</v>
      </c>
    </row>
    <row r="55" spans="2:11" hidden="1" x14ac:dyDescent="0.2">
      <c r="B55" s="358" t="s">
        <v>1464</v>
      </c>
    </row>
    <row r="56" spans="2:11" hidden="1" x14ac:dyDescent="0.2">
      <c r="B56" s="360" t="s">
        <v>1534</v>
      </c>
    </row>
    <row r="57" spans="2:11" ht="13.5" hidden="1" thickBot="1" x14ac:dyDescent="0.25">
      <c r="B57" s="163" t="s">
        <v>1535</v>
      </c>
    </row>
  </sheetData>
  <mergeCells count="62">
    <mergeCell ref="B2:B3"/>
    <mergeCell ref="H7:K7"/>
    <mergeCell ref="B8:C8"/>
    <mergeCell ref="D8:E8"/>
    <mergeCell ref="B9:C9"/>
    <mergeCell ref="D9:E9"/>
    <mergeCell ref="B10:C14"/>
    <mergeCell ref="D10:E10"/>
    <mergeCell ref="D11:E11"/>
    <mergeCell ref="D12:E12"/>
    <mergeCell ref="D13:E13"/>
    <mergeCell ref="D14:E14"/>
    <mergeCell ref="B15:C22"/>
    <mergeCell ref="D15:D17"/>
    <mergeCell ref="D18:D20"/>
    <mergeCell ref="D21:E21"/>
    <mergeCell ref="D22:E22"/>
    <mergeCell ref="C26:C28"/>
    <mergeCell ref="D26:E26"/>
    <mergeCell ref="D27:E27"/>
    <mergeCell ref="D28:E28"/>
    <mergeCell ref="B29:B34"/>
    <mergeCell ref="C29:C31"/>
    <mergeCell ref="D29:E29"/>
    <mergeCell ref="D30:E30"/>
    <mergeCell ref="D31:E31"/>
    <mergeCell ref="C32:C34"/>
    <mergeCell ref="B23:B28"/>
    <mergeCell ref="C23:C25"/>
    <mergeCell ref="D23:E23"/>
    <mergeCell ref="D24:E24"/>
    <mergeCell ref="D25:E25"/>
    <mergeCell ref="D32:E32"/>
    <mergeCell ref="D33:E33"/>
    <mergeCell ref="D34:E34"/>
    <mergeCell ref="B35:B40"/>
    <mergeCell ref="C35:C37"/>
    <mergeCell ref="D35:E35"/>
    <mergeCell ref="D36:E36"/>
    <mergeCell ref="D37:E37"/>
    <mergeCell ref="C38:C40"/>
    <mergeCell ref="D38:E38"/>
    <mergeCell ref="D39:E39"/>
    <mergeCell ref="D40:E40"/>
    <mergeCell ref="B41:B46"/>
    <mergeCell ref="C41:C43"/>
    <mergeCell ref="D41:E41"/>
    <mergeCell ref="D42:E42"/>
    <mergeCell ref="D43:E43"/>
    <mergeCell ref="C44:C46"/>
    <mergeCell ref="D44:E44"/>
    <mergeCell ref="D45:E45"/>
    <mergeCell ref="D46:E46"/>
    <mergeCell ref="B47:B52"/>
    <mergeCell ref="C47:C49"/>
    <mergeCell ref="D47:E47"/>
    <mergeCell ref="D48:E48"/>
    <mergeCell ref="D49:E49"/>
    <mergeCell ref="C50:C52"/>
    <mergeCell ref="D50:E50"/>
    <mergeCell ref="D51:E51"/>
    <mergeCell ref="D52:E52"/>
  </mergeCells>
  <conditionalFormatting sqref="H9:J52">
    <cfRule type="expression" dxfId="21" priority="1">
      <formula>AND(H9&lt;&gt;"",$K9="SINAL")</formula>
    </cfRule>
    <cfRule type="expression" dxfId="20" priority="2">
      <formula>AND(H9&lt;&gt;"",$K9="VALOR")</formula>
    </cfRule>
    <cfRule type="expression" dxfId="19" priority="3">
      <formula>AND(H9&lt;&gt;"",$K9="OK")</formula>
    </cfRule>
    <cfRule type="notContainsBlanks" dxfId="18" priority="7">
      <formula>LEN(TRIM(H9))&gt;0</formula>
    </cfRule>
  </conditionalFormatting>
  <conditionalFormatting sqref="K9:K52">
    <cfRule type="cellIs" dxfId="17" priority="4" operator="equal">
      <formula>"SINAL"</formula>
    </cfRule>
    <cfRule type="cellIs" dxfId="16" priority="5" operator="equal">
      <formula>"VALOR"</formula>
    </cfRule>
    <cfRule type="cellIs" dxfId="15" priority="6" operator="equal">
      <formula>"OK"</formula>
    </cfRule>
  </conditionalFormatting>
  <dataValidations count="1">
    <dataValidation type="list" allowBlank="1" showInputMessage="1" showErrorMessage="1" sqref="B4" xr:uid="{00000000-0002-0000-0F00-000000000000}">
      <formula1>Caso</formula1>
    </dataValidation>
  </dataValidations>
  <pageMargins left="0.7" right="0.7" top="0.75" bottom="0.75" header="0.3" footer="0.3"/>
  <pageSetup paperSize="9" orientation="portrait" horizontalDpi="90" verticalDpi="90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B1:T21"/>
  <sheetViews>
    <sheetView zoomScale="85" zoomScaleNormal="85" workbookViewId="0"/>
  </sheetViews>
  <sheetFormatPr defaultRowHeight="12.75" x14ac:dyDescent="0.2"/>
  <cols>
    <col min="2" max="14" width="9.7109375" customWidth="1"/>
  </cols>
  <sheetData>
    <row r="1" spans="2:15" ht="13.5" thickBot="1" x14ac:dyDescent="0.25"/>
    <row r="2" spans="2:15" ht="14.25" thickTop="1" thickBot="1" x14ac:dyDescent="0.25">
      <c r="B2" s="420"/>
      <c r="C2" s="613" t="s">
        <v>1536</v>
      </c>
      <c r="D2" s="613"/>
      <c r="E2" s="613"/>
      <c r="F2" s="613"/>
      <c r="G2" s="613"/>
      <c r="H2" s="613"/>
      <c r="I2" s="613"/>
      <c r="J2" s="613"/>
      <c r="K2" s="613"/>
      <c r="L2" s="607" t="s">
        <v>1537</v>
      </c>
      <c r="M2" s="607"/>
      <c r="N2" s="607"/>
    </row>
    <row r="3" spans="2:15" ht="14.25" thickTop="1" thickBot="1" x14ac:dyDescent="0.25">
      <c r="B3" s="421"/>
      <c r="C3" s="613" t="s">
        <v>1538</v>
      </c>
      <c r="D3" s="613"/>
      <c r="E3" s="613"/>
      <c r="F3" s="613"/>
      <c r="G3" s="613"/>
      <c r="H3" s="613"/>
      <c r="I3" s="607" t="s">
        <v>1539</v>
      </c>
      <c r="J3" s="607"/>
      <c r="K3" s="607"/>
      <c r="L3" s="607"/>
      <c r="M3" s="607"/>
      <c r="N3" s="607"/>
    </row>
    <row r="4" spans="2:15" ht="14.25" thickTop="1" thickBot="1" x14ac:dyDescent="0.25">
      <c r="B4" s="422"/>
      <c r="C4" s="607" t="s">
        <v>1540</v>
      </c>
      <c r="D4" s="607"/>
      <c r="E4" s="607"/>
      <c r="F4" s="607" t="s">
        <v>1541</v>
      </c>
      <c r="G4" s="607"/>
      <c r="H4" s="607"/>
      <c r="I4" s="607"/>
      <c r="J4" s="607"/>
      <c r="K4" s="607"/>
      <c r="L4" s="607"/>
      <c r="M4" s="607"/>
      <c r="N4" s="607"/>
    </row>
    <row r="5" spans="2:15" ht="39.75" customHeight="1" thickTop="1" thickBot="1" x14ac:dyDescent="0.25">
      <c r="B5" s="611" t="s">
        <v>1542</v>
      </c>
      <c r="C5" s="423" t="s">
        <v>1543</v>
      </c>
      <c r="D5" s="604" t="s">
        <v>1544</v>
      </c>
      <c r="E5" s="607" t="s">
        <v>169</v>
      </c>
      <c r="F5" s="423" t="s">
        <v>1543</v>
      </c>
      <c r="G5" s="607" t="s">
        <v>1544</v>
      </c>
      <c r="H5" s="607" t="s">
        <v>169</v>
      </c>
      <c r="I5" s="423" t="s">
        <v>1545</v>
      </c>
      <c r="J5" s="607" t="s">
        <v>1544</v>
      </c>
      <c r="K5" s="607" t="s">
        <v>169</v>
      </c>
      <c r="L5" s="607" t="s">
        <v>1545</v>
      </c>
      <c r="M5" s="607" t="s">
        <v>1544</v>
      </c>
      <c r="N5" s="607" t="s">
        <v>169</v>
      </c>
    </row>
    <row r="6" spans="2:15" ht="14.25" thickTop="1" thickBot="1" x14ac:dyDescent="0.25">
      <c r="B6" s="612"/>
      <c r="C6" s="426" t="s">
        <v>1465</v>
      </c>
      <c r="D6" s="605"/>
      <c r="E6" s="604"/>
      <c r="F6" s="426" t="s">
        <v>1465</v>
      </c>
      <c r="G6" s="604"/>
      <c r="H6" s="604"/>
      <c r="I6" s="426" t="s">
        <v>1465</v>
      </c>
      <c r="J6" s="604"/>
      <c r="K6" s="604"/>
      <c r="L6" s="607"/>
      <c r="M6" s="607"/>
      <c r="N6" s="607"/>
    </row>
    <row r="7" spans="2:15" ht="14.25" thickTop="1" thickBot="1" x14ac:dyDescent="0.25">
      <c r="B7" s="425">
        <f>Results!C27</f>
        <v>2.5</v>
      </c>
      <c r="C7" s="424" t="s">
        <v>1546</v>
      </c>
      <c r="D7" s="424" t="s">
        <v>1546</v>
      </c>
      <c r="E7" s="424" t="s">
        <v>1546</v>
      </c>
      <c r="F7" s="424" t="s">
        <v>1546</v>
      </c>
      <c r="G7" s="424" t="s">
        <v>1546</v>
      </c>
      <c r="H7" s="424" t="s">
        <v>1546</v>
      </c>
      <c r="I7" s="424" t="s">
        <v>1547</v>
      </c>
      <c r="J7" s="424" t="s">
        <v>1547</v>
      </c>
      <c r="K7" s="424" t="s">
        <v>1548</v>
      </c>
      <c r="L7" s="607"/>
      <c r="M7" s="607"/>
      <c r="N7" s="607"/>
    </row>
    <row r="8" spans="2:15" ht="14.25" thickTop="1" thickBot="1" x14ac:dyDescent="0.25">
      <c r="B8" s="607" t="s">
        <v>1549</v>
      </c>
      <c r="C8" s="608">
        <f>Results!C32</f>
        <v>-2.5599999999999996</v>
      </c>
      <c r="D8" s="608">
        <f>IF(AND(C8&gt;0,C8&lt;15),15,IF(AND(C8&lt;0,C8&gt;-15),-15,C8))</f>
        <v>-15</v>
      </c>
      <c r="E8" s="610"/>
      <c r="F8" s="608">
        <f>Results!C35</f>
        <v>5.27</v>
      </c>
      <c r="G8" s="608">
        <f>IF(AND(F8&gt;0,F8&lt;15),15,IF(AND(F8&lt;0,F8&gt;-15),-15,F8))</f>
        <v>15</v>
      </c>
      <c r="H8" s="610"/>
      <c r="I8" s="608">
        <f>Results!C44</f>
        <v>3.51</v>
      </c>
      <c r="J8" s="608">
        <f>IF(AND(I8&gt;0,I8&lt;15),15,IF(AND(I8&lt;0,I8&gt;-15),-15,I8))</f>
        <v>15</v>
      </c>
      <c r="K8" s="610"/>
      <c r="L8" s="608" t="s">
        <v>455</v>
      </c>
      <c r="M8" s="608" t="str">
        <f>L8</f>
        <v>N/A</v>
      </c>
      <c r="N8" s="610" t="str">
        <f>IF(Values!C29&gt;0,Values!C29,"N/A")</f>
        <v>N/A</v>
      </c>
    </row>
    <row r="9" spans="2:15" ht="14.25" thickTop="1" thickBot="1" x14ac:dyDescent="0.25">
      <c r="B9" s="607"/>
      <c r="C9" s="609"/>
      <c r="D9" s="609"/>
      <c r="E9" s="610"/>
      <c r="F9" s="609"/>
      <c r="G9" s="609"/>
      <c r="H9" s="610"/>
      <c r="I9" s="609"/>
      <c r="J9" s="609"/>
      <c r="K9" s="610"/>
      <c r="L9" s="609"/>
      <c r="M9" s="609"/>
      <c r="N9" s="610"/>
    </row>
    <row r="10" spans="2:15" ht="14.25" thickTop="1" thickBot="1" x14ac:dyDescent="0.25">
      <c r="B10" s="607"/>
      <c r="C10" s="609"/>
      <c r="D10" s="609"/>
      <c r="E10" s="610"/>
      <c r="F10" s="609"/>
      <c r="G10" s="609"/>
      <c r="H10" s="610"/>
      <c r="I10" s="609"/>
      <c r="J10" s="609"/>
      <c r="K10" s="610"/>
      <c r="L10" s="609"/>
      <c r="M10" s="609"/>
      <c r="N10" s="610"/>
    </row>
    <row r="11" spans="2:15" ht="13.5" customHeight="1" thickTop="1" thickBot="1" x14ac:dyDescent="0.25">
      <c r="B11" s="607" t="s">
        <v>1550</v>
      </c>
      <c r="C11" s="608">
        <f>Results!C31</f>
        <v>3.01</v>
      </c>
      <c r="D11" s="608">
        <f>IF(AND(C11&gt;0,C11&lt;15),15,IF(AND(C11&lt;0,C11&gt;-15),-15,C11))</f>
        <v>15</v>
      </c>
      <c r="E11" s="610"/>
      <c r="F11" s="608">
        <f>Results!C34</f>
        <v>-9.9499999999999993</v>
      </c>
      <c r="G11" s="608">
        <f>IF(AND(F11&gt;0,F11&lt;15),15,IF(AND(F11&lt;0,F11&gt;-15),-15,F11))</f>
        <v>-15</v>
      </c>
      <c r="H11" s="610"/>
      <c r="I11" s="608">
        <f>Results!C43</f>
        <v>-5.92</v>
      </c>
      <c r="J11" s="608">
        <f>IF(AND(I11&gt;0,I11&lt;15),15,IF(AND(I11&lt;0,I11&gt;-15),-15,I11))</f>
        <v>-15</v>
      </c>
      <c r="K11" s="610"/>
      <c r="L11" s="608" t="str">
        <f>IF(Results!C12&gt;0,MAX(Results!C25,Results!C38,Results!C54,Results!C62),"N/A")</f>
        <v>N/A</v>
      </c>
      <c r="M11" s="608" t="str">
        <f>L11</f>
        <v>N/A</v>
      </c>
      <c r="N11" s="610" t="s">
        <v>455</v>
      </c>
    </row>
    <row r="12" spans="2:15" ht="12.75" customHeight="1" thickTop="1" thickBot="1" x14ac:dyDescent="0.25">
      <c r="B12" s="607"/>
      <c r="C12" s="609"/>
      <c r="D12" s="609"/>
      <c r="E12" s="610"/>
      <c r="F12" s="609"/>
      <c r="G12" s="609"/>
      <c r="H12" s="610"/>
      <c r="I12" s="609"/>
      <c r="J12" s="609"/>
      <c r="K12" s="610"/>
      <c r="L12" s="609"/>
      <c r="M12" s="609"/>
      <c r="N12" s="610"/>
    </row>
    <row r="13" spans="2:15" ht="13.5" customHeight="1" thickTop="1" thickBot="1" x14ac:dyDescent="0.25">
      <c r="B13" s="607"/>
      <c r="C13" s="609"/>
      <c r="D13" s="609"/>
      <c r="E13" s="610"/>
      <c r="F13" s="609"/>
      <c r="G13" s="609"/>
      <c r="H13" s="610"/>
      <c r="I13" s="609"/>
      <c r="J13" s="609"/>
      <c r="K13" s="610"/>
      <c r="L13" s="609"/>
      <c r="M13" s="609"/>
      <c r="N13" s="610"/>
    </row>
    <row r="14" spans="2:15" ht="14.25" thickTop="1" thickBot="1" x14ac:dyDescent="0.25">
      <c r="B14" s="604" t="s">
        <v>1551</v>
      </c>
      <c r="C14" s="608">
        <f>Results!C33</f>
        <v>41.32</v>
      </c>
      <c r="D14" s="608">
        <f>IF(AND(C14&gt;0,C14&lt;50),50,IF(AND(C14&lt;0,C14&gt;-50),-50,C14))</f>
        <v>50</v>
      </c>
      <c r="E14" s="610"/>
      <c r="F14" s="608">
        <f>Results!C36</f>
        <v>-11.76</v>
      </c>
      <c r="G14" s="608">
        <f>IF(AND(F14&gt;0,F14&lt;50),50,IF(AND(F14&lt;0,F14&gt;-50),-50,F14))</f>
        <v>-50</v>
      </c>
      <c r="H14" s="610"/>
      <c r="I14" s="608">
        <f>Results!C45</f>
        <v>-4.46</v>
      </c>
      <c r="J14" s="608">
        <f>IF(AND(I14&gt;0,I14&lt;50),50,IF(AND(I14&lt;0,I14&gt;-50),-50,I14))</f>
        <v>-50</v>
      </c>
      <c r="K14" s="610"/>
      <c r="L14" s="608">
        <f>MAX(Results!C24,Results!C37,Results!C53,Results!C53,Results!C61)</f>
        <v>8.89</v>
      </c>
      <c r="M14" s="608">
        <f>L14</f>
        <v>8.89</v>
      </c>
      <c r="N14" s="610">
        <f>Values!C28</f>
        <v>77</v>
      </c>
    </row>
    <row r="15" spans="2:15" ht="14.25" thickTop="1" thickBot="1" x14ac:dyDescent="0.25">
      <c r="B15" s="605"/>
      <c r="C15" s="609"/>
      <c r="D15" s="609"/>
      <c r="E15" s="610"/>
      <c r="F15" s="609"/>
      <c r="G15" s="609"/>
      <c r="H15" s="610"/>
      <c r="I15" s="609"/>
      <c r="J15" s="609"/>
      <c r="K15" s="610"/>
      <c r="L15" s="609"/>
      <c r="M15" s="609"/>
      <c r="N15" s="610"/>
    </row>
    <row r="16" spans="2:15" ht="14.25" thickTop="1" thickBot="1" x14ac:dyDescent="0.25">
      <c r="B16" s="606"/>
      <c r="C16" s="609"/>
      <c r="D16" s="609"/>
      <c r="E16" s="610"/>
      <c r="F16" s="609"/>
      <c r="G16" s="609"/>
      <c r="H16" s="610"/>
      <c r="I16" s="609"/>
      <c r="J16" s="609"/>
      <c r="K16" s="610"/>
      <c r="L16" s="609"/>
      <c r="M16" s="609"/>
      <c r="N16" s="610"/>
      <c r="O16" s="432"/>
    </row>
    <row r="17" spans="2:20" ht="16.5" thickTop="1" x14ac:dyDescent="0.25">
      <c r="B17" s="615" t="s">
        <v>1552</v>
      </c>
      <c r="C17" s="615"/>
      <c r="D17" s="615"/>
      <c r="E17" s="615"/>
      <c r="F17" s="615"/>
      <c r="G17" s="615"/>
      <c r="H17" s="615"/>
      <c r="I17" s="615"/>
      <c r="J17" s="615"/>
      <c r="K17" s="615"/>
      <c r="L17" s="615"/>
      <c r="M17" s="615"/>
      <c r="N17" s="615"/>
      <c r="O17" s="431"/>
      <c r="P17" s="431"/>
      <c r="Q17" s="431"/>
      <c r="R17" s="431"/>
      <c r="S17" s="431"/>
      <c r="T17" s="431"/>
    </row>
    <row r="18" spans="2:20" ht="15.75" x14ac:dyDescent="0.25">
      <c r="B18" s="616" t="s">
        <v>1553</v>
      </c>
      <c r="C18" s="616"/>
      <c r="D18" s="616"/>
      <c r="E18" s="616"/>
      <c r="F18" s="616"/>
      <c r="G18" s="616"/>
      <c r="H18" s="616"/>
      <c r="I18" s="616"/>
      <c r="J18" s="616"/>
      <c r="K18" s="616"/>
      <c r="L18" s="616"/>
      <c r="M18" s="616"/>
      <c r="N18" s="616"/>
      <c r="O18" s="428"/>
      <c r="P18" s="428"/>
      <c r="Q18" s="428"/>
      <c r="R18" s="428"/>
      <c r="S18" s="428"/>
      <c r="T18" s="428"/>
    </row>
    <row r="19" spans="2:20" ht="15.75" x14ac:dyDescent="0.25">
      <c r="B19" s="617" t="s">
        <v>1554</v>
      </c>
      <c r="C19" s="617"/>
      <c r="D19" s="617"/>
      <c r="E19" s="617"/>
      <c r="F19" s="617"/>
      <c r="G19" s="617"/>
      <c r="H19" s="617"/>
      <c r="I19" s="617"/>
      <c r="J19" s="617"/>
      <c r="K19" s="617"/>
      <c r="L19" s="617"/>
      <c r="M19" s="617"/>
      <c r="N19" s="617"/>
      <c r="O19" s="429"/>
      <c r="P19" s="429"/>
      <c r="Q19" s="429"/>
      <c r="R19" s="429"/>
      <c r="S19" s="429"/>
      <c r="T19" s="429"/>
    </row>
    <row r="20" spans="2:20" ht="15.75" x14ac:dyDescent="0.25">
      <c r="B20" s="618" t="s">
        <v>1555</v>
      </c>
      <c r="C20" s="618"/>
      <c r="D20" s="618"/>
      <c r="E20" s="618"/>
      <c r="F20" s="618"/>
      <c r="G20" s="618"/>
      <c r="H20" s="618"/>
      <c r="I20" s="618"/>
      <c r="J20" s="618"/>
      <c r="K20" s="618"/>
      <c r="L20" s="618"/>
      <c r="M20" s="618"/>
      <c r="N20" s="618"/>
      <c r="O20" s="430"/>
      <c r="P20" s="430"/>
      <c r="Q20" s="430"/>
      <c r="R20" s="430"/>
      <c r="S20" s="430"/>
      <c r="T20" s="430"/>
    </row>
    <row r="21" spans="2:20" ht="15.75" x14ac:dyDescent="0.25">
      <c r="B21" s="614" t="s">
        <v>1556</v>
      </c>
      <c r="C21" s="614"/>
      <c r="D21" s="614"/>
      <c r="E21" s="614"/>
      <c r="F21" s="614"/>
      <c r="G21" s="614"/>
      <c r="H21" s="614"/>
      <c r="I21" s="614"/>
      <c r="J21" s="614"/>
      <c r="K21" s="614"/>
      <c r="L21" s="614"/>
      <c r="M21" s="614"/>
      <c r="N21" s="614"/>
      <c r="O21" s="427"/>
      <c r="P21" s="427"/>
      <c r="Q21" s="427"/>
      <c r="R21" s="427"/>
      <c r="S21" s="427"/>
      <c r="T21" s="427"/>
    </row>
  </sheetData>
  <mergeCells count="60">
    <mergeCell ref="B21:N21"/>
    <mergeCell ref="B17:N17"/>
    <mergeCell ref="B18:N18"/>
    <mergeCell ref="B19:N19"/>
    <mergeCell ref="B20:N20"/>
    <mergeCell ref="C2:K2"/>
    <mergeCell ref="L2:N4"/>
    <mergeCell ref="L5:L7"/>
    <mergeCell ref="M5:M7"/>
    <mergeCell ref="N5:N7"/>
    <mergeCell ref="C3:H3"/>
    <mergeCell ref="I3:K4"/>
    <mergeCell ref="C4:E4"/>
    <mergeCell ref="F4:H4"/>
    <mergeCell ref="K5:K6"/>
    <mergeCell ref="H5:H6"/>
    <mergeCell ref="J5:J6"/>
    <mergeCell ref="L14:L16"/>
    <mergeCell ref="M14:M16"/>
    <mergeCell ref="N14:N16"/>
    <mergeCell ref="L8:L10"/>
    <mergeCell ref="M8:M10"/>
    <mergeCell ref="N8:N10"/>
    <mergeCell ref="L11:L13"/>
    <mergeCell ref="M11:M13"/>
    <mergeCell ref="N11:N13"/>
    <mergeCell ref="E8:E10"/>
    <mergeCell ref="F8:F10"/>
    <mergeCell ref="B5:B6"/>
    <mergeCell ref="E5:E6"/>
    <mergeCell ref="G5:G6"/>
    <mergeCell ref="J14:J16"/>
    <mergeCell ref="K14:K16"/>
    <mergeCell ref="G8:G10"/>
    <mergeCell ref="H8:H10"/>
    <mergeCell ref="H14:H16"/>
    <mergeCell ref="I11:I13"/>
    <mergeCell ref="J11:J13"/>
    <mergeCell ref="K11:K13"/>
    <mergeCell ref="I8:I10"/>
    <mergeCell ref="J8:J10"/>
    <mergeCell ref="K8:K10"/>
    <mergeCell ref="G14:G16"/>
    <mergeCell ref="E11:E13"/>
    <mergeCell ref="F11:F13"/>
    <mergeCell ref="G11:G13"/>
    <mergeCell ref="H11:H13"/>
    <mergeCell ref="I14:I16"/>
    <mergeCell ref="E14:E16"/>
    <mergeCell ref="F14:F16"/>
    <mergeCell ref="B14:B16"/>
    <mergeCell ref="D5:D6"/>
    <mergeCell ref="B11:B13"/>
    <mergeCell ref="C11:C13"/>
    <mergeCell ref="D11:D13"/>
    <mergeCell ref="B8:B10"/>
    <mergeCell ref="C8:C10"/>
    <mergeCell ref="D8:D10"/>
    <mergeCell ref="C14:C16"/>
    <mergeCell ref="D14:D16"/>
  </mergeCells>
  <conditionalFormatting sqref="B7">
    <cfRule type="cellIs" dxfId="5" priority="68" operator="lessThan">
      <formula>2.5</formula>
    </cfRule>
  </conditionalFormatting>
  <conditionalFormatting sqref="D8:D16 G8:G16 J8:J16 M8:M16">
    <cfRule type="expression" dxfId="4" priority="61">
      <formula>SIGN(D8)&lt;&gt;SIGN(E8)</formula>
    </cfRule>
  </conditionalFormatting>
  <conditionalFormatting sqref="C8:C16 F8:F16 I8:I16 L8:L16">
    <cfRule type="expression" dxfId="3" priority="63">
      <formula>SIGN(C8)&lt;&gt;SIGN(E8)</formula>
    </cfRule>
    <cfRule type="expression" dxfId="2" priority="64">
      <formula>ABS(C8)&gt;ABS(E8)</formula>
    </cfRule>
  </conditionalFormatting>
  <conditionalFormatting sqref="D8:D16 G8:G16 J8:J16 M8:M16">
    <cfRule type="expression" dxfId="1" priority="62">
      <formula>ABS(D8)&gt;ABS(E8)</formula>
    </cfRule>
  </conditionalFormatting>
  <conditionalFormatting sqref="C8:N16">
    <cfRule type="containsText" dxfId="0" priority="1" operator="containsText" text="N/A">
      <formula>NOT(ISERROR(SEARCH("N/A",C8)))</formula>
    </cfRule>
  </conditionalFormatting>
  <pageMargins left="0.7" right="0.7" top="0.75" bottom="0.75" header="0.3" footer="0.3"/>
  <pageSetup paperSize="9" orientation="portrait" horizontalDpi="90" verticalDpi="9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/>
  <dimension ref="A1:I53"/>
  <sheetViews>
    <sheetView workbookViewId="0"/>
  </sheetViews>
  <sheetFormatPr defaultRowHeight="12.75" x14ac:dyDescent="0.2"/>
  <cols>
    <col min="1" max="1" width="29" customWidth="1"/>
    <col min="2" max="2" width="11.7109375" style="1" customWidth="1"/>
    <col min="3" max="3" width="28.5703125" bestFit="1" customWidth="1"/>
    <col min="4" max="4" width="24.140625" style="1" customWidth="1"/>
    <col min="8" max="8" width="23" customWidth="1"/>
  </cols>
  <sheetData>
    <row r="1" spans="1:9" x14ac:dyDescent="0.2">
      <c r="A1" t="s">
        <v>1557</v>
      </c>
      <c r="B1" s="3" t="s">
        <v>1218</v>
      </c>
      <c r="C1" t="s">
        <v>1558</v>
      </c>
      <c r="D1" s="3">
        <v>0</v>
      </c>
      <c r="E1" t="s">
        <v>1559</v>
      </c>
      <c r="F1" s="1" t="s">
        <v>1560</v>
      </c>
      <c r="H1" s="1"/>
      <c r="I1" s="2"/>
    </row>
    <row r="2" spans="1:9" x14ac:dyDescent="0.2">
      <c r="A2" t="s">
        <v>1561</v>
      </c>
      <c r="B2" s="1" t="s">
        <v>108</v>
      </c>
      <c r="C2" t="s">
        <v>1562</v>
      </c>
      <c r="D2" s="3"/>
      <c r="E2" t="s">
        <v>1563</v>
      </c>
      <c r="F2" s="1" t="s">
        <v>1564</v>
      </c>
      <c r="H2" s="1" t="s">
        <v>1565</v>
      </c>
      <c r="I2" s="2" t="b">
        <v>0</v>
      </c>
    </row>
    <row r="3" spans="1:9" x14ac:dyDescent="0.2">
      <c r="A3" t="s">
        <v>1566</v>
      </c>
      <c r="B3" s="1">
        <v>0</v>
      </c>
      <c r="C3" t="s">
        <v>1567</v>
      </c>
      <c r="D3" s="3" t="b">
        <v>1</v>
      </c>
      <c r="H3" t="s">
        <v>1568</v>
      </c>
      <c r="I3" s="2" t="b">
        <v>1</v>
      </c>
    </row>
    <row r="4" spans="1:9" x14ac:dyDescent="0.2">
      <c r="A4" t="s">
        <v>1569</v>
      </c>
      <c r="B4" s="1">
        <v>0</v>
      </c>
      <c r="C4" t="s">
        <v>1570</v>
      </c>
      <c r="D4" s="3">
        <v>65500</v>
      </c>
      <c r="H4" t="s">
        <v>1571</v>
      </c>
      <c r="I4" s="2">
        <v>6</v>
      </c>
    </row>
    <row r="5" spans="1:9" x14ac:dyDescent="0.2">
      <c r="A5" t="s">
        <v>1572</v>
      </c>
      <c r="B5" s="1">
        <v>0</v>
      </c>
      <c r="C5" t="s">
        <v>334</v>
      </c>
      <c r="D5" s="3">
        <v>29</v>
      </c>
    </row>
    <row r="6" spans="1:9" x14ac:dyDescent="0.2">
      <c r="A6" t="s">
        <v>1573</v>
      </c>
      <c r="B6" s="1">
        <v>0</v>
      </c>
      <c r="C6" t="s">
        <v>1574</v>
      </c>
      <c r="D6" s="3">
        <v>0</v>
      </c>
    </row>
    <row r="7" spans="1:9" x14ac:dyDescent="0.2">
      <c r="A7" t="s">
        <v>1575</v>
      </c>
      <c r="B7" s="1">
        <v>0</v>
      </c>
      <c r="C7" t="s">
        <v>1576</v>
      </c>
      <c r="D7" s="3">
        <v>0</v>
      </c>
    </row>
    <row r="8" spans="1:9" x14ac:dyDescent="0.2">
      <c r="A8" t="s">
        <v>1577</v>
      </c>
      <c r="B8" s="1" t="b">
        <v>0</v>
      </c>
      <c r="C8" t="s">
        <v>1578</v>
      </c>
      <c r="D8" s="3">
        <v>0</v>
      </c>
    </row>
    <row r="9" spans="1:9" x14ac:dyDescent="0.2">
      <c r="A9" t="s">
        <v>1579</v>
      </c>
      <c r="B9" s="1">
        <v>0</v>
      </c>
      <c r="C9" t="s">
        <v>1580</v>
      </c>
      <c r="D9" s="3" t="s">
        <v>1581</v>
      </c>
    </row>
    <row r="10" spans="1:9" x14ac:dyDescent="0.2">
      <c r="C10" t="s">
        <v>1582</v>
      </c>
      <c r="D10" s="3">
        <v>0</v>
      </c>
    </row>
    <row r="11" spans="1:9" x14ac:dyDescent="0.2">
      <c r="C11" t="s">
        <v>1583</v>
      </c>
      <c r="D11" s="3">
        <v>1</v>
      </c>
    </row>
    <row r="12" spans="1:9" x14ac:dyDescent="0.2">
      <c r="C12" t="s">
        <v>1584</v>
      </c>
      <c r="D12" s="3">
        <v>0</v>
      </c>
    </row>
    <row r="13" spans="1:9" x14ac:dyDescent="0.2">
      <c r="C13" t="s">
        <v>327</v>
      </c>
      <c r="D13" s="3"/>
    </row>
    <row r="14" spans="1:9" x14ac:dyDescent="0.2">
      <c r="C14" t="s">
        <v>1585</v>
      </c>
      <c r="D14" s="3" t="s">
        <v>1586</v>
      </c>
    </row>
    <row r="15" spans="1:9" x14ac:dyDescent="0.2">
      <c r="C15" t="s">
        <v>1587</v>
      </c>
      <c r="D15" s="3">
        <v>2</v>
      </c>
    </row>
    <row r="16" spans="1:9" x14ac:dyDescent="0.2">
      <c r="C16" t="s">
        <v>1588</v>
      </c>
      <c r="D16" s="3">
        <v>1</v>
      </c>
    </row>
    <row r="17" spans="3:4" x14ac:dyDescent="0.2">
      <c r="C17" t="s">
        <v>1589</v>
      </c>
      <c r="D17" s="3">
        <v>7</v>
      </c>
    </row>
    <row r="18" spans="3:4" x14ac:dyDescent="0.2">
      <c r="C18" t="s">
        <v>1590</v>
      </c>
      <c r="D18" s="3" t="s">
        <v>1591</v>
      </c>
    </row>
    <row r="19" spans="3:4" x14ac:dyDescent="0.2">
      <c r="C19" t="s">
        <v>1592</v>
      </c>
      <c r="D19" s="3">
        <v>0</v>
      </c>
    </row>
    <row r="20" spans="3:4" x14ac:dyDescent="0.2">
      <c r="C20" t="s">
        <v>335</v>
      </c>
      <c r="D20" s="3">
        <v>0</v>
      </c>
    </row>
    <row r="21" spans="3:4" x14ac:dyDescent="0.2">
      <c r="C21" t="s">
        <v>1593</v>
      </c>
      <c r="D21" s="3">
        <v>0</v>
      </c>
    </row>
    <row r="22" spans="3:4" x14ac:dyDescent="0.2">
      <c r="C22" t="s">
        <v>1594</v>
      </c>
      <c r="D22" s="3">
        <v>0</v>
      </c>
    </row>
    <row r="23" spans="3:4" x14ac:dyDescent="0.2">
      <c r="C23" t="s">
        <v>1595</v>
      </c>
      <c r="D23" s="3">
        <v>0</v>
      </c>
    </row>
    <row r="24" spans="3:4" x14ac:dyDescent="0.2">
      <c r="C24" t="s">
        <v>1596</v>
      </c>
      <c r="D24" s="3" t="s">
        <v>406</v>
      </c>
    </row>
    <row r="25" spans="3:4" x14ac:dyDescent="0.2">
      <c r="C25" t="s">
        <v>1597</v>
      </c>
      <c r="D25" s="3">
        <v>0</v>
      </c>
    </row>
    <row r="26" spans="3:4" x14ac:dyDescent="0.2">
      <c r="C26" t="s">
        <v>1598</v>
      </c>
      <c r="D26" s="3">
        <v>0</v>
      </c>
    </row>
    <row r="27" spans="3:4" x14ac:dyDescent="0.2">
      <c r="C27" t="s">
        <v>1599</v>
      </c>
      <c r="D27" s="3">
        <v>0</v>
      </c>
    </row>
    <row r="28" spans="3:4" x14ac:dyDescent="0.2">
      <c r="C28" t="s">
        <v>1600</v>
      </c>
      <c r="D28" s="3">
        <v>0</v>
      </c>
    </row>
    <row r="29" spans="3:4" x14ac:dyDescent="0.2">
      <c r="C29" t="s">
        <v>1601</v>
      </c>
      <c r="D29" s="3" t="b">
        <v>1</v>
      </c>
    </row>
    <row r="30" spans="3:4" x14ac:dyDescent="0.2">
      <c r="C30" t="s">
        <v>1602</v>
      </c>
      <c r="D30" s="3" t="s">
        <v>1603</v>
      </c>
    </row>
    <row r="31" spans="3:4" x14ac:dyDescent="0.2">
      <c r="C31" t="s">
        <v>1604</v>
      </c>
      <c r="D31" s="3">
        <v>1</v>
      </c>
    </row>
    <row r="32" spans="3:4" x14ac:dyDescent="0.2">
      <c r="C32" t="s">
        <v>1605</v>
      </c>
      <c r="D32" s="3">
        <v>0</v>
      </c>
    </row>
    <row r="33" spans="3:4" x14ac:dyDescent="0.2">
      <c r="C33" t="s">
        <v>1606</v>
      </c>
      <c r="D33" s="3">
        <v>1</v>
      </c>
    </row>
    <row r="34" spans="3:4" x14ac:dyDescent="0.2">
      <c r="C34" t="s">
        <v>1607</v>
      </c>
      <c r="D34" s="3" t="s">
        <v>108</v>
      </c>
    </row>
    <row r="35" spans="3:4" x14ac:dyDescent="0.2">
      <c r="C35" t="s">
        <v>1608</v>
      </c>
      <c r="D35" s="3" t="s">
        <v>1609</v>
      </c>
    </row>
    <row r="36" spans="3:4" x14ac:dyDescent="0.2">
      <c r="C36" t="s">
        <v>1610</v>
      </c>
      <c r="D36" s="3" t="s">
        <v>1611</v>
      </c>
    </row>
    <row r="37" spans="3:4" x14ac:dyDescent="0.2">
      <c r="C37" t="s">
        <v>1612</v>
      </c>
      <c r="D37" s="3" t="b">
        <v>1</v>
      </c>
    </row>
    <row r="38" spans="3:4" x14ac:dyDescent="0.2">
      <c r="C38" t="s">
        <v>1613</v>
      </c>
      <c r="D38" s="3" t="b">
        <v>1</v>
      </c>
    </row>
    <row r="39" spans="3:4" x14ac:dyDescent="0.2">
      <c r="C39" t="s">
        <v>1614</v>
      </c>
      <c r="D39" s="3" t="b">
        <v>1</v>
      </c>
    </row>
    <row r="40" spans="3:4" x14ac:dyDescent="0.2">
      <c r="C40" t="s">
        <v>1615</v>
      </c>
      <c r="D40" s="3" t="b">
        <v>1</v>
      </c>
    </row>
    <row r="41" spans="3:4" x14ac:dyDescent="0.2">
      <c r="C41" t="s">
        <v>1616</v>
      </c>
      <c r="D41" s="3" t="b">
        <v>1</v>
      </c>
    </row>
    <row r="42" spans="3:4" x14ac:dyDescent="0.2">
      <c r="C42" t="s">
        <v>1617</v>
      </c>
      <c r="D42" s="3" t="b">
        <v>1</v>
      </c>
    </row>
    <row r="43" spans="3:4" x14ac:dyDescent="0.2">
      <c r="C43" t="s">
        <v>1618</v>
      </c>
      <c r="D43" s="3" t="b">
        <v>1</v>
      </c>
    </row>
    <row r="44" spans="3:4" x14ac:dyDescent="0.2">
      <c r="C44" t="s">
        <v>1619</v>
      </c>
      <c r="D44" s="3">
        <v>0</v>
      </c>
    </row>
    <row r="45" spans="3:4" x14ac:dyDescent="0.2">
      <c r="C45" t="s">
        <v>1620</v>
      </c>
      <c r="D45" s="3" t="s">
        <v>1621</v>
      </c>
    </row>
    <row r="46" spans="3:4" x14ac:dyDescent="0.2">
      <c r="C46" t="s">
        <v>1622</v>
      </c>
      <c r="D46" s="3">
        <v>0</v>
      </c>
    </row>
    <row r="47" spans="3:4" x14ac:dyDescent="0.2">
      <c r="C47" t="s">
        <v>1623</v>
      </c>
      <c r="D47" s="3">
        <v>3</v>
      </c>
    </row>
    <row r="48" spans="3:4" x14ac:dyDescent="0.2">
      <c r="C48" t="s">
        <v>1624</v>
      </c>
      <c r="D48" s="3" t="s">
        <v>1625</v>
      </c>
    </row>
    <row r="49" spans="1:4" x14ac:dyDescent="0.2">
      <c r="C49" t="s">
        <v>1626</v>
      </c>
      <c r="D49" s="3" t="b">
        <v>0</v>
      </c>
    </row>
    <row r="50" spans="1:4" x14ac:dyDescent="0.2">
      <c r="A50" t="s">
        <v>1627</v>
      </c>
      <c r="D50" s="3">
        <v>65500</v>
      </c>
    </row>
    <row r="51" spans="1:4" x14ac:dyDescent="0.2">
      <c r="D51" s="3">
        <v>1</v>
      </c>
    </row>
    <row r="52" spans="1:4" x14ac:dyDescent="0.2">
      <c r="D52" s="3">
        <v>-1</v>
      </c>
    </row>
    <row r="53" spans="1:4" x14ac:dyDescent="0.2">
      <c r="D53" s="3"/>
    </row>
  </sheetData>
  <dataConsolidate link="1"/>
  <phoneticPr fontId="0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03036b2-f8dc-4ca8-82df-457cf2fff651" xsi:nil="true"/>
    <lcf76f155ced4ddcb4097134ff3c332f xmlns="461c5b05-e7ae-45a9-96d4-4a689e060405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E487C1B5A6A7469ECF295E300FC521" ma:contentTypeVersion="14" ma:contentTypeDescription="Crie um novo documento." ma:contentTypeScope="" ma:versionID="0960ac6fc61b40489ab078022ce7de8d">
  <xsd:schema xmlns:xsd="http://www.w3.org/2001/XMLSchema" xmlns:xs="http://www.w3.org/2001/XMLSchema" xmlns:p="http://schemas.microsoft.com/office/2006/metadata/properties" xmlns:ns2="509bbd28-9a6d-445a-83dd-f5d328eece76" xmlns:ns3="903036b2-f8dc-4ca8-82df-457cf2fff651" xmlns:ns4="461c5b05-e7ae-45a9-96d4-4a689e060405" targetNamespace="http://schemas.microsoft.com/office/2006/metadata/properties" ma:root="true" ma:fieldsID="d2f069df8fef6df821bd87bc04dd1b2c" ns2:_="" ns3:_="" ns4:_="">
    <xsd:import namespace="509bbd28-9a6d-445a-83dd-f5d328eece76"/>
    <xsd:import namespace="903036b2-f8dc-4ca8-82df-457cf2fff651"/>
    <xsd:import namespace="461c5b05-e7ae-45a9-96d4-4a689e0604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4:lcf76f155ced4ddcb4097134ff3c332f" minOccurs="0"/>
                <xsd:element ref="ns3:TaxCatchAll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LengthInSeconds" minOccurs="0"/>
                <xsd:element ref="ns4:MediaServiceDateTaken" minOccurs="0"/>
                <xsd:element ref="ns4:MediaServiceLocation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9bbd28-9a6d-445a-83dd-f5d328eece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3036b2-f8dc-4ca8-82df-457cf2fff65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71d7225-7c32-4489-b6da-c381a375bb6a}" ma:internalName="TaxCatchAll" ma:showField="CatchAllData" ma:web="903036b2-f8dc-4ca8-82df-457cf2fff6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1c5b05-e7ae-45a9-96d4-4a689e06040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6BC185B-D33E-471E-A5EB-5D82604D7EE1}">
  <ds:schemaRefs>
    <ds:schemaRef ds:uri="http://purl.org/dc/elements/1.1/"/>
    <ds:schemaRef ds:uri="e22693a2-11d8-4e06-9932-42f8499655b9"/>
    <ds:schemaRef ds:uri="7240fca1-d5d8-4b7d-af8f-d58b11c87bd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B4CEC1D-F2C1-434D-843E-30E3D542345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87E7B85-CF8D-419D-A4DB-F4DC28347FE6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Histórico</vt:lpstr>
      <vt:lpstr>Revisão</vt:lpstr>
      <vt:lpstr>Values</vt:lpstr>
      <vt:lpstr>MCV e Guindaste</vt:lpstr>
      <vt:lpstr>Bending Stiffness</vt:lpstr>
      <vt:lpstr>Post-processing</vt:lpstr>
      <vt:lpstr>Auxiliar</vt:lpstr>
      <vt:lpstr>Auxiliar1</vt:lpstr>
      <vt:lpstr>Auxiliar2</vt:lpstr>
      <vt:lpstr>Auxiliar3</vt:lpstr>
      <vt:lpstr>Auxiliar4</vt:lpstr>
      <vt:lpstr>Py1</vt:lpstr>
      <vt:lpstr>Py2</vt:lpstr>
      <vt:lpstr>Py3</vt:lpstr>
      <vt:lpstr>Script Table</vt:lpstr>
      <vt:lpstr>Results</vt:lpstr>
      <vt:lpstr>Esforços</vt:lpstr>
      <vt:lpstr>TQF</vt:lpstr>
      <vt:lpstr>Caso</vt:lpstr>
      <vt:lpstr>GL</vt:lpstr>
      <vt:lpstr>Linhas</vt:lpstr>
      <vt:lpstr>'Post-processing'!Print_Area</vt:lpstr>
      <vt:lpstr>Results!Print_Area</vt:lpstr>
      <vt:lpstr>Values!Print_Area</vt:lpstr>
      <vt:lpstr>Tipo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OrcaFlex Spreadsheet</dc:title>
  <dc:subject/>
  <dc:creator>OOG</dc:creator>
  <cp:keywords/>
  <dc:description/>
  <cp:lastModifiedBy>Douglas Dos santos</cp:lastModifiedBy>
  <cp:revision/>
  <dcterms:created xsi:type="dcterms:W3CDTF">1998-07-24T09:46:18Z</dcterms:created>
  <dcterms:modified xsi:type="dcterms:W3CDTF">2024-05-02T13:08:03Z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2022-04-19T12:24:41Z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07e14366-3399-4001-a241-e199de6e01de</vt:lpwstr>
  </property>
  <property fmtid="{D5CDD505-2E9C-101B-9397-08002B2CF9AE}" pid="8" name="MSIP_Label_8caabacf-b917-4a45-9a5f-ed3a53d2eeb7_ContentBits">
    <vt:lpwstr>0</vt:lpwstr>
  </property>
  <property fmtid="{D5CDD505-2E9C-101B-9397-08002B2CF9AE}" pid="9" name="ContentTypeId">
    <vt:lpwstr>0x01010069E487C1B5A6A7469ECF295E300FC521</vt:lpwstr>
  </property>
  <property fmtid="{D5CDD505-2E9C-101B-9397-08002B2CF9AE}" pid="10" name="MediaServiceImageTags">
    <vt:lpwstr/>
  </property>
</Properties>
</file>