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ate1904="1"/>
  <mc:AlternateContent xmlns:mc="http://schemas.openxmlformats.org/markup-compatibility/2006">
    <mc:Choice Requires="x15">
      <x15ac:absPath xmlns:x15ac="http://schemas.microsoft.com/office/spreadsheetml/2010/11/ac" url="/Users/raghavendrans/Documents/College/Semester_VII/Final Year Project/Drag Analysis/"/>
    </mc:Choice>
  </mc:AlternateContent>
  <xr:revisionPtr revIDLastSave="0" documentId="13_ncr:1_{9B555153-277D-AC46-B3C1-2ECAC8F2A0A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" i="1" l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" i="1"/>
  <c r="C11" i="1" l="1"/>
  <c r="G5" i="1"/>
  <c r="K5" i="1" s="1"/>
  <c r="G6" i="1"/>
  <c r="K6" i="1" s="1"/>
  <c r="G7" i="1"/>
  <c r="K7" i="1" s="1"/>
  <c r="G8" i="1"/>
  <c r="K8" i="1" s="1"/>
  <c r="G9" i="1"/>
  <c r="K9" i="1" s="1"/>
  <c r="G10" i="1"/>
  <c r="K10" i="1" s="1"/>
  <c r="G11" i="1"/>
  <c r="K11" i="1" s="1"/>
  <c r="G12" i="1"/>
  <c r="K12" i="1" s="1"/>
  <c r="G13" i="1"/>
  <c r="K13" i="1" s="1"/>
  <c r="G14" i="1"/>
  <c r="K14" i="1" s="1"/>
  <c r="G15" i="1"/>
  <c r="K15" i="1" s="1"/>
  <c r="G16" i="1"/>
  <c r="K16" i="1" s="1"/>
  <c r="G17" i="1"/>
  <c r="K17" i="1" s="1"/>
  <c r="G18" i="1"/>
  <c r="K18" i="1" s="1"/>
  <c r="G19" i="1"/>
  <c r="K19" i="1" s="1"/>
  <c r="G20" i="1"/>
  <c r="K20" i="1" s="1"/>
  <c r="G21" i="1"/>
  <c r="K21" i="1" s="1"/>
  <c r="G22" i="1"/>
  <c r="K22" i="1" s="1"/>
  <c r="G23" i="1"/>
  <c r="K23" i="1" s="1"/>
  <c r="G24" i="1"/>
  <c r="K24" i="1" s="1"/>
  <c r="G25" i="1"/>
  <c r="K25" i="1" s="1"/>
  <c r="G26" i="1"/>
  <c r="K26" i="1" s="1"/>
  <c r="G27" i="1"/>
  <c r="K27" i="1" s="1"/>
  <c r="G28" i="1"/>
  <c r="K28" i="1" s="1"/>
  <c r="G29" i="1"/>
  <c r="K29" i="1" s="1"/>
  <c r="G30" i="1"/>
  <c r="K30" i="1" s="1"/>
  <c r="G31" i="1"/>
  <c r="K31" i="1" s="1"/>
  <c r="G32" i="1"/>
  <c r="K32" i="1" s="1"/>
  <c r="G33" i="1"/>
  <c r="K33" i="1" s="1"/>
  <c r="G34" i="1"/>
  <c r="K34" i="1" s="1"/>
  <c r="G35" i="1"/>
  <c r="K35" i="1" s="1"/>
  <c r="G36" i="1"/>
  <c r="K36" i="1" s="1"/>
  <c r="G37" i="1"/>
  <c r="K37" i="1" s="1"/>
  <c r="G38" i="1"/>
  <c r="K38" i="1" s="1"/>
  <c r="G39" i="1"/>
  <c r="K39" i="1" s="1"/>
  <c r="G40" i="1"/>
  <c r="K40" i="1" s="1"/>
  <c r="G41" i="1"/>
  <c r="K41" i="1" s="1"/>
  <c r="G42" i="1"/>
  <c r="K42" i="1" s="1"/>
  <c r="G43" i="1"/>
  <c r="K43" i="1" s="1"/>
  <c r="G4" i="1"/>
  <c r="K4" i="1" s="1"/>
  <c r="F5" i="1"/>
  <c r="H5" i="1" s="1"/>
  <c r="F6" i="1"/>
  <c r="H6" i="1" s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H15" i="1" s="1"/>
  <c r="J15" i="1" s="1"/>
  <c r="N15" i="1" s="1"/>
  <c r="F16" i="1"/>
  <c r="H16" i="1" s="1"/>
  <c r="F17" i="1"/>
  <c r="H17" i="1" s="1"/>
  <c r="F18" i="1"/>
  <c r="H18" i="1" s="1"/>
  <c r="F19" i="1"/>
  <c r="H19" i="1" s="1"/>
  <c r="F20" i="1"/>
  <c r="H20" i="1" s="1"/>
  <c r="F21" i="1"/>
  <c r="H21" i="1" s="1"/>
  <c r="F22" i="1"/>
  <c r="H22" i="1" s="1"/>
  <c r="F23" i="1"/>
  <c r="H23" i="1" s="1"/>
  <c r="F24" i="1"/>
  <c r="H24" i="1" s="1"/>
  <c r="F25" i="1"/>
  <c r="H25" i="1" s="1"/>
  <c r="F26" i="1"/>
  <c r="H26" i="1" s="1"/>
  <c r="F27" i="1"/>
  <c r="H27" i="1" s="1"/>
  <c r="F28" i="1"/>
  <c r="H28" i="1" s="1"/>
  <c r="F29" i="1"/>
  <c r="H29" i="1" s="1"/>
  <c r="F30" i="1"/>
  <c r="H30" i="1" s="1"/>
  <c r="F31" i="1"/>
  <c r="H31" i="1" s="1"/>
  <c r="J31" i="1" s="1"/>
  <c r="N31" i="1" s="1"/>
  <c r="F32" i="1"/>
  <c r="H32" i="1" s="1"/>
  <c r="F33" i="1"/>
  <c r="H33" i="1" s="1"/>
  <c r="F34" i="1"/>
  <c r="H34" i="1" s="1"/>
  <c r="F35" i="1"/>
  <c r="H35" i="1" s="1"/>
  <c r="F36" i="1"/>
  <c r="H36" i="1" s="1"/>
  <c r="F37" i="1"/>
  <c r="H37" i="1" s="1"/>
  <c r="F38" i="1"/>
  <c r="H38" i="1" s="1"/>
  <c r="F39" i="1"/>
  <c r="H39" i="1" s="1"/>
  <c r="F40" i="1"/>
  <c r="H40" i="1" s="1"/>
  <c r="F41" i="1"/>
  <c r="H41" i="1" s="1"/>
  <c r="F42" i="1"/>
  <c r="H42" i="1" s="1"/>
  <c r="F43" i="1"/>
  <c r="H43" i="1" s="1"/>
  <c r="F4" i="1"/>
  <c r="H4" i="1" s="1"/>
  <c r="C29" i="1"/>
  <c r="C31" i="1" s="1"/>
  <c r="C20" i="1"/>
  <c r="C27" i="1" s="1"/>
  <c r="C15" i="1"/>
  <c r="C16" i="1" s="1"/>
  <c r="C10" i="1"/>
  <c r="C33" i="1" s="1"/>
  <c r="C12" i="1"/>
  <c r="J43" i="1" l="1"/>
  <c r="N43" i="1" s="1"/>
  <c r="I43" i="1"/>
  <c r="J39" i="1"/>
  <c r="N39" i="1" s="1"/>
  <c r="I39" i="1"/>
  <c r="J35" i="1"/>
  <c r="N35" i="1" s="1"/>
  <c r="I35" i="1"/>
  <c r="J27" i="1"/>
  <c r="N27" i="1" s="1"/>
  <c r="I27" i="1"/>
  <c r="J23" i="1"/>
  <c r="N23" i="1" s="1"/>
  <c r="I23" i="1"/>
  <c r="J19" i="1"/>
  <c r="N19" i="1" s="1"/>
  <c r="I19" i="1"/>
  <c r="J11" i="1"/>
  <c r="N11" i="1" s="1"/>
  <c r="I11" i="1"/>
  <c r="J7" i="1"/>
  <c r="N7" i="1" s="1"/>
  <c r="I7" i="1"/>
  <c r="J33" i="1"/>
  <c r="N33" i="1" s="1"/>
  <c r="I33" i="1"/>
  <c r="J25" i="1"/>
  <c r="N25" i="1" s="1"/>
  <c r="I25" i="1"/>
  <c r="J9" i="1"/>
  <c r="N9" i="1" s="1"/>
  <c r="I9" i="1"/>
  <c r="J4" i="1"/>
  <c r="N4" i="1" s="1"/>
  <c r="I4" i="1"/>
  <c r="J40" i="1"/>
  <c r="N40" i="1" s="1"/>
  <c r="I40" i="1"/>
  <c r="J36" i="1"/>
  <c r="N36" i="1" s="1"/>
  <c r="I36" i="1"/>
  <c r="J32" i="1"/>
  <c r="N32" i="1" s="1"/>
  <c r="I32" i="1"/>
  <c r="J28" i="1"/>
  <c r="N28" i="1" s="1"/>
  <c r="I28" i="1"/>
  <c r="J24" i="1"/>
  <c r="N24" i="1" s="1"/>
  <c r="I24" i="1"/>
  <c r="J20" i="1"/>
  <c r="N20" i="1" s="1"/>
  <c r="I20" i="1"/>
  <c r="J16" i="1"/>
  <c r="N16" i="1" s="1"/>
  <c r="I16" i="1"/>
  <c r="J12" i="1"/>
  <c r="N12" i="1" s="1"/>
  <c r="I12" i="1"/>
  <c r="J8" i="1"/>
  <c r="N8" i="1" s="1"/>
  <c r="I8" i="1"/>
  <c r="J41" i="1"/>
  <c r="N41" i="1" s="1"/>
  <c r="I41" i="1"/>
  <c r="J29" i="1"/>
  <c r="N29" i="1" s="1"/>
  <c r="I29" i="1"/>
  <c r="J17" i="1"/>
  <c r="N17" i="1" s="1"/>
  <c r="I17" i="1"/>
  <c r="J5" i="1"/>
  <c r="N5" i="1" s="1"/>
  <c r="I5" i="1"/>
  <c r="I31" i="1"/>
  <c r="J37" i="1"/>
  <c r="N37" i="1" s="1"/>
  <c r="I37" i="1"/>
  <c r="J21" i="1"/>
  <c r="N21" i="1" s="1"/>
  <c r="I21" i="1"/>
  <c r="J13" i="1"/>
  <c r="N13" i="1" s="1"/>
  <c r="I13" i="1"/>
  <c r="M6" i="1"/>
  <c r="M10" i="1"/>
  <c r="M14" i="1"/>
  <c r="M18" i="1"/>
  <c r="M22" i="1"/>
  <c r="M26" i="1"/>
  <c r="M30" i="1"/>
  <c r="M34" i="1"/>
  <c r="M38" i="1"/>
  <c r="M42" i="1"/>
  <c r="M7" i="1"/>
  <c r="M11" i="1"/>
  <c r="M15" i="1"/>
  <c r="M19" i="1"/>
  <c r="M23" i="1"/>
  <c r="M27" i="1"/>
  <c r="M31" i="1"/>
  <c r="M35" i="1"/>
  <c r="M39" i="1"/>
  <c r="M43" i="1"/>
  <c r="M4" i="1"/>
  <c r="M8" i="1"/>
  <c r="M12" i="1"/>
  <c r="M16" i="1"/>
  <c r="M20" i="1"/>
  <c r="M24" i="1"/>
  <c r="M28" i="1"/>
  <c r="M32" i="1"/>
  <c r="M36" i="1"/>
  <c r="M40" i="1"/>
  <c r="M13" i="1"/>
  <c r="M29" i="1"/>
  <c r="M17" i="1"/>
  <c r="M33" i="1"/>
  <c r="M5" i="1"/>
  <c r="M21" i="1"/>
  <c r="M37" i="1"/>
  <c r="M9" i="1"/>
  <c r="M41" i="1"/>
  <c r="M25" i="1"/>
  <c r="I15" i="1"/>
  <c r="J42" i="1"/>
  <c r="N42" i="1" s="1"/>
  <c r="I42" i="1"/>
  <c r="I38" i="1"/>
  <c r="J38" i="1"/>
  <c r="N38" i="1" s="1"/>
  <c r="J34" i="1"/>
  <c r="N34" i="1" s="1"/>
  <c r="I34" i="1"/>
  <c r="I30" i="1"/>
  <c r="J30" i="1"/>
  <c r="N30" i="1" s="1"/>
  <c r="J26" i="1"/>
  <c r="N26" i="1" s="1"/>
  <c r="I26" i="1"/>
  <c r="I22" i="1"/>
  <c r="J22" i="1"/>
  <c r="N22" i="1" s="1"/>
  <c r="J18" i="1"/>
  <c r="N18" i="1" s="1"/>
  <c r="I18" i="1"/>
  <c r="J14" i="1"/>
  <c r="N14" i="1" s="1"/>
  <c r="I14" i="1"/>
  <c r="J10" i="1"/>
  <c r="N10" i="1" s="1"/>
  <c r="I10" i="1"/>
  <c r="J6" i="1"/>
  <c r="N6" i="1" s="1"/>
  <c r="I6" i="1"/>
  <c r="R11" i="1"/>
  <c r="R17" i="1"/>
  <c r="R7" i="1"/>
  <c r="R9" i="1"/>
  <c r="R40" i="1"/>
  <c r="R36" i="1"/>
  <c r="R32" i="1"/>
  <c r="R28" i="1"/>
  <c r="R24" i="1"/>
  <c r="R20" i="1"/>
  <c r="R16" i="1"/>
  <c r="R12" i="1"/>
  <c r="R8" i="1"/>
  <c r="C17" i="1"/>
  <c r="O17" i="1" l="1"/>
  <c r="L17" i="1"/>
  <c r="Q17" i="1"/>
  <c r="S17" i="1" s="1"/>
  <c r="R41" i="1"/>
  <c r="O41" i="1"/>
  <c r="Q41" i="1"/>
  <c r="L41" i="1"/>
  <c r="O12" i="1"/>
  <c r="L12" i="1"/>
  <c r="Q12" i="1"/>
  <c r="S12" i="1" s="1"/>
  <c r="O20" i="1"/>
  <c r="L20" i="1"/>
  <c r="Q20" i="1"/>
  <c r="S20" i="1" s="1"/>
  <c r="O28" i="1"/>
  <c r="L28" i="1"/>
  <c r="Q28" i="1"/>
  <c r="S28" i="1" s="1"/>
  <c r="O36" i="1"/>
  <c r="Q36" i="1"/>
  <c r="S36" i="1" s="1"/>
  <c r="L36" i="1"/>
  <c r="O4" i="1"/>
  <c r="Q4" i="1"/>
  <c r="L4" i="1"/>
  <c r="R4" i="1"/>
  <c r="R25" i="1"/>
  <c r="O25" i="1"/>
  <c r="Q25" i="1"/>
  <c r="L25" i="1"/>
  <c r="O7" i="1"/>
  <c r="L7" i="1"/>
  <c r="Q7" i="1"/>
  <c r="S7" i="1" s="1"/>
  <c r="R19" i="1"/>
  <c r="O19" i="1"/>
  <c r="P19" i="1" s="1"/>
  <c r="L19" i="1"/>
  <c r="Q19" i="1"/>
  <c r="O27" i="1"/>
  <c r="L27" i="1"/>
  <c r="P27" i="1" s="1"/>
  <c r="Q27" i="1"/>
  <c r="R27" i="1"/>
  <c r="O39" i="1"/>
  <c r="Q39" i="1"/>
  <c r="S39" i="1" s="1"/>
  <c r="R39" i="1"/>
  <c r="L39" i="1"/>
  <c r="R30" i="1"/>
  <c r="Q30" i="1"/>
  <c r="S30" i="1" s="1"/>
  <c r="O30" i="1"/>
  <c r="L30" i="1"/>
  <c r="Q10" i="1"/>
  <c r="R10" i="1"/>
  <c r="O10" i="1"/>
  <c r="L10" i="1"/>
  <c r="Q26" i="1"/>
  <c r="R26" i="1"/>
  <c r="L26" i="1"/>
  <c r="P26" i="1" s="1"/>
  <c r="O26" i="1"/>
  <c r="Q42" i="1"/>
  <c r="R42" i="1"/>
  <c r="L42" i="1"/>
  <c r="O42" i="1"/>
  <c r="P39" i="1"/>
  <c r="T39" i="1" s="1"/>
  <c r="R21" i="1"/>
  <c r="O21" i="1"/>
  <c r="L21" i="1"/>
  <c r="Q21" i="1"/>
  <c r="O31" i="1"/>
  <c r="L31" i="1"/>
  <c r="R31" i="1"/>
  <c r="Q31" i="1"/>
  <c r="S31" i="1" s="1"/>
  <c r="Q22" i="1"/>
  <c r="R22" i="1"/>
  <c r="O22" i="1"/>
  <c r="L22" i="1"/>
  <c r="P22" i="1" s="1"/>
  <c r="Q38" i="1"/>
  <c r="R38" i="1"/>
  <c r="L38" i="1"/>
  <c r="O38" i="1"/>
  <c r="Q18" i="1"/>
  <c r="S18" i="1" s="1"/>
  <c r="O18" i="1"/>
  <c r="L18" i="1"/>
  <c r="R18" i="1"/>
  <c r="Q34" i="1"/>
  <c r="S34" i="1" s="1"/>
  <c r="R34" i="1"/>
  <c r="O34" i="1"/>
  <c r="L34" i="1"/>
  <c r="Q6" i="1"/>
  <c r="R6" i="1"/>
  <c r="O6" i="1"/>
  <c r="L6" i="1"/>
  <c r="P6" i="1" s="1"/>
  <c r="R14" i="1"/>
  <c r="Q14" i="1"/>
  <c r="O14" i="1"/>
  <c r="L14" i="1"/>
  <c r="P14" i="1" s="1"/>
  <c r="O15" i="1"/>
  <c r="L15" i="1"/>
  <c r="R15" i="1"/>
  <c r="Q15" i="1"/>
  <c r="S15" i="1" s="1"/>
  <c r="P15" i="1"/>
  <c r="R5" i="1"/>
  <c r="O5" i="1"/>
  <c r="L5" i="1"/>
  <c r="Q5" i="1"/>
  <c r="S5" i="1" s="1"/>
  <c r="O29" i="1"/>
  <c r="R29" i="1"/>
  <c r="Q29" i="1"/>
  <c r="L29" i="1"/>
  <c r="P29" i="1" s="1"/>
  <c r="O8" i="1"/>
  <c r="L8" i="1"/>
  <c r="Q8" i="1"/>
  <c r="S8" i="1" s="1"/>
  <c r="O16" i="1"/>
  <c r="L16" i="1"/>
  <c r="Q16" i="1"/>
  <c r="S16" i="1" s="1"/>
  <c r="O24" i="1"/>
  <c r="L24" i="1"/>
  <c r="P24" i="1" s="1"/>
  <c r="T24" i="1" s="1"/>
  <c r="Q24" i="1"/>
  <c r="S24" i="1" s="1"/>
  <c r="O32" i="1"/>
  <c r="L32" i="1"/>
  <c r="Q32" i="1"/>
  <c r="S32" i="1" s="1"/>
  <c r="O40" i="1"/>
  <c r="Q40" i="1"/>
  <c r="S40" i="1" s="1"/>
  <c r="L40" i="1"/>
  <c r="O9" i="1"/>
  <c r="L9" i="1"/>
  <c r="Q9" i="1"/>
  <c r="S9" i="1" s="1"/>
  <c r="R33" i="1"/>
  <c r="O33" i="1"/>
  <c r="L33" i="1"/>
  <c r="Q33" i="1"/>
  <c r="O11" i="1"/>
  <c r="L11" i="1"/>
  <c r="P11" i="1" s="1"/>
  <c r="T11" i="1" s="1"/>
  <c r="Q11" i="1"/>
  <c r="S11" i="1" s="1"/>
  <c r="O23" i="1"/>
  <c r="L23" i="1"/>
  <c r="Q23" i="1"/>
  <c r="S23" i="1" s="1"/>
  <c r="R23" i="1"/>
  <c r="R35" i="1"/>
  <c r="O35" i="1"/>
  <c r="Q35" i="1"/>
  <c r="L35" i="1"/>
  <c r="O43" i="1"/>
  <c r="Q43" i="1"/>
  <c r="R43" i="1"/>
  <c r="L43" i="1"/>
  <c r="O13" i="1"/>
  <c r="L13" i="1"/>
  <c r="R13" i="1"/>
  <c r="Q13" i="1"/>
  <c r="R37" i="1"/>
  <c r="O37" i="1"/>
  <c r="L37" i="1"/>
  <c r="P37" i="1" s="1"/>
  <c r="Q37" i="1"/>
  <c r="P20" i="1" l="1"/>
  <c r="T20" i="1" s="1"/>
  <c r="S21" i="1"/>
  <c r="S42" i="1"/>
  <c r="S26" i="1"/>
  <c r="S10" i="1"/>
  <c r="P23" i="1"/>
  <c r="T23" i="1" s="1"/>
  <c r="S33" i="1"/>
  <c r="P8" i="1"/>
  <c r="T8" i="1" s="1"/>
  <c r="P18" i="1"/>
  <c r="P30" i="1"/>
  <c r="S19" i="1"/>
  <c r="T19" i="1" s="1"/>
  <c r="P43" i="1"/>
  <c r="P35" i="1"/>
  <c r="S14" i="1"/>
  <c r="T14" i="1" s="1"/>
  <c r="P31" i="1"/>
  <c r="T31" i="1" s="1"/>
  <c r="P42" i="1"/>
  <c r="S4" i="1"/>
  <c r="S37" i="1"/>
  <c r="S13" i="1"/>
  <c r="P33" i="1"/>
  <c r="T33" i="1" s="1"/>
  <c r="P9" i="1"/>
  <c r="T9" i="1" s="1"/>
  <c r="P16" i="1"/>
  <c r="T16" i="1" s="1"/>
  <c r="P34" i="1"/>
  <c r="T34" i="1" s="1"/>
  <c r="S38" i="1"/>
  <c r="S22" i="1"/>
  <c r="T22" i="1" s="1"/>
  <c r="P10" i="1"/>
  <c r="T10" i="1" s="1"/>
  <c r="P25" i="1"/>
  <c r="P36" i="1"/>
  <c r="T36" i="1" s="1"/>
  <c r="P28" i="1"/>
  <c r="T28" i="1" s="1"/>
  <c r="P41" i="1"/>
  <c r="S35" i="1"/>
  <c r="T35" i="1" s="1"/>
  <c r="T15" i="1"/>
  <c r="T18" i="1"/>
  <c r="T42" i="1"/>
  <c r="T26" i="1"/>
  <c r="T30" i="1"/>
  <c r="S25" i="1"/>
  <c r="P4" i="1"/>
  <c r="T4" i="1" s="1"/>
  <c r="S41" i="1"/>
  <c r="P17" i="1"/>
  <c r="T17" i="1" s="1"/>
  <c r="T37" i="1"/>
  <c r="P13" i="1"/>
  <c r="T13" i="1" s="1"/>
  <c r="S43" i="1"/>
  <c r="P40" i="1"/>
  <c r="T40" i="1" s="1"/>
  <c r="P32" i="1"/>
  <c r="T32" i="1" s="1"/>
  <c r="S29" i="1"/>
  <c r="T29" i="1" s="1"/>
  <c r="P5" i="1"/>
  <c r="T5" i="1" s="1"/>
  <c r="S6" i="1"/>
  <c r="T6" i="1" s="1"/>
  <c r="P38" i="1"/>
  <c r="T38" i="1" s="1"/>
  <c r="P21" i="1"/>
  <c r="T21" i="1" s="1"/>
  <c r="S27" i="1"/>
  <c r="T27" i="1" s="1"/>
  <c r="P7" i="1"/>
  <c r="T7" i="1" s="1"/>
  <c r="P12" i="1"/>
  <c r="T12" i="1" s="1"/>
  <c r="T43" i="1" l="1"/>
  <c r="T25" i="1"/>
  <c r="T41" i="1"/>
</calcChain>
</file>

<file path=xl/sharedStrings.xml><?xml version="1.0" encoding="utf-8"?>
<sst xmlns="http://schemas.openxmlformats.org/spreadsheetml/2006/main" count="78" uniqueCount="66">
  <si>
    <t>Velocity (in m/s)</t>
  </si>
  <si>
    <t>Reynolds number (Re)</t>
  </si>
  <si>
    <t>Mach number (M)</t>
  </si>
  <si>
    <t>Specifications:</t>
  </si>
  <si>
    <t>in inches</t>
  </si>
  <si>
    <t>Mark - I Drag Analysis</t>
  </si>
  <si>
    <t>in metres</t>
  </si>
  <si>
    <t>Rocket Diameter (D)</t>
  </si>
  <si>
    <t xml:space="preserve">Rocket Length (L) </t>
  </si>
  <si>
    <t>Fin Span</t>
  </si>
  <si>
    <t>Fin Chord</t>
  </si>
  <si>
    <r>
      <t>Planform Area of one Fin (A</t>
    </r>
    <r>
      <rPr>
        <vertAlign val="subscript"/>
        <sz val="14"/>
        <color rgb="FFC00000"/>
        <rFont val="Helvetica Neue (Body)"/>
      </rPr>
      <t>T</t>
    </r>
    <r>
      <rPr>
        <sz val="14"/>
        <color rgb="FFC00000"/>
        <rFont val="Helvetica Neue (Body)"/>
      </rPr>
      <t>) (in m</t>
    </r>
    <r>
      <rPr>
        <vertAlign val="superscript"/>
        <sz val="14"/>
        <color rgb="FFC00000"/>
        <rFont val="Helvetica Neue (Body)"/>
      </rPr>
      <t>2</t>
    </r>
    <r>
      <rPr>
        <sz val="14"/>
        <color rgb="FFC00000"/>
        <rFont val="Helvetica Neue (Body)"/>
      </rPr>
      <t>)</t>
    </r>
  </si>
  <si>
    <r>
      <t>Body Fineness Ratio (f</t>
    </r>
    <r>
      <rPr>
        <vertAlign val="subscript"/>
        <sz val="14"/>
        <color rgb="FFC00000"/>
        <rFont val="Helvetica Neue (Body)"/>
      </rPr>
      <t>B</t>
    </r>
    <r>
      <rPr>
        <sz val="14"/>
        <color rgb="FFC00000"/>
        <rFont val="Helvetica Neue (Body)"/>
      </rPr>
      <t>)</t>
    </r>
  </si>
  <si>
    <r>
      <t>Reference Area (Cross-section of body) (A</t>
    </r>
    <r>
      <rPr>
        <vertAlign val="subscript"/>
        <sz val="14"/>
        <color rgb="FFC00000"/>
        <rFont val="Helvetica Neue (Body)"/>
      </rPr>
      <t>r</t>
    </r>
    <r>
      <rPr>
        <sz val="14"/>
        <color rgb="FFC00000"/>
        <rFont val="Helvetica Neue (Body)"/>
      </rPr>
      <t>) (in m</t>
    </r>
    <r>
      <rPr>
        <vertAlign val="superscript"/>
        <sz val="14"/>
        <color rgb="FFC00000"/>
        <rFont val="Helvetica Neue (Body)"/>
      </rPr>
      <t>2</t>
    </r>
    <r>
      <rPr>
        <sz val="14"/>
        <color rgb="FFC00000"/>
        <rFont val="Helvetica Neue (Body)"/>
      </rPr>
      <t>)</t>
    </r>
  </si>
  <si>
    <r>
      <t>Total Body Wetted Area (A</t>
    </r>
    <r>
      <rPr>
        <vertAlign val="subscript"/>
        <sz val="14"/>
        <color rgb="FFC00000"/>
        <rFont val="Helvetica Neue (Body)"/>
      </rPr>
      <t>WB</t>
    </r>
    <r>
      <rPr>
        <sz val="14"/>
        <color rgb="FFC00000"/>
        <rFont val="Helvetica Neue (Body)"/>
      </rPr>
      <t>) (in m</t>
    </r>
    <r>
      <rPr>
        <vertAlign val="superscript"/>
        <sz val="14"/>
        <color rgb="FFC00000"/>
        <rFont val="Helvetica Neue (Body)"/>
      </rPr>
      <t>2</t>
    </r>
    <r>
      <rPr>
        <sz val="14"/>
        <color rgb="FFC00000"/>
        <rFont val="Helvetica Neue (Body)"/>
      </rPr>
      <t>)</t>
    </r>
  </si>
  <si>
    <r>
      <t>Base Area at Tail (A</t>
    </r>
    <r>
      <rPr>
        <vertAlign val="subscript"/>
        <sz val="15"/>
        <color rgb="FFC00000"/>
        <rFont val="Helvetica Neue"/>
        <family val="2"/>
      </rPr>
      <t>B</t>
    </r>
    <r>
      <rPr>
        <sz val="15"/>
        <color rgb="FFC00000"/>
        <rFont val="Helvetica Neue"/>
        <family val="2"/>
      </rPr>
      <t>) = (A</t>
    </r>
    <r>
      <rPr>
        <vertAlign val="subscript"/>
        <sz val="15"/>
        <color rgb="FFC00000"/>
        <rFont val="Helvetica Neue"/>
        <family val="2"/>
      </rPr>
      <t>T</t>
    </r>
    <r>
      <rPr>
        <sz val="15"/>
        <color rgb="FFC00000"/>
        <rFont val="Helvetica Neue"/>
        <family val="2"/>
      </rPr>
      <t>) (in m</t>
    </r>
    <r>
      <rPr>
        <vertAlign val="superscript"/>
        <sz val="15"/>
        <color rgb="FFC00000"/>
        <rFont val="Helvetica Neue"/>
        <family val="2"/>
      </rPr>
      <t>2</t>
    </r>
    <r>
      <rPr>
        <sz val="15"/>
        <color rgb="FFC00000"/>
        <rFont val="Helvetica Neue"/>
        <family val="2"/>
      </rPr>
      <t>)</t>
    </r>
  </si>
  <si>
    <r>
      <t>Total Area of one Fin (A</t>
    </r>
    <r>
      <rPr>
        <vertAlign val="subscript"/>
        <sz val="14"/>
        <color rgb="FFC00000"/>
        <rFont val="Helvetica Neue"/>
        <family val="2"/>
      </rPr>
      <t>f</t>
    </r>
    <r>
      <rPr>
        <sz val="14"/>
        <color rgb="FFC00000"/>
        <rFont val="Helvetica Neue"/>
        <family val="2"/>
      </rPr>
      <t>) (in m</t>
    </r>
    <r>
      <rPr>
        <vertAlign val="superscript"/>
        <sz val="14"/>
        <color rgb="FFC00000"/>
        <rFont val="Helvetica Neue"/>
        <family val="2"/>
      </rPr>
      <t>2</t>
    </r>
    <r>
      <rPr>
        <sz val="14"/>
        <color rgb="FFC00000"/>
        <rFont val="Helvetica Neue"/>
        <family val="2"/>
      </rPr>
      <t>)</t>
    </r>
  </si>
  <si>
    <t>Aspect Ratio of Exposed Fin (AR)</t>
  </si>
  <si>
    <t>Exposed Fin Semi-Span (S)</t>
  </si>
  <si>
    <t>Velocity - Range - 0 to 25 m/s (u)</t>
  </si>
  <si>
    <t>Speed of Sound (in m/s)</t>
  </si>
  <si>
    <t>Mach Number</t>
  </si>
  <si>
    <t>Number of Fins (N)</t>
  </si>
  <si>
    <t>Angle of Attack (in degrees)</t>
  </si>
  <si>
    <r>
      <t>Air density (in kg/m</t>
    </r>
    <r>
      <rPr>
        <vertAlign val="superscript"/>
        <sz val="15"/>
        <color rgb="FFC00000"/>
        <rFont val="Helvetica Neue"/>
        <family val="2"/>
      </rPr>
      <t>3</t>
    </r>
    <r>
      <rPr>
        <sz val="15"/>
        <color rgb="FFC00000"/>
        <rFont val="Helvetica Neue"/>
        <family val="2"/>
      </rPr>
      <t>)</t>
    </r>
  </si>
  <si>
    <t>Centre of Pressure (CP)</t>
  </si>
  <si>
    <t>Centre of Gravity (CG)</t>
  </si>
  <si>
    <t>Compressibility Factor (B)</t>
  </si>
  <si>
    <r>
      <t>Incompressible Skin Friction Coefficient (C</t>
    </r>
    <r>
      <rPr>
        <vertAlign val="subscript"/>
        <sz val="15"/>
        <color rgb="FFC00000"/>
        <rFont val="Helvetica Neue"/>
        <family val="2"/>
      </rPr>
      <t>f</t>
    </r>
    <r>
      <rPr>
        <sz val="15"/>
        <color rgb="FFC00000"/>
        <rFont val="Helvetica Neue"/>
        <family val="2"/>
      </rPr>
      <t>)</t>
    </r>
  </si>
  <si>
    <r>
      <t>Total Drag Coefficient (C</t>
    </r>
    <r>
      <rPr>
        <vertAlign val="subscript"/>
        <sz val="15"/>
        <color rgb="FFC00000"/>
        <rFont val="Helvetica Neue"/>
        <family val="2"/>
      </rPr>
      <t>D</t>
    </r>
    <r>
      <rPr>
        <sz val="15"/>
        <color rgb="FFC00000"/>
        <rFont val="Helvetica Neue"/>
        <family val="2"/>
      </rPr>
      <t>)</t>
    </r>
  </si>
  <si>
    <t>Ref. column</t>
  </si>
  <si>
    <r>
      <t>Tail Drag Component (C</t>
    </r>
    <r>
      <rPr>
        <vertAlign val="subscript"/>
        <sz val="15"/>
        <color rgb="FFC00000"/>
        <rFont val="Helvetica Neue"/>
        <family val="2"/>
      </rPr>
      <t>DTT)</t>
    </r>
  </si>
  <si>
    <r>
      <t>Fin Root Chord (c</t>
    </r>
    <r>
      <rPr>
        <vertAlign val="subscript"/>
        <sz val="15"/>
        <color rgb="FFC00000"/>
        <rFont val="Helvetica Neue"/>
        <family val="2"/>
      </rPr>
      <t>r</t>
    </r>
    <r>
      <rPr>
        <sz val="15"/>
        <color rgb="FFC00000"/>
        <rFont val="Helvetica Neue"/>
        <family val="2"/>
      </rPr>
      <t>)</t>
    </r>
  </si>
  <si>
    <r>
      <t>Root Fin Thickness (t</t>
    </r>
    <r>
      <rPr>
        <vertAlign val="subscript"/>
        <sz val="15"/>
        <color rgb="FFC00000"/>
        <rFont val="Helvetica Neue"/>
        <family val="2"/>
      </rPr>
      <t>r</t>
    </r>
    <r>
      <rPr>
        <sz val="15"/>
        <color rgb="FFC00000"/>
        <rFont val="Helvetica Neue"/>
        <family val="2"/>
      </rPr>
      <t>)</t>
    </r>
  </si>
  <si>
    <r>
      <t>Root Fin Trailing Edge Thickness (h</t>
    </r>
    <r>
      <rPr>
        <vertAlign val="subscript"/>
        <sz val="15"/>
        <color rgb="FFC00000"/>
        <rFont val="Helvetica Neue"/>
        <family val="2"/>
      </rPr>
      <t>r</t>
    </r>
    <r>
      <rPr>
        <sz val="15"/>
        <color rgb="FFC00000"/>
        <rFont val="Helvetica Neue"/>
        <family val="2"/>
      </rPr>
      <t>)</t>
    </r>
  </si>
  <si>
    <t xml:space="preserve">Drag Coefficients </t>
  </si>
  <si>
    <t xml:space="preserve">Tail Drag Coefficients </t>
  </si>
  <si>
    <r>
      <t>Tail Skin Friction Drag Coefficient (C</t>
    </r>
    <r>
      <rPr>
        <vertAlign val="subscript"/>
        <sz val="14"/>
        <color rgb="FFC00000"/>
        <rFont val="Helvetica Neue"/>
        <family val="2"/>
      </rPr>
      <t>DfT</t>
    </r>
    <r>
      <rPr>
        <sz val="14"/>
        <color rgb="FFC00000"/>
        <rFont val="Helvetica Neue"/>
        <family val="2"/>
      </rPr>
      <t>)</t>
    </r>
  </si>
  <si>
    <r>
      <t>Tail Leading Edge Drag Coefficient (C</t>
    </r>
    <r>
      <rPr>
        <vertAlign val="subscript"/>
        <sz val="14"/>
        <color rgb="FFC00000"/>
        <rFont val="Helvetica Neue"/>
        <family val="2"/>
      </rPr>
      <t>DLT</t>
    </r>
    <r>
      <rPr>
        <sz val="14"/>
        <color rgb="FFC00000"/>
        <rFont val="Helvetica Neue"/>
        <family val="2"/>
      </rPr>
      <t>)</t>
    </r>
  </si>
  <si>
    <r>
      <t>Tail Trailing Edge Drag Coefficient (C</t>
    </r>
    <r>
      <rPr>
        <vertAlign val="subscript"/>
        <sz val="14"/>
        <color rgb="FFC00000"/>
        <rFont val="Helvetica Neue"/>
        <family val="2"/>
      </rPr>
      <t>DBT</t>
    </r>
    <r>
      <rPr>
        <sz val="14"/>
        <color rgb="FFC00000"/>
        <rFont val="Helvetica Neue"/>
        <family val="2"/>
      </rPr>
      <t>)</t>
    </r>
  </si>
  <si>
    <r>
      <t>Tail Thickness Drag (C</t>
    </r>
    <r>
      <rPr>
        <vertAlign val="subscript"/>
        <sz val="14"/>
        <color rgb="FFC00000"/>
        <rFont val="Helvetica Neue"/>
        <family val="2"/>
      </rPr>
      <t>DtT</t>
    </r>
    <r>
      <rPr>
        <sz val="14"/>
        <color rgb="FFC00000"/>
        <rFont val="Helvetica Neue"/>
        <family val="2"/>
      </rPr>
      <t>)</t>
    </r>
  </si>
  <si>
    <t>Body Drag Coefficients</t>
  </si>
  <si>
    <r>
      <t>Body Component of Drag (C</t>
    </r>
    <r>
      <rPr>
        <vertAlign val="subscript"/>
        <sz val="14"/>
        <color rgb="FFC00000"/>
        <rFont val="Helvetica Neue"/>
        <family val="2"/>
      </rPr>
      <t>DTB</t>
    </r>
    <r>
      <rPr>
        <sz val="14"/>
        <color rgb="FFC00000"/>
        <rFont val="Helvetica Neue"/>
        <family val="2"/>
      </rPr>
      <t>)</t>
    </r>
  </si>
  <si>
    <r>
      <t>Body Pressure Drag (C</t>
    </r>
    <r>
      <rPr>
        <vertAlign val="subscript"/>
        <sz val="14"/>
        <color rgb="FFC00000"/>
        <rFont val="Helvetica Neue"/>
        <family val="2"/>
      </rPr>
      <t>DP</t>
    </r>
    <r>
      <rPr>
        <sz val="14"/>
        <color rgb="FFC00000"/>
        <rFont val="Helvetica Neue"/>
        <family val="2"/>
      </rPr>
      <t>)</t>
    </r>
  </si>
  <si>
    <r>
      <t>Body Base Drag (C</t>
    </r>
    <r>
      <rPr>
        <vertAlign val="subscript"/>
        <sz val="14"/>
        <color rgb="FFC00000"/>
        <rFont val="Helvetica Neue"/>
        <family val="2"/>
      </rPr>
      <t>DBB</t>
    </r>
    <r>
      <rPr>
        <sz val="14"/>
        <color rgb="FFC00000"/>
        <rFont val="Helvetica Neue"/>
        <family val="2"/>
      </rPr>
      <t>)</t>
    </r>
  </si>
  <si>
    <r>
      <t>Body Base Drag Correction Constant (K</t>
    </r>
    <r>
      <rPr>
        <vertAlign val="subscript"/>
        <sz val="15"/>
        <color rgb="FFC00000"/>
        <rFont val="Helvetica Neue"/>
        <family val="2"/>
      </rPr>
      <t>2</t>
    </r>
    <r>
      <rPr>
        <sz val="15"/>
        <color rgb="FFC00000"/>
        <rFont val="Helvetica Neue"/>
        <family val="2"/>
      </rPr>
      <t>)</t>
    </r>
  </si>
  <si>
    <r>
      <t>Body Pressure Drag Correction Constant (K</t>
    </r>
    <r>
      <rPr>
        <vertAlign val="subscript"/>
        <sz val="15"/>
        <color rgb="FFC00000"/>
        <rFont val="Helvetica Neue"/>
        <family val="2"/>
      </rPr>
      <t>P</t>
    </r>
    <r>
      <rPr>
        <sz val="15"/>
        <color rgb="FFC00000"/>
        <rFont val="Helvetica Neue"/>
        <family val="2"/>
      </rPr>
      <t>)</t>
    </r>
  </si>
  <si>
    <r>
      <t>Trailing Edge Drag Correction Constant (K</t>
    </r>
    <r>
      <rPr>
        <vertAlign val="subscript"/>
        <sz val="15"/>
        <color rgb="FFC00000"/>
        <rFont val="Helvetica Neue"/>
        <family val="2"/>
      </rPr>
      <t>1</t>
    </r>
    <r>
      <rPr>
        <sz val="15"/>
        <color rgb="FFC00000"/>
        <rFont val="Helvetica Neue"/>
        <family val="2"/>
      </rPr>
      <t>)</t>
    </r>
  </si>
  <si>
    <t>Parameters</t>
  </si>
  <si>
    <t>Normal Coefficients</t>
  </si>
  <si>
    <t xml:space="preserve">Tail Interference Factor </t>
  </si>
  <si>
    <t xml:space="preserve">Body Interference Factor </t>
  </si>
  <si>
    <t xml:space="preserve">Body Normal Force Coefficient Derivative </t>
  </si>
  <si>
    <t>Normal Force Coefficient Derivative</t>
  </si>
  <si>
    <r>
      <t>Compressible Skin Friction Coefficient (C</t>
    </r>
    <r>
      <rPr>
        <vertAlign val="subscript"/>
        <sz val="15"/>
        <color rgb="FFC00000"/>
        <rFont val="Helvetica Neue"/>
        <family val="2"/>
      </rPr>
      <t>fc</t>
    </r>
    <r>
      <rPr>
        <sz val="15"/>
        <color rgb="FFC00000"/>
        <rFont val="Helvetica Neue"/>
        <family val="2"/>
      </rPr>
      <t>)</t>
    </r>
  </si>
  <si>
    <t xml:space="preserve">Drag Coefficient of Leading Edge </t>
  </si>
  <si>
    <r>
      <t>Dynamic Viscosity of Air at 25</t>
    </r>
    <r>
      <rPr>
        <vertAlign val="superscript"/>
        <sz val="15"/>
        <color rgb="FFC00000"/>
        <rFont val="Helvetica Neue"/>
        <family val="2"/>
      </rPr>
      <t>o</t>
    </r>
    <r>
      <rPr>
        <sz val="15"/>
        <color rgb="FFC00000"/>
        <rFont val="Helvetica Neue"/>
        <family val="2"/>
      </rPr>
      <t>C</t>
    </r>
  </si>
  <si>
    <t>Reynolds Number - Range - 0 to 1.24 million</t>
  </si>
  <si>
    <r>
      <t>Incompressible Skin Friction Drag coefficient (C</t>
    </r>
    <r>
      <rPr>
        <vertAlign val="subscript"/>
        <sz val="15"/>
        <color rgb="FFC00000"/>
        <rFont val="Helvetica Neue"/>
        <family val="2"/>
      </rPr>
      <t>f</t>
    </r>
    <r>
      <rPr>
        <sz val="15"/>
        <color rgb="FFC00000"/>
        <rFont val="Helvetica Neue"/>
        <family val="2"/>
      </rPr>
      <t>)</t>
    </r>
  </si>
  <si>
    <r>
      <t>Incompressible Skin Friction Coefficient of Body (C</t>
    </r>
    <r>
      <rPr>
        <vertAlign val="subscript"/>
        <sz val="15"/>
        <color rgb="FFC00000"/>
        <rFont val="Helvetica Neue"/>
        <family val="2"/>
      </rPr>
      <t>fB</t>
    </r>
    <r>
      <rPr>
        <sz val="15"/>
        <color rgb="FFC00000"/>
        <rFont val="Helvetica Neue"/>
        <family val="2"/>
      </rPr>
      <t>)</t>
    </r>
  </si>
  <si>
    <r>
      <t xml:space="preserve">Leading Edge Sweep Angle (in radians) (  </t>
    </r>
    <r>
      <rPr>
        <vertAlign val="subscript"/>
        <sz val="15"/>
        <color rgb="FFC00000"/>
        <rFont val="Helvetica Neue"/>
        <family val="2"/>
      </rPr>
      <t>L</t>
    </r>
    <r>
      <rPr>
        <sz val="15"/>
        <color rgb="FFC00000"/>
        <rFont val="Helvetica Neue"/>
        <family val="2"/>
      </rPr>
      <t>)</t>
    </r>
  </si>
  <si>
    <r>
      <t>Drag Coefficient of Leading Edge  C</t>
    </r>
    <r>
      <rPr>
        <vertAlign val="subscript"/>
        <sz val="15"/>
        <color rgb="FFC00000"/>
        <rFont val="Helvetica Neue"/>
        <family val="2"/>
      </rPr>
      <t>D</t>
    </r>
  </si>
  <si>
    <r>
      <t>Fin Leading Edge Radius (r</t>
    </r>
    <r>
      <rPr>
        <vertAlign val="subscript"/>
        <sz val="14"/>
        <color rgb="FFC00000"/>
        <rFont val="Helvetica Neue"/>
        <family val="2"/>
      </rPr>
      <t>L</t>
    </r>
    <r>
      <rPr>
        <sz val="14"/>
        <color rgb="FFC00000"/>
        <rFont val="Helvetica Neue"/>
        <family val="2"/>
      </rPr>
      <t>)</t>
    </r>
  </si>
  <si>
    <r>
      <t>Total Wetted Area (A</t>
    </r>
    <r>
      <rPr>
        <vertAlign val="subscript"/>
        <sz val="15"/>
        <color rgb="FFC00000"/>
        <rFont val="Helvetica Neue"/>
        <family val="2"/>
      </rPr>
      <t>W</t>
    </r>
    <r>
      <rPr>
        <sz val="15"/>
        <color rgb="FFC00000"/>
        <rFont val="Helvetica Neue"/>
        <family val="2"/>
      </rPr>
      <t>) (in m</t>
    </r>
    <r>
      <rPr>
        <vertAlign val="superscript"/>
        <sz val="15"/>
        <color rgb="FFC00000"/>
        <rFont val="Helvetica Neue"/>
        <family val="2"/>
      </rPr>
      <t>2</t>
    </r>
    <r>
      <rPr>
        <sz val="15"/>
        <color rgb="FFC00000"/>
        <rFont val="Helvetica Neue"/>
        <family val="2"/>
      </rPr>
      <t>)</t>
    </r>
  </si>
  <si>
    <t>At V = 40m/s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</si>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</sst>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indexed="8"/>
      <name val="Helvetica Neue"/>
    </font>
    <font>
      <sz val="14"/>
      <color indexed="8"/>
      <name val="Helvetica Neue"/>
      <family val="2"/>
    </font>
    <font>
      <sz val="36"/>
      <color theme="4" tint="-0.499984740745262"/>
      <name val="Helvetica Neue"/>
      <family val="2"/>
    </font>
    <font>
      <sz val="18"/>
      <color rgb="FFC00000"/>
      <name val="Helvetica Neue"/>
      <family val="2"/>
    </font>
    <font>
      <sz val="14"/>
      <color rgb="FFC00000"/>
      <name val="Helvetica Neue"/>
      <family val="2"/>
    </font>
    <font>
      <sz val="15"/>
      <color rgb="FFC00000"/>
      <name val="Helvetica Neue"/>
      <family val="2"/>
    </font>
    <font>
      <vertAlign val="subscript"/>
      <sz val="15"/>
      <color rgb="FFC00000"/>
      <name val="Helvetica Neue"/>
      <family val="2"/>
    </font>
    <font>
      <vertAlign val="superscript"/>
      <sz val="15"/>
      <color rgb="FFC00000"/>
      <name val="Helvetica Neue"/>
      <family val="2"/>
    </font>
    <font>
      <sz val="15"/>
      <color theme="1"/>
      <name val="Helvetica Neue"/>
      <family val="2"/>
    </font>
    <font>
      <sz val="14"/>
      <color rgb="FFC00000"/>
      <name val="Helvetica Neue (Body)"/>
    </font>
    <font>
      <sz val="14"/>
      <color indexed="8"/>
      <name val="Helvetica Neue (Body)"/>
    </font>
    <font>
      <vertAlign val="subscript"/>
      <sz val="14"/>
      <color rgb="FFC00000"/>
      <name val="Helvetica Neue (Body)"/>
    </font>
    <font>
      <vertAlign val="superscript"/>
      <sz val="14"/>
      <color rgb="FFC00000"/>
      <name val="Helvetica Neue (Body)"/>
    </font>
    <font>
      <sz val="14"/>
      <color theme="1"/>
      <name val="Helvetica Neue (Body)"/>
    </font>
    <font>
      <sz val="14"/>
      <color rgb="FF202124"/>
      <name val="Helvetica Neue (Body)"/>
    </font>
    <font>
      <vertAlign val="superscript"/>
      <sz val="14"/>
      <color rgb="FFC00000"/>
      <name val="Helvetica Neue"/>
      <family val="2"/>
    </font>
    <font>
      <vertAlign val="subscript"/>
      <sz val="14"/>
      <color rgb="FFC00000"/>
      <name val="Helvetica Neue"/>
      <family val="2"/>
    </font>
    <font>
      <sz val="14"/>
      <color theme="1"/>
      <name val="Helvetica Neue"/>
      <family val="2"/>
    </font>
    <font>
      <sz val="15"/>
      <color rgb="FF002060"/>
      <name val="Helvetica Neue"/>
      <family val="2"/>
    </font>
    <font>
      <sz val="14"/>
      <color rgb="FF002060"/>
      <name val="Helvetica Neue"/>
      <family val="2"/>
    </font>
    <font>
      <sz val="15"/>
      <color indexed="8"/>
      <name val="Helvetica Neue"/>
      <family val="2"/>
    </font>
    <font>
      <sz val="16"/>
      <color rgb="FF002060"/>
      <name val="Helvetica Neue"/>
      <family val="2"/>
      <scheme val="minor"/>
    </font>
    <font>
      <b/>
      <sz val="14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 applyFont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5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3" fillId="0" borderId="1" xfId="0" applyNumberFormat="1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vertical="center" wrapText="1"/>
    </xf>
    <xf numFmtId="0" fontId="17" fillId="0" borderId="1" xfId="0" applyNumberFormat="1" applyFont="1" applyBorder="1" applyAlignment="1">
      <alignment vertical="center" wrapText="1"/>
    </xf>
    <xf numFmtId="0" fontId="1" fillId="0" borderId="4" xfId="0" applyNumberFormat="1" applyFont="1" applyBorder="1" applyAlignment="1">
      <alignment vertical="center" wrapText="1"/>
    </xf>
    <xf numFmtId="49" fontId="18" fillId="0" borderId="1" xfId="0" applyNumberFormat="1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8" fillId="0" borderId="1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 wrapText="1"/>
    </xf>
    <xf numFmtId="0" fontId="19" fillId="0" borderId="1" xfId="0" applyNumberFormat="1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  <xf numFmtId="0" fontId="20" fillId="0" borderId="1" xfId="0" applyNumberFormat="1" applyFont="1" applyBorder="1" applyAlignment="1">
      <alignment vertical="center" wrapText="1"/>
    </xf>
    <xf numFmtId="0" fontId="20" fillId="0" borderId="3" xfId="0" applyNumberFormat="1" applyFont="1" applyBorder="1" applyAlignment="1">
      <alignment vertical="center" wrapText="1"/>
    </xf>
    <xf numFmtId="11" fontId="20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1" fillId="0" borderId="5" xfId="0" applyNumberFormat="1" applyFont="1" applyBorder="1" applyAlignment="1">
      <alignment horizontal="center" vertical="center" wrapText="1"/>
    </xf>
    <xf numFmtId="49" fontId="21" fillId="0" borderId="2" xfId="0" applyNumberFormat="1" applyFont="1" applyBorder="1" applyAlignment="1">
      <alignment horizontal="center" vertical="center" wrapText="1"/>
    </xf>
    <xf numFmtId="49" fontId="2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2600"/>
      <rgbColor rgb="FFA5A5A5"/>
      <rgbColor rgb="FFED220B"/>
      <rgbColor rgb="FFB8B8B8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AC731"/>
      <color rgb="FF6EADB2"/>
      <color rgb="FFF65FFA"/>
      <color rgb="FF10FA21"/>
      <color rgb="FFFF403E"/>
      <color rgb="FFA859AF"/>
      <color rgb="FFF582FF"/>
      <color rgb="FFFA4F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1'!$H$3</c:f>
              <c:strCache>
                <c:ptCount val="1"/>
                <c:pt idx="0">
                  <c:v>Incompressible Skin Friction Drag coefficient (Cf)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1'!$H$4:$H$43</c:f>
              <c:numCache>
                <c:formatCode>0.00E+00</c:formatCode>
                <c:ptCount val="40"/>
                <c:pt idx="0">
                  <c:v>5.9631423304295807E-3</c:v>
                </c:pt>
                <c:pt idx="1">
                  <c:v>4.216578379027309E-3</c:v>
                </c:pt>
                <c:pt idx="2">
                  <c:v>3.4428218296895705E-3</c:v>
                </c:pt>
                <c:pt idx="3">
                  <c:v>2.9815711652147903E-3</c:v>
                </c:pt>
                <c:pt idx="4">
                  <c:v>2.6667983220694112E-3</c:v>
                </c:pt>
                <c:pt idx="5">
                  <c:v>2.4344426621905725E-3</c:v>
                </c:pt>
                <c:pt idx="6">
                  <c:v>2.2538559483998317E-3</c:v>
                </c:pt>
                <c:pt idx="7">
                  <c:v>2.1082891895136545E-3</c:v>
                </c:pt>
                <c:pt idx="8">
                  <c:v>1.9877141101431934E-3</c:v>
                </c:pt>
                <c:pt idx="9">
                  <c:v>1.8857111775921873E-3</c:v>
                </c:pt>
                <c:pt idx="10">
                  <c:v>1.7979550619564018E-3</c:v>
                </c:pt>
                <c:pt idx="11">
                  <c:v>1.7214109148447853E-3</c:v>
                </c:pt>
                <c:pt idx="12">
                  <c:v>1.6538781104041293E-3</c:v>
                </c:pt>
                <c:pt idx="13">
                  <c:v>1.5937168249311583E-3</c:v>
                </c:pt>
                <c:pt idx="14">
                  <c:v>1.539676729121217E-3</c:v>
                </c:pt>
                <c:pt idx="15">
                  <c:v>1.4907855826073952E-3</c:v>
                </c:pt>
                <c:pt idx="16">
                  <c:v>1.4462744522913537E-3</c:v>
                </c:pt>
                <c:pt idx="17">
                  <c:v>1.4055261263424363E-3</c:v>
                </c:pt>
                <c:pt idx="18">
                  <c:v>1.3680386739101144E-3</c:v>
                </c:pt>
                <c:pt idx="19">
                  <c:v>1.3333991610347056E-3</c:v>
                </c:pt>
                <c:pt idx="20">
                  <c:v>1.3012643385232822E-3</c:v>
                </c:pt>
                <c:pt idx="21">
                  <c:v>1.2713462165780509E-3</c:v>
                </c:pt>
                <c:pt idx="22">
                  <c:v>1.2434011289684632E-3</c:v>
                </c:pt>
                <c:pt idx="23">
                  <c:v>1.2172213310952863E-3</c:v>
                </c:pt>
                <c:pt idx="24">
                  <c:v>1.1926284660859162E-3</c:v>
                </c:pt>
                <c:pt idx="25">
                  <c:v>1.1694684271227535E-3</c:v>
                </c:pt>
                <c:pt idx="26">
                  <c:v>1.1476072765631902E-3</c:v>
                </c:pt>
                <c:pt idx="27">
                  <c:v>1.1269279741999158E-3</c:v>
                </c:pt>
                <c:pt idx="28">
                  <c:v>1.1073277316470142E-3</c:v>
                </c:pt>
                <c:pt idx="29">
                  <c:v>1.0887158559967354E-3</c:v>
                </c:pt>
                <c:pt idx="30">
                  <c:v>1.0710119792854513E-3</c:v>
                </c:pt>
                <c:pt idx="31">
                  <c:v>1.0541445947568273E-3</c:v>
                </c:pt>
                <c:pt idx="32">
                  <c:v>1.0380498390113789E-3</c:v>
                </c:pt>
                <c:pt idx="33">
                  <c:v>1.022670472672076E-3</c:v>
                </c:pt>
                <c:pt idx="34">
                  <c:v>1.0079550224228564E-3</c:v>
                </c:pt>
                <c:pt idx="35">
                  <c:v>9.9385705507159671E-4</c:v>
                </c:pt>
                <c:pt idx="36">
                  <c:v>9.8033456028033148E-4</c:v>
                </c:pt>
                <c:pt idx="37">
                  <c:v>9.6734942324729382E-4</c:v>
                </c:pt>
                <c:pt idx="38">
                  <c:v>9.5486697224865362E-4</c:v>
                </c:pt>
                <c:pt idx="39">
                  <c:v>9.4285558879609363E-4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4F-EC4E-A63E-65FBBD8A0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529120"/>
        <c:axId val="1126106096"/>
      </c:scatterChart>
      <c:valAx>
        <c:axId val="109852912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06096"/>
        <c:crosses val="autoZero"/>
        <c:crossBetween val="midCat"/>
      </c:valAx>
      <c:valAx>
        <c:axId val="11261060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Incompressible Skin Friction Drag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f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2912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1'!$I$3</c:f>
              <c:strCache>
                <c:ptCount val="1"/>
                <c:pt idx="0">
                  <c:v>Compressible Skin Friction Coefficient (Cfc)</c:v>
                </c:pt>
              </c:strCache>
            </c:strRef>
          </c:tx>
          <c:spPr>
            <a:ln w="19050" cap="rnd">
              <a:solidFill>
                <a:srgbClr val="3AC731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1'!$I$4:$I$43</c:f>
              <c:numCache>
                <c:formatCode>General</c:formatCode>
                <c:ptCount val="40"/>
                <c:pt idx="0">
                  <c:v>5.963136248124762E-3</c:v>
                </c:pt>
                <c:pt idx="1">
                  <c:v>4.2165611756713782E-3</c:v>
                </c:pt>
                <c:pt idx="2">
                  <c:v>3.4427902251066493E-3</c:v>
                </c:pt>
                <c:pt idx="3">
                  <c:v>2.9815225067762381E-3</c:v>
                </c:pt>
                <c:pt idx="4">
                  <c:v>2.6667303198342355E-3</c:v>
                </c:pt>
                <c:pt idx="5">
                  <c:v>2.4343532709309727E-3</c:v>
                </c:pt>
                <c:pt idx="6">
                  <c:v>2.2537433025381871E-3</c:v>
                </c:pt>
                <c:pt idx="7">
                  <c:v>2.1081515626662061E-3</c:v>
                </c:pt>
                <c:pt idx="8">
                  <c:v>1.9875498879130802E-3</c:v>
                </c:pt>
                <c:pt idx="9">
                  <c:v>1.8855188382256726E-3</c:v>
                </c:pt>
                <c:pt idx="10">
                  <c:v>1.7977331620040043E-3</c:v>
                </c:pt>
                <c:pt idx="11">
                  <c:v>1.7211580781814177E-3</c:v>
                </c:pt>
                <c:pt idx="12">
                  <c:v>1.6535930195994562E-3</c:v>
                </c:pt>
                <c:pt idx="13">
                  <c:v>1.5933982143205932E-3</c:v>
                </c:pt>
                <c:pt idx="14">
                  <c:v>1.5393233791421584E-3</c:v>
                </c:pt>
                <c:pt idx="15">
                  <c:v>1.4903963150989788E-3</c:v>
                </c:pt>
                <c:pt idx="16">
                  <c:v>1.4458481265426822E-3</c:v>
                </c:pt>
                <c:pt idx="17">
                  <c:v>1.4050616357322977E-3</c:v>
                </c:pt>
                <c:pt idx="18">
                  <c:v>1.3675349430211669E-3</c:v>
                </c:pt>
                <c:pt idx="19">
                  <c:v>1.3328551431532987E-3</c:v>
                </c:pt>
                <c:pt idx="20">
                  <c:v>1.3006790134563913E-3</c:v>
                </c:pt>
                <c:pt idx="21">
                  <c:v>1.2707185887337101E-3</c:v>
                </c:pt>
                <c:pt idx="22">
                  <c:v>1.2427302256571989E-3</c:v>
                </c:pt>
                <c:pt idx="23">
                  <c:v>1.2165062010184875E-3</c:v>
                </c:pt>
                <c:pt idx="24">
                  <c:v>1.1918681779835402E-3</c:v>
                </c:pt>
                <c:pt idx="25">
                  <c:v>1.1686620685578003E-3</c:v>
                </c:pt>
                <c:pt idx="26">
                  <c:v>1.146753952824325E-3</c:v>
                </c:pt>
                <c:pt idx="27">
                  <c:v>1.1260268073067614E-3</c:v>
                </c:pt>
                <c:pt idx="28">
                  <c:v>1.1063778594451441E-3</c:v>
                </c:pt>
                <c:pt idx="29">
                  <c:v>1.0877164313314374E-3</c:v>
                </c:pt>
                <c:pt idx="30">
                  <c:v>1.0699621692449818E-3</c:v>
                </c:pt>
                <c:pt idx="31">
                  <c:v>1.0530435799772394E-3</c:v>
                </c:pt>
                <c:pt idx="32">
                  <c:v>1.0368968130361304E-3</c:v>
                </c:pt>
                <c:pt idx="33">
                  <c:v>1.0214646413605555E-3</c:v>
                </c:pt>
                <c:pt idx="34">
                  <c:v>1.0066956034027528E-3</c:v>
                </c:pt>
                <c:pt idx="35">
                  <c:v>9.9254327723069091E-4</c:v>
                </c:pt>
                <c:pt idx="36">
                  <c:v>9.7896566329384741E-4</c:v>
                </c:pt>
                <c:pt idx="37">
                  <c:v>9.6592465713742212E-4</c:v>
                </c:pt>
                <c:pt idx="38">
                  <c:v>9.5338559697325962E-4</c:v>
                </c:pt>
                <c:pt idx="39">
                  <c:v>9.4131687386397476E-4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28-AA4F-9A42-061D66D3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0835344"/>
        <c:axId val="1127181680"/>
      </c:scatterChart>
      <c:valAx>
        <c:axId val="10808353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  <a:effectLst/>
                  </a:rPr>
                  <a:t>Velocity (m/s)</a:t>
                </a:r>
                <a:endParaRPr lang="en-IN" sz="1400" baseline="0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181680"/>
        <c:crosses val="autoZero"/>
        <c:crossBetween val="midCat"/>
      </c:valAx>
      <c:valAx>
        <c:axId val="11271816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Compressible Skin Friction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fc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83534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1'!$J$3</c:f>
              <c:strCache>
                <c:ptCount val="1"/>
                <c:pt idx="0">
                  <c:v>Incompressible Skin Friction Coefficient of Body (CfB)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1'!$J$4:$J$43</c:f>
              <c:numCache>
                <c:formatCode>General</c:formatCode>
                <c:ptCount val="40"/>
                <c:pt idx="0">
                  <c:v>0.90639763422529629</c:v>
                </c:pt>
                <c:pt idx="1">
                  <c:v>0.64091991361215095</c:v>
                </c:pt>
                <c:pt idx="2">
                  <c:v>0.52330891811281477</c:v>
                </c:pt>
                <c:pt idx="3">
                  <c:v>0.45319881711264814</c:v>
                </c:pt>
                <c:pt idx="4">
                  <c:v>0.4053533449545505</c:v>
                </c:pt>
                <c:pt idx="5">
                  <c:v>0.37003528465296703</c:v>
                </c:pt>
                <c:pt idx="6">
                  <c:v>0.34258610415677443</c:v>
                </c:pt>
                <c:pt idx="7">
                  <c:v>0.32045995680607547</c:v>
                </c:pt>
                <c:pt idx="8">
                  <c:v>0.30213254474176537</c:v>
                </c:pt>
                <c:pt idx="9">
                  <c:v>0.28662809899401248</c:v>
                </c:pt>
                <c:pt idx="10">
                  <c:v>0.27328916941737308</c:v>
                </c:pt>
                <c:pt idx="11">
                  <c:v>0.26165445905640738</c:v>
                </c:pt>
                <c:pt idx="12">
                  <c:v>0.25138947278142765</c:v>
                </c:pt>
                <c:pt idx="13">
                  <c:v>0.24224495738953605</c:v>
                </c:pt>
                <c:pt idx="14">
                  <c:v>0.23403086282642499</c:v>
                </c:pt>
                <c:pt idx="15">
                  <c:v>0.22659940855632407</c:v>
                </c:pt>
                <c:pt idx="16">
                  <c:v>0.21983371674828575</c:v>
                </c:pt>
                <c:pt idx="17">
                  <c:v>0.21363997120405032</c:v>
                </c:pt>
                <c:pt idx="18">
                  <c:v>0.2079418784343374</c:v>
                </c:pt>
                <c:pt idx="19">
                  <c:v>0.20267667247727525</c:v>
                </c:pt>
                <c:pt idx="20">
                  <c:v>0.1977921794555389</c:v>
                </c:pt>
                <c:pt idx="21">
                  <c:v>0.19324462491986374</c:v>
                </c:pt>
                <c:pt idx="22">
                  <c:v>0.18899697160320642</c:v>
                </c:pt>
                <c:pt idx="23">
                  <c:v>0.18501764232648352</c:v>
                </c:pt>
                <c:pt idx="24">
                  <c:v>0.18127952684505927</c:v>
                </c:pt>
                <c:pt idx="25">
                  <c:v>0.17775920092265854</c:v>
                </c:pt>
                <c:pt idx="26">
                  <c:v>0.1744363060376049</c:v>
                </c:pt>
                <c:pt idx="27">
                  <c:v>0.17129305207838721</c:v>
                </c:pt>
                <c:pt idx="28">
                  <c:v>0.16831381521034616</c:v>
                </c:pt>
                <c:pt idx="29">
                  <c:v>0.16548481011150379</c:v>
                </c:pt>
                <c:pt idx="30">
                  <c:v>0.1627938208513886</c:v>
                </c:pt>
                <c:pt idx="31">
                  <c:v>0.16022997840303774</c:v>
                </c:pt>
                <c:pt idx="32">
                  <c:v>0.1577835755297296</c:v>
                </c:pt>
                <c:pt idx="33">
                  <c:v>0.15544591184615555</c:v>
                </c:pt>
                <c:pt idx="34">
                  <c:v>0.15320916340827417</c:v>
                </c:pt>
                <c:pt idx="35">
                  <c:v>0.15106627237088269</c:v>
                </c:pt>
                <c:pt idx="36">
                  <c:v>0.1490108531626104</c:v>
                </c:pt>
                <c:pt idx="37">
                  <c:v>0.14703711233358865</c:v>
                </c:pt>
                <c:pt idx="38">
                  <c:v>0.14513977978179535</c:v>
                </c:pt>
                <c:pt idx="39">
                  <c:v>0.14331404949700624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F2-BF40-A50F-AD1AF1746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790256"/>
        <c:axId val="1098562000"/>
      </c:scatterChart>
      <c:valAx>
        <c:axId val="112579025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562000"/>
        <c:crosses val="autoZero"/>
        <c:crossBetween val="midCat"/>
      </c:valAx>
      <c:valAx>
        <c:axId val="109856200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>
                    <a:solidFill>
                      <a:schemeClr val="tx1"/>
                    </a:solidFill>
                    <a:effectLst/>
                  </a:rPr>
                  <a:t>Incompressible Skin Friction Coefficient of Body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fB</a:t>
                </a:r>
                <a:r>
                  <a:rPr lang="en-IN" sz="1400" b="1" i="0" u="none" strike="noStrike">
                    <a:solidFill>
                      <a:schemeClr val="tx1"/>
                    </a:solidFill>
                    <a:effectLst/>
                  </a:rPr>
                  <a:t>) </a:t>
                </a:r>
                <a:endParaRPr lang="en-IN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79025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1'!$L$3</c:f>
              <c:strCache>
                <c:ptCount val="1"/>
                <c:pt idx="0">
                  <c:v>Tail Skin Friction Drag Coefficient (CDfT)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1'!$L$4:$L$43</c:f>
              <c:numCache>
                <c:formatCode>General</c:formatCode>
                <c:ptCount val="40"/>
                <c:pt idx="0">
                  <c:v>1.2122262363073559E-3</c:v>
                </c:pt>
                <c:pt idx="1">
                  <c:v>8.5717076911520065E-4</c:v>
                </c:pt>
                <c:pt idx="2">
                  <c:v>6.9987343292536998E-4</c:v>
                </c:pt>
                <c:pt idx="3">
                  <c:v>6.0610384476652212E-4</c:v>
                </c:pt>
                <c:pt idx="4">
                  <c:v>5.4211078270699476E-4</c:v>
                </c:pt>
                <c:pt idx="5">
                  <c:v>4.9487162135380622E-4</c:v>
                </c:pt>
                <c:pt idx="6">
                  <c:v>4.5815601850417701E-4</c:v>
                </c:pt>
                <c:pt idx="7">
                  <c:v>4.2855915545783081E-4</c:v>
                </c:pt>
                <c:pt idx="8">
                  <c:v>4.0404244005923159E-4</c:v>
                </c:pt>
                <c:pt idx="9">
                  <c:v>3.8330088558142633E-4</c:v>
                </c:pt>
                <c:pt idx="10">
                  <c:v>3.6545522593859091E-4</c:v>
                </c:pt>
                <c:pt idx="11">
                  <c:v>3.4988853052954913E-4</c:v>
                </c:pt>
                <c:pt idx="12">
                  <c:v>3.3615345333817121E-4</c:v>
                </c:pt>
                <c:pt idx="13">
                  <c:v>3.2391665055316071E-4</c:v>
                </c:pt>
                <c:pt idx="14">
                  <c:v>3.1292395623934075E-4</c:v>
                </c:pt>
                <c:pt idx="15">
                  <c:v>3.0297773528601535E-4</c:v>
                </c:pt>
                <c:pt idx="16">
                  <c:v>2.9392168144104546E-4</c:v>
                </c:pt>
                <c:pt idx="17">
                  <c:v>2.856303306836642E-4</c:v>
                </c:pt>
                <c:pt idx="18">
                  <c:v>2.7800165349545095E-4</c:v>
                </c:pt>
                <c:pt idx="19">
                  <c:v>2.7095171173318808E-4</c:v>
                </c:pt>
                <c:pt idx="20">
                  <c:v>2.6441073279552166E-4</c:v>
                </c:pt>
                <c:pt idx="21">
                  <c:v>2.583201771904628E-4</c:v>
                </c:pt>
                <c:pt idx="22">
                  <c:v>2.5263051547204872E-4</c:v>
                </c:pt>
                <c:pt idx="23">
                  <c:v>2.472995202765904E-4</c:v>
                </c:pt>
                <c:pt idx="24">
                  <c:v>2.4229093809920006E-4</c:v>
                </c:pt>
                <c:pt idx="25">
                  <c:v>2.3757344490132993E-4</c:v>
                </c:pt>
                <c:pt idx="26">
                  <c:v>2.3311981654619576E-4</c:v>
                </c:pt>
                <c:pt idx="27">
                  <c:v>2.2890626371851178E-4</c:v>
                </c:pt>
                <c:pt idx="28">
                  <c:v>2.2491189412462935E-4</c:v>
                </c:pt>
                <c:pt idx="29">
                  <c:v>2.2111827415267031E-4</c:v>
                </c:pt>
                <c:pt idx="30">
                  <c:v>2.1750906896064628E-4</c:v>
                </c:pt>
                <c:pt idx="31">
                  <c:v>2.1406974493075936E-4</c:v>
                </c:pt>
                <c:pt idx="32">
                  <c:v>2.1078732210775108E-4</c:v>
                </c:pt>
                <c:pt idx="33">
                  <c:v>2.076501669917307E-4</c:v>
                </c:pt>
                <c:pt idx="34">
                  <c:v>2.0464781813493612E-4</c:v>
                </c:pt>
                <c:pt idx="35">
                  <c:v>2.0177083857641142E-4</c:v>
                </c:pt>
                <c:pt idx="36">
                  <c:v>1.9901069036650426E-4</c:v>
                </c:pt>
                <c:pt idx="37">
                  <c:v>1.9635962737668311E-4</c:v>
                </c:pt>
                <c:pt idx="38">
                  <c:v>1.9381060332672714E-4</c:v>
                </c:pt>
                <c:pt idx="39">
                  <c:v>1.9135719254034694E-4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BC-0146-BEA1-5FC4AFD88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5988880"/>
        <c:axId val="1098266368"/>
      </c:scatterChart>
      <c:valAx>
        <c:axId val="112598888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266368"/>
        <c:crosses val="autoZero"/>
        <c:crossBetween val="midCat"/>
      </c:valAx>
      <c:valAx>
        <c:axId val="1098266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Tail Skin Friction Drag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DfT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8888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1'!$M$3</c:f>
              <c:strCache>
                <c:ptCount val="1"/>
                <c:pt idx="0">
                  <c:v>Tail Leading Edge Drag Coefficient (CDLT)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1'!$M$4:$M$43</c:f>
              <c:numCache>
                <c:formatCode>General</c:formatCode>
                <c:ptCount val="40"/>
                <c:pt idx="0">
                  <c:v>4.1024921928646204E-12</c:v>
                </c:pt>
                <c:pt idx="1">
                  <c:v>1.6410265250457186E-11</c:v>
                </c:pt>
                <c:pt idx="2">
                  <c:v>3.6924208667856404E-11</c:v>
                </c:pt>
                <c:pt idx="3">
                  <c:v>6.5645805141262883E-11</c:v>
                </c:pt>
                <c:pt idx="4">
                  <c:v>1.025771308717762E-10</c:v>
                </c:pt>
                <c:pt idx="5">
                  <c:v>1.477208559917623E-10</c:v>
                </c:pt>
                <c:pt idx="6">
                  <c:v>2.010802451143251E-10</c:v>
                </c:pt>
                <c:pt idx="7">
                  <c:v>2.626591580048543E-10</c:v>
                </c:pt>
                <c:pt idx="8">
                  <c:v>3.3246205037464958E-10</c:v>
                </c:pt>
                <c:pt idx="9">
                  <c:v>4.1049397479867682E-10</c:v>
                </c:pt>
                <c:pt idx="10">
                  <c:v>4.9676058175514393E-10</c:v>
                </c:pt>
                <c:pt idx="11">
                  <c:v>5.9126812079075051E-10</c:v>
                </c:pt>
                <c:pt idx="12">
                  <c:v>6.9402344181032723E-10</c:v>
                </c:pt>
                <c:pt idx="13">
                  <c:v>8.050339964880372E-10</c:v>
                </c:pt>
                <c:pt idx="14">
                  <c:v>9.2430783980862047E-10</c:v>
                </c:pt>
                <c:pt idx="15">
                  <c:v>1.0518536317309723E-9</c:v>
                </c:pt>
                <c:pt idx="16">
                  <c:v>1.1876806389809937E-9</c:v>
                </c:pt>
                <c:pt idx="17">
                  <c:v>1.331798736970115E-9</c:v>
                </c:pt>
                <c:pt idx="18">
                  <c:v>1.4842184118433509E-9</c:v>
                </c:pt>
                <c:pt idx="19">
                  <c:v>1.6449507626558557E-9</c:v>
                </c:pt>
                <c:pt idx="20">
                  <c:v>1.8140075036787496E-9</c:v>
                </c:pt>
                <c:pt idx="21">
                  <c:v>1.9914009668378179E-9</c:v>
                </c:pt>
                <c:pt idx="22">
                  <c:v>2.1771441042827651E-9</c:v>
                </c:pt>
                <c:pt idx="23">
                  <c:v>2.3712504910890858E-9</c:v>
                </c:pt>
                <c:pt idx="24">
                  <c:v>2.5737343280961409E-9</c:v>
                </c:pt>
                <c:pt idx="25">
                  <c:v>2.7846104448775973E-9</c:v>
                </c:pt>
                <c:pt idx="26">
                  <c:v>3.0038943028506441E-9</c:v>
                </c:pt>
                <c:pt idx="27">
                  <c:v>3.2316019985239927E-9</c:v>
                </c:pt>
                <c:pt idx="28">
                  <c:v>3.4677502668802866E-9</c:v>
                </c:pt>
                <c:pt idx="29">
                  <c:v>3.7123564849060345E-9</c:v>
                </c:pt>
                <c:pt idx="30">
                  <c:v>3.9654386752577519E-9</c:v>
                </c:pt>
                <c:pt idx="31">
                  <c:v>4.2270155100740792E-9</c:v>
                </c:pt>
                <c:pt idx="32">
                  <c:v>4.4971063149354255E-9</c:v>
                </c:pt>
                <c:pt idx="33">
                  <c:v>4.7757310729652117E-9</c:v>
                </c:pt>
                <c:pt idx="34">
                  <c:v>5.0629104290855811E-9</c:v>
                </c:pt>
                <c:pt idx="35">
                  <c:v>5.3586656944198499E-9</c:v>
                </c:pt>
                <c:pt idx="36">
                  <c:v>5.6630188508481407E-9</c:v>
                </c:pt>
                <c:pt idx="37">
                  <c:v>5.975992555719007E-9</c:v>
                </c:pt>
                <c:pt idx="38">
                  <c:v>6.2976101467144975E-9</c:v>
                </c:pt>
                <c:pt idx="39">
                  <c:v>6.6278956468768651E-9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9D-C546-B84D-3BCFCF769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673552"/>
        <c:axId val="1124571952"/>
      </c:scatterChart>
      <c:valAx>
        <c:axId val="112667355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571952"/>
        <c:crosses val="autoZero"/>
        <c:crossBetween val="midCat"/>
      </c:valAx>
      <c:valAx>
        <c:axId val="11245719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Tail Leading Edge Drag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DLT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673552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1'!$N$3</c:f>
              <c:strCache>
                <c:ptCount val="1"/>
                <c:pt idx="0">
                  <c:v>Tail Trailing Edge Drag Coefficient (CDBT)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1'!$N$4:$N$43</c:f>
              <c:numCache>
                <c:formatCode>General</c:formatCode>
                <c:ptCount val="40"/>
                <c:pt idx="0">
                  <c:v>0.16319545145745942</c:v>
                </c:pt>
                <c:pt idx="1">
                  <c:v>0.18318075066332531</c:v>
                </c:pt>
                <c:pt idx="2">
                  <c:v>0.19598759107191122</c:v>
                </c:pt>
                <c:pt idx="3">
                  <c:v>0.20561366484908156</c:v>
                </c:pt>
                <c:pt idx="4">
                  <c:v>0.21340470885944648</c:v>
                </c:pt>
                <c:pt idx="5">
                  <c:v>0.2199891727545279</c:v>
                </c:pt>
                <c:pt idx="6">
                  <c:v>0.22571458251057219</c:v>
                </c:pt>
                <c:pt idx="7">
                  <c:v>0.23079454225764942</c:v>
                </c:pt>
                <c:pt idx="8">
                  <c:v>0.23537028109280472</c:v>
                </c:pt>
                <c:pt idx="9">
                  <c:v>0.23954031944955154</c:v>
                </c:pt>
                <c:pt idx="10">
                  <c:v>0.24337627188833824</c:v>
                </c:pt>
                <c:pt idx="11">
                  <c:v>0.24693192128551075</c:v>
                </c:pt>
                <c:pt idx="12">
                  <c:v>0.25024874414979165</c:v>
                </c:pt>
                <c:pt idx="13">
                  <c:v>0.25335943760746549</c:v>
                </c:pt>
                <c:pt idx="14">
                  <c:v>0.25629025997134136</c:v>
                </c:pt>
                <c:pt idx="15">
                  <c:v>0.25906263539609226</c:v>
                </c:pt>
                <c:pt idx="16">
                  <c:v>0.26169428491352997</c:v>
                </c:pt>
                <c:pt idx="17">
                  <c:v>0.26420004290187488</c:v>
                </c:pt>
                <c:pt idx="18">
                  <c:v>0.26659245886106414</c:v>
                </c:pt>
                <c:pt idx="19">
                  <c:v>0.26888224913012643</c:v>
                </c:pt>
                <c:pt idx="20">
                  <c:v>0.27107864150105382</c:v>
                </c:pt>
                <c:pt idx="21">
                  <c:v>0.27318964195079143</c:v>
                </c:pt>
                <c:pt idx="22">
                  <c:v>0.27522224378911048</c:v>
                </c:pt>
                <c:pt idx="23">
                  <c:v>0.27718259358718267</c:v>
                </c:pt>
                <c:pt idx="24">
                  <c:v>0.27907612422545275</c:v>
                </c:pt>
                <c:pt idx="25">
                  <c:v>0.28090766261601968</c:v>
                </c:pt>
                <c:pt idx="26">
                  <c:v>0.28268151769792643</c:v>
                </c:pt>
                <c:pt idx="27">
                  <c:v>0.2844015529067796</c:v>
                </c:pt>
                <c:pt idx="28">
                  <c:v>0.28607124630872033</c:v>
                </c:pt>
                <c:pt idx="29">
                  <c:v>0.28769374084699811</c:v>
                </c:pt>
                <c:pt idx="30">
                  <c:v>0.28927188659887076</c:v>
                </c:pt>
                <c:pt idx="31">
                  <c:v>0.29080827652742508</c:v>
                </c:pt>
                <c:pt idx="32">
                  <c:v>0.29230527689971114</c:v>
                </c:pt>
                <c:pt idx="33">
                  <c:v>0.29376505330286407</c:v>
                </c:pt>
                <c:pt idx="34">
                  <c:v>0.2951895930047736</c:v>
                </c:pt>
                <c:pt idx="35">
                  <c:v>0.29658072426172172</c:v>
                </c:pt>
                <c:pt idx="36">
                  <c:v>0.29794013306229772</c:v>
                </c:pt>
                <c:pt idx="37">
                  <c:v>0.29926937770748568</c:v>
                </c:pt>
                <c:pt idx="38">
                  <c:v>0.30056990155564484</c:v>
                </c:pt>
                <c:pt idx="39">
                  <c:v>0.30184304420409025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A2-1B43-9097-4EA3442DB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9001904"/>
        <c:axId val="1129002704"/>
      </c:scatterChart>
      <c:valAx>
        <c:axId val="112900190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02704"/>
        <c:crosses val="autoZero"/>
        <c:crossBetween val="midCat"/>
      </c:valAx>
      <c:valAx>
        <c:axId val="112900270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Tail Trailing Edge Drag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DBT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900190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1'!$O$3</c:f>
              <c:strCache>
                <c:ptCount val="1"/>
                <c:pt idx="0">
                  <c:v>Tail Thickness Drag (CDtT)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1'!$O$4:$O$43</c:f>
              <c:numCache>
                <c:formatCode>General</c:formatCode>
                <c:ptCount val="40"/>
                <c:pt idx="0">
                  <c:v>3.1384981283263019E-4</c:v>
                </c:pt>
                <c:pt idx="1">
                  <c:v>2.2192465184739144E-4</c:v>
                </c:pt>
                <c:pt idx="2">
                  <c:v>1.8119979534520162E-4</c:v>
                </c:pt>
                <c:pt idx="3">
                  <c:v>1.5692250550351037E-4</c:v>
                </c:pt>
                <c:pt idx="4">
                  <c:v>1.403544673371562E-4</c:v>
                </c:pt>
                <c:pt idx="5">
                  <c:v>1.2812407543143361E-4</c:v>
                </c:pt>
                <c:pt idx="6">
                  <c:v>1.1861827136897458E-4</c:v>
                </c:pt>
                <c:pt idx="7">
                  <c:v>1.1095553511679465E-4</c:v>
                </c:pt>
                <c:pt idx="8">
                  <c:v>1.0460806769868205E-4</c:v>
                </c:pt>
                <c:pt idx="9">
                  <c:v>9.9238003271002353E-5</c:v>
                </c:pt>
                <c:pt idx="10">
                  <c:v>9.4617696623478024E-5</c:v>
                </c:pt>
                <c:pt idx="11">
                  <c:v>9.0587422163713389E-5</c:v>
                </c:pt>
                <c:pt idx="12">
                  <c:v>8.7031360369551393E-5</c:v>
                </c:pt>
                <c:pt idx="13">
                  <c:v>8.386320730724405E-5</c:v>
                </c:pt>
                <c:pt idx="14">
                  <c:v>8.10171584851909E-5</c:v>
                </c:pt>
                <c:pt idx="15">
                  <c:v>7.8442045449315879E-5</c:v>
                </c:pt>
                <c:pt idx="16">
                  <c:v>7.6097399938406503E-5</c:v>
                </c:pt>
                <c:pt idx="17">
                  <c:v>7.3950738857924396E-5</c:v>
                </c:pt>
                <c:pt idx="18">
                  <c:v>7.1975646391826703E-5</c:v>
                </c:pt>
                <c:pt idx="19">
                  <c:v>7.0150390647377413E-5</c:v>
                </c:pt>
                <c:pt idx="20">
                  <c:v>6.8456907242515905E-5</c:v>
                </c:pt>
                <c:pt idx="21">
                  <c:v>6.6880040088341917E-5</c:v>
                </c:pt>
                <c:pt idx="22">
                  <c:v>6.540696582987413E-5</c:v>
                </c:pt>
                <c:pt idx="23">
                  <c:v>6.4026751647978722E-5</c:v>
                </c:pt>
                <c:pt idx="24">
                  <c:v>6.2730011377447125E-5</c:v>
                </c:pt>
                <c:pt idx="25">
                  <c:v>6.150863510996231E-5</c:v>
                </c:pt>
                <c:pt idx="26">
                  <c:v>6.0355574416791395E-5</c:v>
                </c:pt>
                <c:pt idx="27">
                  <c:v>5.9264670157068768E-5</c:v>
                </c:pt>
                <c:pt idx="28">
                  <c:v>5.8230513239442235E-5</c:v>
                </c:pt>
                <c:pt idx="29">
                  <c:v>5.7248331134275861E-5</c:v>
                </c:pt>
                <c:pt idx="30">
                  <c:v>5.6313894691145769E-5</c:v>
                </c:pt>
                <c:pt idx="31">
                  <c:v>5.5423441103168668E-5</c:v>
                </c:pt>
                <c:pt idx="32">
                  <c:v>5.4573609812383682E-5</c:v>
                </c:pt>
                <c:pt idx="33">
                  <c:v>5.3761388863056544E-5</c:v>
                </c:pt>
                <c:pt idx="34">
                  <c:v>5.2984069748042207E-5</c:v>
                </c:pt>
                <c:pt idx="35">
                  <c:v>5.223920920358234E-5</c:v>
                </c:pt>
                <c:pt idx="36">
                  <c:v>5.1524596723238127E-5</c:v>
                </c:pt>
                <c:pt idx="37">
                  <c:v>5.0838226805959257E-5</c:v>
                </c:pt>
                <c:pt idx="38">
                  <c:v>5.017827514398656E-5</c:v>
                </c:pt>
                <c:pt idx="39">
                  <c:v>4.9543078106191907E-5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A7-0847-893B-99CD49279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6349344"/>
        <c:axId val="1126791456"/>
      </c:scatterChart>
      <c:valAx>
        <c:axId val="11263493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91456"/>
        <c:crosses val="autoZero"/>
        <c:crossBetween val="midCat"/>
      </c:valAx>
      <c:valAx>
        <c:axId val="11267914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Tail Thickness Drag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DtT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34934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1'!$P$3</c:f>
              <c:strCache>
                <c:ptCount val="1"/>
                <c:pt idx="0">
                  <c:v>Tail Drag Component (CDTT)</c:v>
                </c:pt>
              </c:strCache>
            </c:strRef>
          </c:tx>
          <c:spPr>
            <a:ln w="19050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1'!$P$4:$P$43</c:f>
              <c:numCache>
                <c:formatCode>General</c:formatCode>
                <c:ptCount val="40"/>
                <c:pt idx="0">
                  <c:v>0.1647215275107019</c:v>
                </c:pt>
                <c:pt idx="1">
                  <c:v>0.18425984610069818</c:v>
                </c:pt>
                <c:pt idx="2">
                  <c:v>0.19686866433710598</c:v>
                </c:pt>
                <c:pt idx="3">
                  <c:v>0.20637669126499739</c:v>
                </c:pt>
                <c:pt idx="4">
                  <c:v>0.21408717421206777</c:v>
                </c:pt>
                <c:pt idx="5">
                  <c:v>0.22061216859903401</c:v>
                </c:pt>
                <c:pt idx="6">
                  <c:v>0.22629135700152558</c:v>
                </c:pt>
                <c:pt idx="7">
                  <c:v>0.23133405721088321</c:v>
                </c:pt>
                <c:pt idx="8">
                  <c:v>0.2358789319330247</c:v>
                </c:pt>
                <c:pt idx="9">
                  <c:v>0.24002285874889792</c:v>
                </c:pt>
                <c:pt idx="10">
                  <c:v>0.24383634530766088</c:v>
                </c:pt>
                <c:pt idx="11">
                  <c:v>0.24737239782947215</c:v>
                </c:pt>
                <c:pt idx="12">
                  <c:v>0.25067192965752277</c:v>
                </c:pt>
                <c:pt idx="13">
                  <c:v>0.25376721827035986</c:v>
                </c:pt>
                <c:pt idx="14">
                  <c:v>0.25668420201037373</c:v>
                </c:pt>
                <c:pt idx="15">
                  <c:v>0.25944405622868122</c:v>
                </c:pt>
                <c:pt idx="16">
                  <c:v>0.26206430518259005</c:v>
                </c:pt>
                <c:pt idx="17">
                  <c:v>0.2645596253032152</c:v>
                </c:pt>
                <c:pt idx="18">
                  <c:v>0.26694243764516984</c:v>
                </c:pt>
                <c:pt idx="19">
                  <c:v>0.2692233528774578</c:v>
                </c:pt>
                <c:pt idx="20">
                  <c:v>0.27141151095509936</c:v>
                </c:pt>
                <c:pt idx="21">
                  <c:v>0.27351484415947125</c:v>
                </c:pt>
                <c:pt idx="22">
                  <c:v>0.27554028344755649</c:v>
                </c:pt>
                <c:pt idx="23">
                  <c:v>0.27749392223035774</c:v>
                </c:pt>
                <c:pt idx="24">
                  <c:v>0.27938114774866374</c:v>
                </c:pt>
                <c:pt idx="25">
                  <c:v>0.28120674748064139</c:v>
                </c:pt>
                <c:pt idx="26">
                  <c:v>0.28297499609278376</c:v>
                </c:pt>
                <c:pt idx="27">
                  <c:v>0.28468972707225715</c:v>
                </c:pt>
                <c:pt idx="28">
                  <c:v>0.28635439218383468</c:v>
                </c:pt>
                <c:pt idx="29">
                  <c:v>0.28797211116464155</c:v>
                </c:pt>
                <c:pt idx="30">
                  <c:v>0.28954571352796121</c:v>
                </c:pt>
                <c:pt idx="31">
                  <c:v>0.29107777394047452</c:v>
                </c:pt>
                <c:pt idx="32">
                  <c:v>0.29257064232873758</c:v>
                </c:pt>
                <c:pt idx="33">
                  <c:v>0.29402646963444989</c:v>
                </c:pt>
                <c:pt idx="34">
                  <c:v>0.29544722995556699</c:v>
                </c:pt>
                <c:pt idx="35">
                  <c:v>0.29683473966816742</c:v>
                </c:pt>
                <c:pt idx="36">
                  <c:v>0.29819067401240634</c:v>
                </c:pt>
                <c:pt idx="37">
                  <c:v>0.29951658153766086</c:v>
                </c:pt>
                <c:pt idx="38">
                  <c:v>0.30081389673172571</c:v>
                </c:pt>
                <c:pt idx="39">
                  <c:v>0.30208395110263242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5B-D144-B9B2-26297EACD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771200"/>
        <c:axId val="1092397328"/>
      </c:scatterChart>
      <c:valAx>
        <c:axId val="1132771200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2397328"/>
        <c:crosses val="autoZero"/>
        <c:crossBetween val="midCat"/>
      </c:valAx>
      <c:valAx>
        <c:axId val="109239732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Tail Drag Component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DTT)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2771200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1'!$Q$3</c:f>
              <c:strCache>
                <c:ptCount val="1"/>
                <c:pt idx="0">
                  <c:v>Body Pressure Drag (CDP)</c:v>
                </c:pt>
              </c:strCache>
            </c:strRef>
          </c:tx>
          <c:spPr>
            <a:ln w="19050" cap="rnd">
              <a:solidFill>
                <a:srgbClr val="6EADB2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1'!$Q$4:$Q$43</c:f>
              <c:numCache>
                <c:formatCode>General</c:formatCode>
                <c:ptCount val="40"/>
                <c:pt idx="0">
                  <c:v>1.5032094577096235E-5</c:v>
                </c:pt>
                <c:pt idx="1">
                  <c:v>1.0629426060231001E-5</c:v>
                </c:pt>
                <c:pt idx="2">
                  <c:v>8.6790670203495526E-6</c:v>
                </c:pt>
                <c:pt idx="3">
                  <c:v>7.516507122214989E-6</c:v>
                </c:pt>
                <c:pt idx="4">
                  <c:v>6.7232151668789615E-6</c:v>
                </c:pt>
                <c:pt idx="5">
                  <c:v>6.1377030958791918E-6</c:v>
                </c:pt>
                <c:pt idx="6">
                  <c:v>5.6827102953265994E-6</c:v>
                </c:pt>
                <c:pt idx="7">
                  <c:v>5.316014115442153E-6</c:v>
                </c:pt>
                <c:pt idx="8">
                  <c:v>5.0123339245473867E-6</c:v>
                </c:pt>
                <c:pt idx="9">
                  <c:v>4.7554862927525738E-6</c:v>
                </c:pt>
                <c:pt idx="10">
                  <c:v>4.534567052679146E-6</c:v>
                </c:pt>
                <c:pt idx="11">
                  <c:v>4.3419252255376197E-6</c:v>
                </c:pt>
                <c:pt idx="12">
                  <c:v>4.1720128487506483E-6</c:v>
                </c:pt>
                <c:pt idx="13">
                  <c:v>4.020695714058008E-6</c:v>
                </c:pt>
                <c:pt idx="14">
                  <c:v>3.8848215180162783E-6</c:v>
                </c:pt>
                <c:pt idx="15">
                  <c:v>3.7619390186844884E-6</c:v>
                </c:pt>
                <c:pt idx="16">
                  <c:v>3.6501095166193761E-6</c:v>
                </c:pt>
                <c:pt idx="17">
                  <c:v>3.5477768096567116E-6</c:v>
                </c:pt>
                <c:pt idx="18">
                  <c:v>3.4536753285545109E-6</c:v>
                </c:pt>
                <c:pt idx="19">
                  <c:v>3.3667638755235774E-6</c:v>
                </c:pt>
                <c:pt idx="20">
                  <c:v>3.2861769385487337E-6</c:v>
                </c:pt>
                <c:pt idx="21">
                  <c:v>3.2111883248957224E-6</c:v>
                </c:pt>
                <c:pt idx="22">
                  <c:v>3.1411835915739122E-6</c:v>
                </c:pt>
                <c:pt idx="23">
                  <c:v>3.0756388636396876E-6</c:v>
                </c:pt>
                <c:pt idx="24">
                  <c:v>3.0141043617573983E-6</c:v>
                </c:pt>
                <c:pt idx="25">
                  <c:v>2.9561914496468375E-6</c:v>
                </c:pt>
                <c:pt idx="26">
                  <c:v>2.9015623457051151E-6</c:v>
                </c:pt>
                <c:pt idx="27">
                  <c:v>2.8499218744858733E-6</c:v>
                </c:pt>
                <c:pt idx="28">
                  <c:v>2.801010796662983E-6</c:v>
                </c:pt>
                <c:pt idx="29">
                  <c:v>2.7546003724705068E-6</c:v>
                </c:pt>
                <c:pt idx="30">
                  <c:v>2.7104878977939394E-6</c:v>
                </c:pt>
                <c:pt idx="31">
                  <c:v>2.6684930137237286E-6</c:v>
                </c:pt>
                <c:pt idx="32">
                  <c:v>2.6284546360141993E-6</c:v>
                </c:pt>
                <c:pt idx="33">
                  <c:v>2.590228385026137E-6</c:v>
                </c:pt>
                <c:pt idx="34">
                  <c:v>2.5536844225138125E-6</c:v>
                </c:pt>
                <c:pt idx="35">
                  <c:v>2.518705621267477E-6</c:v>
                </c:pt>
                <c:pt idx="36">
                  <c:v>2.4851860087262935E-6</c:v>
                </c:pt>
                <c:pt idx="37">
                  <c:v>2.4530294373786093E-6</c:v>
                </c:pt>
                <c:pt idx="38">
                  <c:v>2.422148443900868E-6</c:v>
                </c:pt>
                <c:pt idx="39">
                  <c:v>2.3924632661670551E-6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340-E449-83F9-5B2A83B4C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974928"/>
        <c:axId val="1133588016"/>
      </c:scatterChart>
      <c:valAx>
        <c:axId val="113397492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588016"/>
        <c:crosses val="autoZero"/>
        <c:crossBetween val="midCat"/>
      </c:valAx>
      <c:valAx>
        <c:axId val="11335880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Body Pressure Drag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DP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39749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1'!$R$3</c:f>
              <c:strCache>
                <c:ptCount val="1"/>
                <c:pt idx="0">
                  <c:v>Body Base Drag (CDBB)</c:v>
                </c:pt>
              </c:strCache>
            </c:strRef>
          </c:tx>
          <c:spPr>
            <a:ln w="19050" cap="rnd">
              <a:solidFill>
                <a:srgbClr val="A859AF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1'!$R$4:$R$43</c:f>
              <c:numCache>
                <c:formatCode>General</c:formatCode>
                <c:ptCount val="40"/>
                <c:pt idx="0">
                  <c:v>0.61824796821686745</c:v>
                </c:pt>
                <c:pt idx="1">
                  <c:v>0.73522814220226873</c:v>
                </c:pt>
                <c:pt idx="2">
                  <c:v>0.81366970406994821</c:v>
                </c:pt>
                <c:pt idx="3">
                  <c:v>0.87435404339844114</c:v>
                </c:pt>
                <c:pt idx="4">
                  <c:v>0.92452913629782829</c:v>
                </c:pt>
                <c:pt idx="5">
                  <c:v>0.96766041216699883</c:v>
                </c:pt>
                <c:pt idx="6">
                  <c:v>1.0056989933525726</c:v>
                </c:pt>
                <c:pt idx="7">
                  <c:v>1.039861813495268</c:v>
                </c:pt>
                <c:pt idx="8">
                  <c:v>1.0709635070001602</c:v>
                </c:pt>
                <c:pt idx="9">
                  <c:v>1.0995785041439217</c:v>
                </c:pt>
                <c:pt idx="10">
                  <c:v>1.1261283520333127</c:v>
                </c:pt>
                <c:pt idx="11">
                  <c:v>1.1509323505350457</c:v>
                </c:pt>
                <c:pt idx="12">
                  <c:v>1.1742386554123274</c:v>
                </c:pt>
                <c:pt idx="13">
                  <c:v>1.1962442895348799</c:v>
                </c:pt>
                <c:pt idx="14">
                  <c:v>1.2171085183631956</c:v>
                </c:pt>
                <c:pt idx="15">
                  <c:v>1.2369620806563324</c:v>
                </c:pt>
                <c:pt idx="16">
                  <c:v>1.2559137345379607</c:v>
                </c:pt>
                <c:pt idx="17">
                  <c:v>1.2740550098790979</c:v>
                </c:pt>
                <c:pt idx="18">
                  <c:v>1.2914637296865878</c:v>
                </c:pt>
                <c:pt idx="19">
                  <c:v>1.3082066666335579</c:v>
                </c:pt>
                <c:pt idx="20">
                  <c:v>1.3243415792848523</c:v>
                </c:pt>
                <c:pt idx="21">
                  <c:v>1.3399187951794445</c:v>
                </c:pt>
                <c:pt idx="22">
                  <c:v>1.3549824574065867</c:v>
                </c:pt>
                <c:pt idx="23">
                  <c:v>1.3695715175728458</c:v>
                </c:pt>
                <c:pt idx="24">
                  <c:v>1.3837205350647919</c:v>
                </c:pt>
                <c:pt idx="25">
                  <c:v>1.3974603265538423</c:v>
                </c:pt>
                <c:pt idx="26">
                  <c:v>1.4108184984279171</c:v>
                </c:pt>
                <c:pt idx="27">
                  <c:v>1.4238198867655134</c:v>
                </c:pt>
                <c:pt idx="28">
                  <c:v>1.4364869236055346</c:v>
                </c:pt>
                <c:pt idx="29">
                  <c:v>1.4488399439524637</c:v>
                </c:pt>
                <c:pt idx="30">
                  <c:v>1.4608974447445711</c:v>
                </c:pt>
                <c:pt idx="31">
                  <c:v>1.4726763045951878</c:v>
                </c:pt>
                <c:pt idx="32">
                  <c:v>1.4841919712786895</c:v>
                </c:pt>
                <c:pt idx="33">
                  <c:v>1.4954586225217577</c:v>
                </c:pt>
                <c:pt idx="34">
                  <c:v>1.5064893045678009</c:v>
                </c:pt>
                <c:pt idx="35">
                  <c:v>1.5172960521293153</c:v>
                </c:pt>
                <c:pt idx="36">
                  <c:v>1.5278899926717513</c:v>
                </c:pt>
                <c:pt idx="37">
                  <c:v>1.5382814374405298</c:v>
                </c:pt>
                <c:pt idx="38">
                  <c:v>1.5484799612184192</c:v>
                </c:pt>
                <c:pt idx="39">
                  <c:v>1.5584944724596399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86-0940-9CD4-51927A880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62528"/>
        <c:axId val="1125241552"/>
      </c:scatterChart>
      <c:valAx>
        <c:axId val="1128362528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241552"/>
        <c:crosses val="autoZero"/>
        <c:crossBetween val="midCat"/>
      </c:valAx>
      <c:valAx>
        <c:axId val="112524155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Body Base Drag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DBB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6252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1'!$S$3</c:f>
              <c:strCache>
                <c:ptCount val="1"/>
                <c:pt idx="0">
                  <c:v>Body Component of Drag (CDTB)</c:v>
                </c:pt>
              </c:strCache>
            </c:strRef>
          </c:tx>
          <c:spPr>
            <a:ln w="19050" cap="rnd">
              <a:solidFill>
                <a:srgbClr val="FF403E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1'!$S$4:$S$43</c:f>
              <c:numCache>
                <c:formatCode>General</c:formatCode>
                <c:ptCount val="40"/>
                <c:pt idx="0">
                  <c:v>0.61826300031144454</c:v>
                </c:pt>
                <c:pt idx="1">
                  <c:v>0.73523877162832896</c:v>
                </c:pt>
                <c:pt idx="2">
                  <c:v>0.81367838313696861</c:v>
                </c:pt>
                <c:pt idx="3">
                  <c:v>0.8743615599055633</c:v>
                </c:pt>
                <c:pt idx="4">
                  <c:v>0.92453585951299522</c:v>
                </c:pt>
                <c:pt idx="5">
                  <c:v>0.96766654987009471</c:v>
                </c:pt>
                <c:pt idx="6">
                  <c:v>1.0057046760628678</c:v>
                </c:pt>
                <c:pt idx="7">
                  <c:v>1.0398671295093833</c:v>
                </c:pt>
                <c:pt idx="8">
                  <c:v>1.0709685193340848</c:v>
                </c:pt>
                <c:pt idx="9">
                  <c:v>1.0995832596302144</c:v>
                </c:pt>
                <c:pt idx="10">
                  <c:v>1.1261328866003655</c:v>
                </c:pt>
                <c:pt idx="11">
                  <c:v>1.1509366924602713</c:v>
                </c:pt>
                <c:pt idx="12">
                  <c:v>1.1742428274251762</c:v>
                </c:pt>
                <c:pt idx="13">
                  <c:v>1.1962483102305941</c:v>
                </c:pt>
                <c:pt idx="14">
                  <c:v>1.2171124031847136</c:v>
                </c:pt>
                <c:pt idx="15">
                  <c:v>1.2369658425953511</c:v>
                </c:pt>
                <c:pt idx="16">
                  <c:v>1.2559173846474774</c:v>
                </c:pt>
                <c:pt idx="17">
                  <c:v>1.2740585576559076</c:v>
                </c:pt>
                <c:pt idx="18">
                  <c:v>1.2914671833619165</c:v>
                </c:pt>
                <c:pt idx="19">
                  <c:v>1.3082100333974334</c:v>
                </c:pt>
                <c:pt idx="20">
                  <c:v>1.3243448654617909</c:v>
                </c:pt>
                <c:pt idx="21">
                  <c:v>1.3399220063677693</c:v>
                </c:pt>
                <c:pt idx="22">
                  <c:v>1.3549855985901784</c:v>
                </c:pt>
                <c:pt idx="23">
                  <c:v>1.3695745932117094</c:v>
                </c:pt>
                <c:pt idx="24">
                  <c:v>1.3837235491691535</c:v>
                </c:pt>
                <c:pt idx="25">
                  <c:v>1.397463282745292</c:v>
                </c:pt>
                <c:pt idx="26">
                  <c:v>1.4108213999902628</c:v>
                </c:pt>
                <c:pt idx="27">
                  <c:v>1.4238227366873879</c:v>
                </c:pt>
                <c:pt idx="28">
                  <c:v>1.4364897246163313</c:v>
                </c:pt>
                <c:pt idx="29">
                  <c:v>1.4488426985528362</c:v>
                </c:pt>
                <c:pt idx="30">
                  <c:v>1.4609001552324687</c:v>
                </c:pt>
                <c:pt idx="31">
                  <c:v>1.4726789730882015</c:v>
                </c:pt>
                <c:pt idx="32">
                  <c:v>1.4841945997333255</c:v>
                </c:pt>
                <c:pt idx="33">
                  <c:v>1.4954612127501428</c:v>
                </c:pt>
                <c:pt idx="34">
                  <c:v>1.5064918582522235</c:v>
                </c:pt>
                <c:pt idx="35">
                  <c:v>1.5172985708349365</c:v>
                </c:pt>
                <c:pt idx="36">
                  <c:v>1.5278924778577601</c:v>
                </c:pt>
                <c:pt idx="37">
                  <c:v>1.5382838904699672</c:v>
                </c:pt>
                <c:pt idx="38">
                  <c:v>1.5484823833668631</c:v>
                </c:pt>
                <c:pt idx="39">
                  <c:v>1.5584968649229061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C8-9E40-923D-0E2263F69D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815264"/>
        <c:axId val="1076816896"/>
      </c:scatterChart>
      <c:valAx>
        <c:axId val="107681526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16896"/>
        <c:crosses val="autoZero"/>
        <c:crossBetween val="midCat"/>
      </c:valAx>
      <c:valAx>
        <c:axId val="10768168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Body Comppoent Drag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DBB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81526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1'!$T$3</c:f>
              <c:strCache>
                <c:ptCount val="1"/>
                <c:pt idx="0">
                  <c:v>Total Drag Coefficient (CD)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1'!$T$4:$T$43</c:f>
              <c:numCache>
                <c:formatCode>General</c:formatCode>
                <c:ptCount val="40"/>
                <c:pt idx="0">
                  <c:v>0.78298452782214645</c:v>
                </c:pt>
                <c:pt idx="1">
                  <c:v>0.91949861772902719</c:v>
                </c:pt>
                <c:pt idx="2">
                  <c:v>1.0105470474740745</c:v>
                </c:pt>
                <c:pt idx="3">
                  <c:v>1.0807382511705608</c:v>
                </c:pt>
                <c:pt idx="4">
                  <c:v>1.1386230337250629</c:v>
                </c:pt>
                <c:pt idx="5">
                  <c:v>1.1882787184691288</c:v>
                </c:pt>
                <c:pt idx="6">
                  <c:v>1.2319960330643935</c:v>
                </c:pt>
                <c:pt idx="7">
                  <c:v>1.2712011867202666</c:v>
                </c:pt>
                <c:pt idx="8">
                  <c:v>1.3068474512671095</c:v>
                </c:pt>
                <c:pt idx="9">
                  <c:v>1.3396061183791124</c:v>
                </c:pt>
                <c:pt idx="10">
                  <c:v>1.3699692319080263</c:v>
                </c:pt>
                <c:pt idx="11">
                  <c:v>1.3983090902897435</c:v>
                </c:pt>
                <c:pt idx="12">
                  <c:v>1.424914757082699</c:v>
                </c:pt>
                <c:pt idx="13">
                  <c:v>1.4500155285009539</c:v>
                </c:pt>
                <c:pt idx="14">
                  <c:v>1.4737966051950873</c:v>
                </c:pt>
                <c:pt idx="15">
                  <c:v>1.4964098988240324</c:v>
                </c:pt>
                <c:pt idx="16">
                  <c:v>1.5179816898300675</c:v>
                </c:pt>
                <c:pt idx="17">
                  <c:v>1.5386181829591228</c:v>
                </c:pt>
                <c:pt idx="18">
                  <c:v>1.5584096210070864</c:v>
                </c:pt>
                <c:pt idx="19">
                  <c:v>1.5774333862748913</c:v>
                </c:pt>
                <c:pt idx="20">
                  <c:v>1.5957563764168903</c:v>
                </c:pt>
                <c:pt idx="21">
                  <c:v>1.6134368505272405</c:v>
                </c:pt>
                <c:pt idx="22">
                  <c:v>1.6305258820377349</c:v>
                </c:pt>
                <c:pt idx="23">
                  <c:v>1.6470685154420672</c:v>
                </c:pt>
                <c:pt idx="24">
                  <c:v>1.6631046969178174</c:v>
                </c:pt>
                <c:pt idx="25">
                  <c:v>1.6786700302259334</c:v>
                </c:pt>
                <c:pt idx="26">
                  <c:v>1.6937963960830467</c:v>
                </c:pt>
                <c:pt idx="27">
                  <c:v>1.7085124637596452</c:v>
                </c:pt>
                <c:pt idx="28">
                  <c:v>1.722844116800166</c:v>
                </c:pt>
                <c:pt idx="29">
                  <c:v>1.7368148097174778</c:v>
                </c:pt>
                <c:pt idx="30">
                  <c:v>1.7504458687604298</c:v>
                </c:pt>
                <c:pt idx="31">
                  <c:v>1.7637567470286761</c:v>
                </c:pt>
                <c:pt idx="32">
                  <c:v>1.776765242062063</c:v>
                </c:pt>
                <c:pt idx="33">
                  <c:v>1.7894876823845927</c:v>
                </c:pt>
                <c:pt idx="34">
                  <c:v>1.8019390882077906</c:v>
                </c:pt>
                <c:pt idx="35">
                  <c:v>1.8141333105031039</c:v>
                </c:pt>
                <c:pt idx="36">
                  <c:v>1.8260831518701663</c:v>
                </c:pt>
                <c:pt idx="37">
                  <c:v>1.837800472007628</c:v>
                </c:pt>
                <c:pt idx="38">
                  <c:v>1.8492962800985888</c:v>
                </c:pt>
                <c:pt idx="39">
                  <c:v>1.8605808160255384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8-6B4A-9F31-0B5A0A18C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835744"/>
        <c:axId val="1098139856"/>
      </c:scatterChart>
      <c:valAx>
        <c:axId val="1128835744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139856"/>
        <c:crosses val="autoZero"/>
        <c:crossBetween val="midCat"/>
      </c:valAx>
      <c:valAx>
        <c:axId val="1098139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Total Drag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835744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FD-DE49-A851-A7E4B7EF1E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2FD-DE49-A851-A7E4B7EF1EDC}"/>
              </c:ext>
            </c:extLst>
          </c:dPt>
          <c:cat>
            <c:strRef>
              <c:f>'Sheet 1'!$A$42:$A$43</c:f>
              <c:strCache>
                <c:ptCount val="2"/>
                <c:pt idx="0">
                  <c:v>Incompressible Skin Friction Coefficient (Cf)</c:v>
                </c:pt>
                <c:pt idx="1">
                  <c:v>Compressible Skin Friction Coefficient (Cfc)</c:v>
                </c:pt>
              </c:strCache>
            </c:strRef>
          </c:cat>
          <c:val>
            <c:numRef>
              <c:f>'Sheet 1'!$C$42:$C$43</c:f>
              <c:numCache>
                <c:formatCode>General</c:formatCode>
                <c:ptCount val="2"/>
                <c:pt idx="0">
                  <c:v>9.4285558879609363E-4</c:v>
                </c:pt>
                <c:pt idx="1">
                  <c:v>9.4131687386397476E-4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C8-564A-9F80-E67D0448AC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1'!$P$3</c:f>
              <c:strCache>
                <c:ptCount val="1"/>
                <c:pt idx="0">
                  <c:v>Tail Drag Component (CDTT)</c:v>
                </c:pt>
              </c:strCache>
            </c:strRef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1'!$P$4:$P$43</c:f>
              <c:numCache>
                <c:formatCode>General</c:formatCode>
                <c:ptCount val="40"/>
                <c:pt idx="0">
                  <c:v>0.1647215275107019</c:v>
                </c:pt>
                <c:pt idx="1">
                  <c:v>0.18425984610069818</c:v>
                </c:pt>
                <c:pt idx="2">
                  <c:v>0.19686866433710598</c:v>
                </c:pt>
                <c:pt idx="3">
                  <c:v>0.20637669126499739</c:v>
                </c:pt>
                <c:pt idx="4">
                  <c:v>0.21408717421206777</c:v>
                </c:pt>
                <c:pt idx="5">
                  <c:v>0.22061216859903401</c:v>
                </c:pt>
                <c:pt idx="6">
                  <c:v>0.22629135700152558</c:v>
                </c:pt>
                <c:pt idx="7">
                  <c:v>0.23133405721088321</c:v>
                </c:pt>
                <c:pt idx="8">
                  <c:v>0.2358789319330247</c:v>
                </c:pt>
                <c:pt idx="9">
                  <c:v>0.24002285874889792</c:v>
                </c:pt>
                <c:pt idx="10">
                  <c:v>0.24383634530766088</c:v>
                </c:pt>
                <c:pt idx="11">
                  <c:v>0.24737239782947215</c:v>
                </c:pt>
                <c:pt idx="12">
                  <c:v>0.25067192965752277</c:v>
                </c:pt>
                <c:pt idx="13">
                  <c:v>0.25376721827035986</c:v>
                </c:pt>
                <c:pt idx="14">
                  <c:v>0.25668420201037373</c:v>
                </c:pt>
                <c:pt idx="15">
                  <c:v>0.25944405622868122</c:v>
                </c:pt>
                <c:pt idx="16">
                  <c:v>0.26206430518259005</c:v>
                </c:pt>
                <c:pt idx="17">
                  <c:v>0.2645596253032152</c:v>
                </c:pt>
                <c:pt idx="18">
                  <c:v>0.26694243764516984</c:v>
                </c:pt>
                <c:pt idx="19">
                  <c:v>0.2692233528774578</c:v>
                </c:pt>
                <c:pt idx="20">
                  <c:v>0.27141151095509936</c:v>
                </c:pt>
                <c:pt idx="21">
                  <c:v>0.27351484415947125</c:v>
                </c:pt>
                <c:pt idx="22">
                  <c:v>0.27554028344755649</c:v>
                </c:pt>
                <c:pt idx="23">
                  <c:v>0.27749392223035774</c:v>
                </c:pt>
                <c:pt idx="24">
                  <c:v>0.27938114774866374</c:v>
                </c:pt>
                <c:pt idx="25">
                  <c:v>0.28120674748064139</c:v>
                </c:pt>
                <c:pt idx="26">
                  <c:v>0.28297499609278376</c:v>
                </c:pt>
                <c:pt idx="27">
                  <c:v>0.28468972707225715</c:v>
                </c:pt>
                <c:pt idx="28">
                  <c:v>0.28635439218383468</c:v>
                </c:pt>
                <c:pt idx="29">
                  <c:v>0.28797211116464155</c:v>
                </c:pt>
                <c:pt idx="30">
                  <c:v>0.28954571352796121</c:v>
                </c:pt>
                <c:pt idx="31">
                  <c:v>0.29107777394047452</c:v>
                </c:pt>
                <c:pt idx="32">
                  <c:v>0.29257064232873758</c:v>
                </c:pt>
                <c:pt idx="33">
                  <c:v>0.29402646963444989</c:v>
                </c:pt>
                <c:pt idx="34">
                  <c:v>0.29544722995556699</c:v>
                </c:pt>
                <c:pt idx="35">
                  <c:v>0.29683473966816742</c:v>
                </c:pt>
                <c:pt idx="36">
                  <c:v>0.29819067401240634</c:v>
                </c:pt>
                <c:pt idx="37">
                  <c:v>0.29951658153766086</c:v>
                </c:pt>
                <c:pt idx="38">
                  <c:v>0.30081389673172571</c:v>
                </c:pt>
                <c:pt idx="39">
                  <c:v>0.30208395110263242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2E-4442-AF27-48A4D2FC4850}"/>
            </c:ext>
          </c:extLst>
        </c:ser>
        <c:ser>
          <c:idx val="1"/>
          <c:order val="1"/>
          <c:tx>
            <c:strRef>
              <c:f>'Sheet 1'!$S$3</c:f>
              <c:strCache>
                <c:ptCount val="1"/>
                <c:pt idx="0">
                  <c:v>Body Component of Drag (CDTB)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1'!$S$4:$S$43</c:f>
              <c:numCache>
                <c:formatCode>General</c:formatCode>
                <c:ptCount val="40"/>
                <c:pt idx="0">
                  <c:v>0.61826300031144454</c:v>
                </c:pt>
                <c:pt idx="1">
                  <c:v>0.73523877162832896</c:v>
                </c:pt>
                <c:pt idx="2">
                  <c:v>0.81367838313696861</c:v>
                </c:pt>
                <c:pt idx="3">
                  <c:v>0.8743615599055633</c:v>
                </c:pt>
                <c:pt idx="4">
                  <c:v>0.92453585951299522</c:v>
                </c:pt>
                <c:pt idx="5">
                  <c:v>0.96766654987009471</c:v>
                </c:pt>
                <c:pt idx="6">
                  <c:v>1.0057046760628678</c:v>
                </c:pt>
                <c:pt idx="7">
                  <c:v>1.0398671295093833</c:v>
                </c:pt>
                <c:pt idx="8">
                  <c:v>1.0709685193340848</c:v>
                </c:pt>
                <c:pt idx="9">
                  <c:v>1.0995832596302144</c:v>
                </c:pt>
                <c:pt idx="10">
                  <c:v>1.1261328866003655</c:v>
                </c:pt>
                <c:pt idx="11">
                  <c:v>1.1509366924602713</c:v>
                </c:pt>
                <c:pt idx="12">
                  <c:v>1.1742428274251762</c:v>
                </c:pt>
                <c:pt idx="13">
                  <c:v>1.1962483102305941</c:v>
                </c:pt>
                <c:pt idx="14">
                  <c:v>1.2171124031847136</c:v>
                </c:pt>
                <c:pt idx="15">
                  <c:v>1.2369658425953511</c:v>
                </c:pt>
                <c:pt idx="16">
                  <c:v>1.2559173846474774</c:v>
                </c:pt>
                <c:pt idx="17">
                  <c:v>1.2740585576559076</c:v>
                </c:pt>
                <c:pt idx="18">
                  <c:v>1.2914671833619165</c:v>
                </c:pt>
                <c:pt idx="19">
                  <c:v>1.3082100333974334</c:v>
                </c:pt>
                <c:pt idx="20">
                  <c:v>1.3243448654617909</c:v>
                </c:pt>
                <c:pt idx="21">
                  <c:v>1.3399220063677693</c:v>
                </c:pt>
                <c:pt idx="22">
                  <c:v>1.3549855985901784</c:v>
                </c:pt>
                <c:pt idx="23">
                  <c:v>1.3695745932117094</c:v>
                </c:pt>
                <c:pt idx="24">
                  <c:v>1.3837235491691535</c:v>
                </c:pt>
                <c:pt idx="25">
                  <c:v>1.397463282745292</c:v>
                </c:pt>
                <c:pt idx="26">
                  <c:v>1.4108213999902628</c:v>
                </c:pt>
                <c:pt idx="27">
                  <c:v>1.4238227366873879</c:v>
                </c:pt>
                <c:pt idx="28">
                  <c:v>1.4364897246163313</c:v>
                </c:pt>
                <c:pt idx="29">
                  <c:v>1.4488426985528362</c:v>
                </c:pt>
                <c:pt idx="30">
                  <c:v>1.4609001552324687</c:v>
                </c:pt>
                <c:pt idx="31">
                  <c:v>1.4726789730882015</c:v>
                </c:pt>
                <c:pt idx="32">
                  <c:v>1.4841945997333255</c:v>
                </c:pt>
                <c:pt idx="33">
                  <c:v>1.4954612127501428</c:v>
                </c:pt>
                <c:pt idx="34">
                  <c:v>1.5064918582522235</c:v>
                </c:pt>
                <c:pt idx="35">
                  <c:v>1.5172985708349365</c:v>
                </c:pt>
                <c:pt idx="36">
                  <c:v>1.5278924778577601</c:v>
                </c:pt>
                <c:pt idx="37">
                  <c:v>1.5382838904699672</c:v>
                </c:pt>
                <c:pt idx="38">
                  <c:v>1.5484823833668631</c:v>
                </c:pt>
                <c:pt idx="39">
                  <c:v>1.5584968649229061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2E-4442-AF27-48A4D2FC4850}"/>
            </c:ext>
          </c:extLst>
        </c:ser>
        <c:ser>
          <c:idx val="2"/>
          <c:order val="2"/>
          <c:tx>
            <c:strRef>
              <c:f>'Sheet 1'!$T$3</c:f>
              <c:strCache>
                <c:ptCount val="1"/>
                <c:pt idx="0">
                  <c:v>Total Drag Coefficient (CD)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'Sheet 1'!$E$4:$E$43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'Sheet 1'!$T$4:$T$43</c:f>
              <c:numCache>
                <c:formatCode>General</c:formatCode>
                <c:ptCount val="40"/>
                <c:pt idx="0">
                  <c:v>0.78298452782214645</c:v>
                </c:pt>
                <c:pt idx="1">
                  <c:v>0.91949861772902719</c:v>
                </c:pt>
                <c:pt idx="2">
                  <c:v>1.0105470474740745</c:v>
                </c:pt>
                <c:pt idx="3">
                  <c:v>1.0807382511705608</c:v>
                </c:pt>
                <c:pt idx="4">
                  <c:v>1.1386230337250629</c:v>
                </c:pt>
                <c:pt idx="5">
                  <c:v>1.1882787184691288</c:v>
                </c:pt>
                <c:pt idx="6">
                  <c:v>1.2319960330643935</c:v>
                </c:pt>
                <c:pt idx="7">
                  <c:v>1.2712011867202666</c:v>
                </c:pt>
                <c:pt idx="8">
                  <c:v>1.3068474512671095</c:v>
                </c:pt>
                <c:pt idx="9">
                  <c:v>1.3396061183791124</c:v>
                </c:pt>
                <c:pt idx="10">
                  <c:v>1.3699692319080263</c:v>
                </c:pt>
                <c:pt idx="11">
                  <c:v>1.3983090902897435</c:v>
                </c:pt>
                <c:pt idx="12">
                  <c:v>1.424914757082699</c:v>
                </c:pt>
                <c:pt idx="13">
                  <c:v>1.4500155285009539</c:v>
                </c:pt>
                <c:pt idx="14">
                  <c:v>1.4737966051950873</c:v>
                </c:pt>
                <c:pt idx="15">
                  <c:v>1.4964098988240324</c:v>
                </c:pt>
                <c:pt idx="16">
                  <c:v>1.5179816898300675</c:v>
                </c:pt>
                <c:pt idx="17">
                  <c:v>1.5386181829591228</c:v>
                </c:pt>
                <c:pt idx="18">
                  <c:v>1.5584096210070864</c:v>
                </c:pt>
                <c:pt idx="19">
                  <c:v>1.5774333862748913</c:v>
                </c:pt>
                <c:pt idx="20">
                  <c:v>1.5957563764168903</c:v>
                </c:pt>
                <c:pt idx="21">
                  <c:v>1.6134368505272405</c:v>
                </c:pt>
                <c:pt idx="22">
                  <c:v>1.6305258820377349</c:v>
                </c:pt>
                <c:pt idx="23">
                  <c:v>1.6470685154420672</c:v>
                </c:pt>
                <c:pt idx="24">
                  <c:v>1.6631046969178174</c:v>
                </c:pt>
                <c:pt idx="25">
                  <c:v>1.6786700302259334</c:v>
                </c:pt>
                <c:pt idx="26">
                  <c:v>1.6937963960830467</c:v>
                </c:pt>
                <c:pt idx="27">
                  <c:v>1.7085124637596452</c:v>
                </c:pt>
                <c:pt idx="28">
                  <c:v>1.722844116800166</c:v>
                </c:pt>
                <c:pt idx="29">
                  <c:v>1.7368148097174778</c:v>
                </c:pt>
                <c:pt idx="30">
                  <c:v>1.7504458687604298</c:v>
                </c:pt>
                <c:pt idx="31">
                  <c:v>1.7637567470286761</c:v>
                </c:pt>
                <c:pt idx="32">
                  <c:v>1.776765242062063</c:v>
                </c:pt>
                <c:pt idx="33">
                  <c:v>1.7894876823845927</c:v>
                </c:pt>
                <c:pt idx="34">
                  <c:v>1.8019390882077906</c:v>
                </c:pt>
                <c:pt idx="35">
                  <c:v>1.8141333105031039</c:v>
                </c:pt>
                <c:pt idx="36">
                  <c:v>1.8260831518701663</c:v>
                </c:pt>
                <c:pt idx="37">
                  <c:v>1.837800472007628</c:v>
                </c:pt>
                <c:pt idx="38">
                  <c:v>1.8492962800985888</c:v>
                </c:pt>
                <c:pt idx="39">
                  <c:v>1.8605808160255384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2E-4442-AF27-48A4D2FC4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602336"/>
        <c:axId val="1130390416"/>
      </c:scatterChart>
      <c:valAx>
        <c:axId val="113060233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Velocity 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390416"/>
        <c:crosses val="autoZero"/>
        <c:crossBetween val="midCat"/>
      </c:valAx>
      <c:valAx>
        <c:axId val="11303904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Drag Coefficient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602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1.6064401853087478E-2"/>
          <c:y val="0.89297190681370842"/>
          <c:w val="0.96109634394826449"/>
          <c:h val="9.40670314814323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2D-2D41-9C80-C3B75ADEB95A}"/>
              </c:ext>
            </c:extLst>
          </c:dPt>
          <c:dPt>
            <c:idx val="1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E2D-2D41-9C80-C3B75ADEB95A}"/>
              </c:ext>
            </c:extLst>
          </c:dPt>
          <c:cat>
            <c:strRef>
              <c:f>('Sheet 1'!$A$50,'Sheet 1'!$A$58)</c:f>
              <c:strCache>
                <c:ptCount val="2"/>
                <c:pt idx="0">
                  <c:v>Tail Drag Component (CDTT)</c:v>
                </c:pt>
                <c:pt idx="1">
                  <c:v>Body Component of Drag (CDTB)</c:v>
                </c:pt>
              </c:strCache>
            </c:strRef>
          </c:cat>
          <c:val>
            <c:numRef>
              <c:f>('Sheet 1'!$C$50,'Sheet 1'!$C$58)</c:f>
              <c:numCache>
                <c:formatCode>General</c:formatCode>
                <c:ptCount val="2"/>
                <c:pt idx="0">
                  <c:v>0.30208395110263242</c:v>
                </c:pt>
                <c:pt idx="1">
                  <c:v>1.5584968649229061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2D-2D41-9C80-C3B75ADEB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'Sheet 1'!$T$3</c:f>
              <c:strCache>
                <c:ptCount val="1"/>
                <c:pt idx="0">
                  <c:v>Total Drag Coefficient (CD)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'Sheet 1'!$F$4:$F$43</c:f>
              <c:numCache>
                <c:formatCode>0.00E+00</c:formatCode>
                <c:ptCount val="40"/>
                <c:pt idx="0">
                  <c:v>49595.902702702704</c:v>
                </c:pt>
                <c:pt idx="1">
                  <c:v>99191.805405405408</c:v>
                </c:pt>
                <c:pt idx="2">
                  <c:v>148787.70810810811</c:v>
                </c:pt>
                <c:pt idx="3">
                  <c:v>198383.61081081082</c:v>
                </c:pt>
                <c:pt idx="4">
                  <c:v>247979.51351351355</c:v>
                </c:pt>
                <c:pt idx="5">
                  <c:v>297575.41621621622</c:v>
                </c:pt>
                <c:pt idx="6">
                  <c:v>347171.3189189189</c:v>
                </c:pt>
                <c:pt idx="7">
                  <c:v>396767.22162162163</c:v>
                </c:pt>
                <c:pt idx="8">
                  <c:v>446363.12432432437</c:v>
                </c:pt>
                <c:pt idx="9">
                  <c:v>495959.0270270271</c:v>
                </c:pt>
                <c:pt idx="10">
                  <c:v>545554.92972972977</c:v>
                </c:pt>
                <c:pt idx="11">
                  <c:v>595150.83243243245</c:v>
                </c:pt>
                <c:pt idx="12">
                  <c:v>644746.73513513512</c:v>
                </c:pt>
                <c:pt idx="13">
                  <c:v>694342.6378378378</c:v>
                </c:pt>
                <c:pt idx="14">
                  <c:v>743938.54054054059</c:v>
                </c:pt>
                <c:pt idx="15">
                  <c:v>793534.44324324327</c:v>
                </c:pt>
                <c:pt idx="16">
                  <c:v>843130.34594594594</c:v>
                </c:pt>
                <c:pt idx="17">
                  <c:v>892726.24864864873</c:v>
                </c:pt>
                <c:pt idx="18">
                  <c:v>942322.15135135129</c:v>
                </c:pt>
                <c:pt idx="19">
                  <c:v>991918.0540540542</c:v>
                </c:pt>
                <c:pt idx="20">
                  <c:v>1041513.9567567566</c:v>
                </c:pt>
                <c:pt idx="21">
                  <c:v>1091109.8594594595</c:v>
                </c:pt>
                <c:pt idx="22">
                  <c:v>1140705.7621621622</c:v>
                </c:pt>
                <c:pt idx="23">
                  <c:v>1190301.6648648649</c:v>
                </c:pt>
                <c:pt idx="24">
                  <c:v>1239897.5675675676</c:v>
                </c:pt>
                <c:pt idx="25">
                  <c:v>1289493.4702702702</c:v>
                </c:pt>
                <c:pt idx="26">
                  <c:v>1339089.3729729732</c:v>
                </c:pt>
                <c:pt idx="27">
                  <c:v>1388685.2756756756</c:v>
                </c:pt>
                <c:pt idx="28">
                  <c:v>1438281.1783783785</c:v>
                </c:pt>
                <c:pt idx="29">
                  <c:v>1487877.0810810812</c:v>
                </c:pt>
                <c:pt idx="30">
                  <c:v>1537472.9837837839</c:v>
                </c:pt>
                <c:pt idx="31">
                  <c:v>1587068.8864864865</c:v>
                </c:pt>
                <c:pt idx="32">
                  <c:v>1636664.789189189</c:v>
                </c:pt>
                <c:pt idx="33">
                  <c:v>1686260.6918918919</c:v>
                </c:pt>
                <c:pt idx="34">
                  <c:v>1735856.5945945946</c:v>
                </c:pt>
                <c:pt idx="35">
                  <c:v>1785452.4972972975</c:v>
                </c:pt>
                <c:pt idx="36">
                  <c:v>1835048.4</c:v>
                </c:pt>
                <c:pt idx="37">
                  <c:v>1884644.3027027026</c:v>
                </c:pt>
                <c:pt idx="38">
                  <c:v>1934240.2054054055</c:v>
                </c:pt>
                <c:pt idx="39">
                  <c:v>1983836.1081081084</c:v>
                </c:pt>
              </c:numCache>
            </c:numRef>
          </c:xVal>
          <c:yVal>
            <c:numRef>
              <c:f>'Sheet 1'!$T$4:$T$43</c:f>
              <c:numCache>
                <c:formatCode>General</c:formatCode>
                <c:ptCount val="40"/>
                <c:pt idx="0">
                  <c:v>0.78298452782214645</c:v>
                </c:pt>
                <c:pt idx="1">
                  <c:v>0.91949861772902719</c:v>
                </c:pt>
                <c:pt idx="2">
                  <c:v>1.0105470474740745</c:v>
                </c:pt>
                <c:pt idx="3">
                  <c:v>1.0807382511705608</c:v>
                </c:pt>
                <c:pt idx="4">
                  <c:v>1.1386230337250629</c:v>
                </c:pt>
                <c:pt idx="5">
                  <c:v>1.1882787184691288</c:v>
                </c:pt>
                <c:pt idx="6">
                  <c:v>1.2319960330643935</c:v>
                </c:pt>
                <c:pt idx="7">
                  <c:v>1.2712011867202666</c:v>
                </c:pt>
                <c:pt idx="8">
                  <c:v>1.3068474512671095</c:v>
                </c:pt>
                <c:pt idx="9">
                  <c:v>1.3396061183791124</c:v>
                </c:pt>
                <c:pt idx="10">
                  <c:v>1.3699692319080263</c:v>
                </c:pt>
                <c:pt idx="11">
                  <c:v>1.3983090902897435</c:v>
                </c:pt>
                <c:pt idx="12">
                  <c:v>1.424914757082699</c:v>
                </c:pt>
                <c:pt idx="13">
                  <c:v>1.4500155285009539</c:v>
                </c:pt>
                <c:pt idx="14">
                  <c:v>1.4737966051950873</c:v>
                </c:pt>
                <c:pt idx="15">
                  <c:v>1.4964098988240324</c:v>
                </c:pt>
                <c:pt idx="16">
                  <c:v>1.5179816898300675</c:v>
                </c:pt>
                <c:pt idx="17">
                  <c:v>1.5386181829591228</c:v>
                </c:pt>
                <c:pt idx="18">
                  <c:v>1.5584096210070864</c:v>
                </c:pt>
                <c:pt idx="19">
                  <c:v>1.5774333862748913</c:v>
                </c:pt>
                <c:pt idx="20">
                  <c:v>1.5957563764168903</c:v>
                </c:pt>
                <c:pt idx="21">
                  <c:v>1.6134368505272405</c:v>
                </c:pt>
                <c:pt idx="22">
                  <c:v>1.6305258820377349</c:v>
                </c:pt>
                <c:pt idx="23">
                  <c:v>1.6470685154420672</c:v>
                </c:pt>
                <c:pt idx="24">
                  <c:v>1.6631046969178174</c:v>
                </c:pt>
                <c:pt idx="25">
                  <c:v>1.6786700302259334</c:v>
                </c:pt>
                <c:pt idx="26">
                  <c:v>1.6937963960830467</c:v>
                </c:pt>
                <c:pt idx="27">
                  <c:v>1.7085124637596452</c:v>
                </c:pt>
                <c:pt idx="28">
                  <c:v>1.722844116800166</c:v>
                </c:pt>
                <c:pt idx="29">
                  <c:v>1.7368148097174778</c:v>
                </c:pt>
                <c:pt idx="30">
                  <c:v>1.7504458687604298</c:v>
                </c:pt>
                <c:pt idx="31">
                  <c:v>1.7637567470286761</c:v>
                </c:pt>
                <c:pt idx="32">
                  <c:v>1.776765242062063</c:v>
                </c:pt>
                <c:pt idx="33">
                  <c:v>1.7894876823845927</c:v>
                </c:pt>
                <c:pt idx="34">
                  <c:v>1.8019390882077906</c:v>
                </c:pt>
                <c:pt idx="35">
                  <c:v>1.8141333105031039</c:v>
                </c:pt>
                <c:pt idx="36">
                  <c:v>1.8260831518701663</c:v>
                </c:pt>
                <c:pt idx="37">
                  <c:v>1.837800472007628</c:v>
                </c:pt>
                <c:pt idx="38">
                  <c:v>1.8492962800985888</c:v>
                </c:pt>
                <c:pt idx="39">
                  <c:v>1.8605808160255384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30-FC4A-9F27-70C189DE2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7578336"/>
        <c:axId val="1137579968"/>
      </c:scatterChart>
      <c:valAx>
        <c:axId val="113757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solidFill>
                      <a:schemeClr val="tx1"/>
                    </a:solidFill>
                  </a:rPr>
                  <a:t>Reynolds Number (Re)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79968"/>
        <c:crosses val="autoZero"/>
        <c:crossBetween val="midCat"/>
      </c:valAx>
      <c:valAx>
        <c:axId val="1137579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Total Drag Coefficient (C</a:t>
                </a:r>
                <a:r>
                  <a:rPr lang="en-IN" sz="1400" b="1" i="0" u="none" strike="noStrike" baseline="-25000">
                    <a:solidFill>
                      <a:schemeClr val="tx1"/>
                    </a:solidFill>
                    <a:effectLst/>
                  </a:rPr>
                  <a:t>D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  <a:effectLst/>
                  </a:rPr>
                  <a:t>)</a:t>
                </a:r>
                <a:r>
                  <a:rPr lang="en-IN" sz="1400" b="1" i="0" u="none" strike="noStrike" baseline="0">
                    <a:solidFill>
                      <a:schemeClr val="tx1"/>
                    </a:solidFill>
                  </a:rPr>
                  <a:t> </a:t>
                </a:r>
                <a:endParaRPr lang="en-GB" sz="1400" b="1" i="0" baseline="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578336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770466</xdr:colOff>
      <xdr:row>27</xdr:row>
      <xdr:rowOff>110066</xdr:rowOff>
    </xdr:from>
    <xdr:ext cx="65" cy="16831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B982D86-009A-A047-A106-7478EA5D265D}"/>
            </a:ext>
          </a:extLst>
        </xdr:cNvPr>
        <xdr:cNvSpPr txBox="1"/>
      </xdr:nvSpPr>
      <xdr:spPr>
        <a:xfrm>
          <a:off x="11590866" y="9203266"/>
          <a:ext cx="65" cy="168316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GB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0</xdr:col>
      <xdr:colOff>3512053</xdr:colOff>
      <xdr:row>27</xdr:row>
      <xdr:rowOff>86031</xdr:rowOff>
    </xdr:from>
    <xdr:ext cx="114840" cy="16959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C391713-B5C8-4945-9422-C8DE16A9B8C6}"/>
                </a:ext>
              </a:extLst>
            </xdr:cNvPr>
            <xdr:cNvSpPr txBox="1"/>
          </xdr:nvSpPr>
          <xdr:spPr>
            <a:xfrm>
              <a:off x="3512053" y="9076825"/>
              <a:ext cx="114840" cy="169598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kumimoji="0" lang="el-GR" sz="1100" b="0" i="1" u="none" strike="noStrike" cap="none" spc="0" normalizeH="0" baseline="0">
                        <a:ln>
                          <a:noFill/>
                        </a:ln>
                        <a:solidFill>
                          <a:srgbClr val="000000"/>
                        </a:solidFill>
                        <a:effectLst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  <a:sym typeface="Helvetica Neue"/>
                      </a:rPr>
                      <m:t>Γ</m:t>
                    </m:r>
                  </m:oMath>
                </m:oMathPara>
              </a14:m>
              <a:endParaRPr kumimoji="0" lang="en-GB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C391713-B5C8-4945-9422-C8DE16A9B8C6}"/>
                </a:ext>
              </a:extLst>
            </xdr:cNvPr>
            <xdr:cNvSpPr txBox="1"/>
          </xdr:nvSpPr>
          <xdr:spPr>
            <a:xfrm>
              <a:off x="3512053" y="9076825"/>
              <a:ext cx="114840" cy="169598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none" lIns="0" tIns="0" rIns="0" bIns="0" numCol="1" spcCol="38100" rtlCol="0" anchor="t">
              <a:sp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l-GR" sz="11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  <a:sym typeface="Helvetica Neue"/>
                </a:rPr>
                <a:t>Γ</a:t>
              </a:r>
              <a:endParaRPr kumimoji="0" lang="en-GB" sz="1100" b="0" i="0" u="none" strike="noStrike" cap="none" spc="0" normalizeH="0" baseline="0">
                <a:ln>
                  <a:noFill/>
                </a:ln>
                <a:solidFill>
                  <a:srgbClr val="000000"/>
                </a:solidFill>
                <a:effectLst/>
                <a:uFillTx/>
                <a:latin typeface="+mn-lt"/>
                <a:ea typeface="+mn-ea"/>
                <a:cs typeface="+mn-cs"/>
                <a:sym typeface="Helvetica Neue"/>
              </a:endParaRPr>
            </a:p>
          </xdr:txBody>
        </xdr:sp>
      </mc:Fallback>
    </mc:AlternateContent>
    <xdr:clientData/>
  </xdr:oneCellAnchor>
  <xdr:oneCellAnchor>
    <xdr:from>
      <xdr:col>10</xdr:col>
      <xdr:colOff>2882260</xdr:colOff>
      <xdr:row>2</xdr:row>
      <xdr:rowOff>63955</xdr:rowOff>
    </xdr:from>
    <xdr:ext cx="251625" cy="1787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477BFEB-9874-E64A-ACCA-F196C3FB5D66}"/>
                </a:ext>
              </a:extLst>
            </xdr:cNvPr>
            <xdr:cNvSpPr txBox="1"/>
          </xdr:nvSpPr>
          <xdr:spPr>
            <a:xfrm>
              <a:off x="32567368" y="813164"/>
              <a:ext cx="251625" cy="17873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square" lIns="0" tIns="0" rIns="0" bIns="0" numCol="1" spcCol="38100" rtlCol="0" anchor="t">
              <a:no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14:m>
                <m:oMath xmlns:m="http://schemas.openxmlformats.org/officeDocument/2006/math">
                  <m:r>
                    <a:rPr kumimoji="0" lang="en-GB" sz="1400" b="0" i="1" u="none" strike="noStrike" cap="none" spc="0" normalizeH="0" baseline="0">
                      <a:ln>
                        <a:noFill/>
                      </a:ln>
                      <a:solidFill>
                        <a:srgbClr val="000000"/>
                      </a:solidFill>
                      <a:effectLst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  <a:sym typeface="Helvetica Neue"/>
                    </a:rPr>
                    <m:t>∆</m:t>
                  </m:r>
                </m:oMath>
              </a14:m>
              <a:r>
                <a:rPr kumimoji="0" lang="en-GB" sz="14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+mn-lt"/>
                  <a:ea typeface="+mn-ea"/>
                  <a:cs typeface="+mn-cs"/>
                  <a:sym typeface="Helvetica Neue"/>
                </a:rPr>
                <a:t> </a:t>
              </a: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477BFEB-9874-E64A-ACCA-F196C3FB5D66}"/>
                </a:ext>
              </a:extLst>
            </xdr:cNvPr>
            <xdr:cNvSpPr txBox="1"/>
          </xdr:nvSpPr>
          <xdr:spPr>
            <a:xfrm>
              <a:off x="32567368" y="813164"/>
              <a:ext cx="251625" cy="178735"/>
            </a:xfrm>
            <a:prstGeom prst="rect">
              <a:avLst/>
            </a:prstGeom>
            <a:noFill/>
            <a:ln w="12700" cap="flat">
              <a:noFill/>
              <a:miter lim="400000"/>
            </a:ln>
            <a:effectLst/>
            <a:sp3d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none"/>
          </xdr:style>
          <xdr:txBody>
            <a:bodyPr rot="0" spcFirstLastPara="1" vertOverflow="clip" horzOverflow="clip" vert="horz" wrap="square" lIns="0" tIns="0" rIns="0" bIns="0" numCol="1" spcCol="38100" rtlCol="0" anchor="t">
              <a:noAutofit/>
            </a:bodyPr>
            <a:lstStyle/>
            <a:p>
              <a:pPr marL="0" marR="0" indent="0" algn="l" defTabSz="457200" rtl="0" fontAlgn="auto" latinLnBrk="0" hangingPunct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</a:pPr>
              <a:r>
                <a:rPr kumimoji="0" lang="en-GB" sz="14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  <a:sym typeface="Helvetica Neue"/>
                </a:rPr>
                <a:t>∆</a:t>
              </a:r>
              <a:r>
                <a:rPr kumimoji="0" lang="en-GB" sz="1400" b="0" i="0" u="none" strike="noStrike" cap="none" spc="0" normalizeH="0" baseline="0">
                  <a:ln>
                    <a:noFill/>
                  </a:ln>
                  <a:solidFill>
                    <a:srgbClr val="000000"/>
                  </a:solidFill>
                  <a:effectLst/>
                  <a:uFillTx/>
                  <a:latin typeface="+mn-lt"/>
                  <a:ea typeface="+mn-ea"/>
                  <a:cs typeface="+mn-cs"/>
                  <a:sym typeface="Helvetica Neue"/>
                </a:rPr>
                <a:t> </a:t>
              </a:r>
            </a:p>
          </xdr:txBody>
        </xdr:sp>
      </mc:Fallback>
    </mc:AlternateContent>
    <xdr:clientData/>
  </xdr:oneCellAnchor>
  <xdr:twoCellAnchor>
    <xdr:from>
      <xdr:col>4</xdr:col>
      <xdr:colOff>50800</xdr:colOff>
      <xdr:row>44</xdr:row>
      <xdr:rowOff>190500</xdr:rowOff>
    </xdr:from>
    <xdr:to>
      <xdr:col>7</xdr:col>
      <xdr:colOff>3657600</xdr:colOff>
      <xdr:row>62</xdr:row>
      <xdr:rowOff>129540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A410BA-A843-2042-8892-F6D0AE84F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56445</xdr:colOff>
      <xdr:row>63</xdr:row>
      <xdr:rowOff>309033</xdr:rowOff>
    </xdr:from>
    <xdr:to>
      <xdr:col>7</xdr:col>
      <xdr:colOff>3556000</xdr:colOff>
      <xdr:row>81</xdr:row>
      <xdr:rowOff>208628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92953E-CB83-D440-8AF2-D062C4575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4261554</xdr:colOff>
      <xdr:row>44</xdr:row>
      <xdr:rowOff>265288</xdr:rowOff>
    </xdr:from>
    <xdr:to>
      <xdr:col>10</xdr:col>
      <xdr:colOff>338665</xdr:colOff>
      <xdr:row>62</xdr:row>
      <xdr:rowOff>79021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693369C-B5FC-AD45-B5A4-EBDCE8E2E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4234366</xdr:colOff>
      <xdr:row>63</xdr:row>
      <xdr:rowOff>254620</xdr:rowOff>
    </xdr:from>
    <xdr:to>
      <xdr:col>10</xdr:col>
      <xdr:colOff>328446</xdr:colOff>
      <xdr:row>82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DF9F22F-99B3-4E40-9559-C42B08298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672170</xdr:colOff>
      <xdr:row>45</xdr:row>
      <xdr:rowOff>37790</xdr:rowOff>
    </xdr:from>
    <xdr:to>
      <xdr:col>12</xdr:col>
      <xdr:colOff>2787803</xdr:colOff>
      <xdr:row>62</xdr:row>
      <xdr:rowOff>74341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E1B0473-F064-E848-8C93-F43C94427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641197</xdr:colOff>
      <xdr:row>63</xdr:row>
      <xdr:rowOff>285596</xdr:rowOff>
    </xdr:from>
    <xdr:to>
      <xdr:col>12</xdr:col>
      <xdr:colOff>2994309</xdr:colOff>
      <xdr:row>81</xdr:row>
      <xdr:rowOff>154878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4D93081A-A472-C04A-AB00-D2B17418F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3212170</xdr:colOff>
      <xdr:row>45</xdr:row>
      <xdr:rowOff>68767</xdr:rowOff>
    </xdr:from>
    <xdr:to>
      <xdr:col>16</xdr:col>
      <xdr:colOff>206502</xdr:colOff>
      <xdr:row>62</xdr:row>
      <xdr:rowOff>61951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8819FBD-89FD-5E4D-9BFF-CEF6D0B15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3305098</xdr:colOff>
      <xdr:row>64</xdr:row>
      <xdr:rowOff>6815</xdr:rowOff>
    </xdr:from>
    <xdr:to>
      <xdr:col>16</xdr:col>
      <xdr:colOff>278781</xdr:colOff>
      <xdr:row>80</xdr:row>
      <xdr:rowOff>297365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80A52CE-F9C7-9E4E-93A9-F100B3DFC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579245</xdr:colOff>
      <xdr:row>45</xdr:row>
      <xdr:rowOff>6814</xdr:rowOff>
    </xdr:from>
    <xdr:to>
      <xdr:col>19</xdr:col>
      <xdr:colOff>2519351</xdr:colOff>
      <xdr:row>62</xdr:row>
      <xdr:rowOff>30975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C4A28218-45DB-C94D-B52C-4242246AD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641195</xdr:colOff>
      <xdr:row>64</xdr:row>
      <xdr:rowOff>99741</xdr:rowOff>
    </xdr:from>
    <xdr:to>
      <xdr:col>19</xdr:col>
      <xdr:colOff>2570974</xdr:colOff>
      <xdr:row>81</xdr:row>
      <xdr:rowOff>117706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41093FF-EE4C-884D-B064-C6DA1B9FF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355600</xdr:colOff>
      <xdr:row>44</xdr:row>
      <xdr:rowOff>138906</xdr:rowOff>
    </xdr:from>
    <xdr:to>
      <xdr:col>26</xdr:col>
      <xdr:colOff>754063</xdr:colOff>
      <xdr:row>62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206C74B5-1ABD-5F46-A778-F10B6B5B9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304801</xdr:colOff>
      <xdr:row>63</xdr:row>
      <xdr:rowOff>292100</xdr:rowOff>
    </xdr:from>
    <xdr:to>
      <xdr:col>26</xdr:col>
      <xdr:colOff>793750</xdr:colOff>
      <xdr:row>81</xdr:row>
      <xdr:rowOff>41640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771D6D99-4629-C249-BBCD-35B43A873D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228600</xdr:colOff>
      <xdr:row>68</xdr:row>
      <xdr:rowOff>237067</xdr:rowOff>
    </xdr:from>
    <xdr:to>
      <xdr:col>3</xdr:col>
      <xdr:colOff>371707</xdr:colOff>
      <xdr:row>87</xdr:row>
      <xdr:rowOff>270677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F352D2D1-D6A6-224E-BEB3-4CB6157322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330520</xdr:colOff>
      <xdr:row>24</xdr:row>
      <xdr:rowOff>30975</xdr:rowOff>
    </xdr:from>
    <xdr:to>
      <xdr:col>28</xdr:col>
      <xdr:colOff>991218</xdr:colOff>
      <xdr:row>43</xdr:row>
      <xdr:rowOff>93523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136EFB38-821D-3E49-A2EA-56053A9DF1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300462</xdr:colOff>
      <xdr:row>89</xdr:row>
      <xdr:rowOff>99741</xdr:rowOff>
    </xdr:from>
    <xdr:to>
      <xdr:col>3</xdr:col>
      <xdr:colOff>144551</xdr:colOff>
      <xdr:row>107</xdr:row>
      <xdr:rowOff>154878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041948DB-4B13-844A-9A08-F185B9145E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422087</xdr:colOff>
      <xdr:row>6</xdr:row>
      <xdr:rowOff>141194</xdr:rowOff>
    </xdr:from>
    <xdr:to>
      <xdr:col>28</xdr:col>
      <xdr:colOff>958724</xdr:colOff>
      <xdr:row>22</xdr:row>
      <xdr:rowOff>298823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52132D-A1EA-EC4E-97E9-39704BA997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54"/>
  <sheetViews>
    <sheetView showGridLines="0" tabSelected="1" topLeftCell="A18" zoomScale="116" zoomScaleNormal="28" workbookViewId="0">
      <selection activeCell="C38" sqref="C38"/>
    </sheetView>
  </sheetViews>
  <sheetFormatPr baseColWidth="10" defaultColWidth="16.33203125" defaultRowHeight="24.75" customHeight="1"/>
  <cols>
    <col min="1" max="1" width="65.83203125" style="2" customWidth="1"/>
    <col min="2" max="2" width="12.33203125" style="2" customWidth="1"/>
    <col min="3" max="3" width="47.1640625" style="2" customWidth="1"/>
    <col min="4" max="4" width="16.6640625" style="2" customWidth="1"/>
    <col min="5" max="5" width="21" style="2" customWidth="1"/>
    <col min="6" max="6" width="28" style="2" customWidth="1"/>
    <col min="7" max="7" width="22.33203125" style="2" bestFit="1" customWidth="1"/>
    <col min="8" max="8" width="56.5" style="2" customWidth="1"/>
    <col min="9" max="9" width="51.1640625" style="2" customWidth="1"/>
    <col min="10" max="10" width="61.83203125" style="2" customWidth="1"/>
    <col min="11" max="11" width="44.6640625" style="2" customWidth="1"/>
    <col min="12" max="12" width="43.33203125" style="2" bestFit="1" customWidth="1"/>
    <col min="13" max="13" width="45.33203125" style="2" bestFit="1" customWidth="1"/>
    <col min="14" max="14" width="46.1640625" style="2" bestFit="1" customWidth="1"/>
    <col min="15" max="15" width="30" style="2" bestFit="1" customWidth="1"/>
    <col min="16" max="16" width="32.6640625" style="2" bestFit="1" customWidth="1"/>
    <col min="17" max="17" width="28.83203125" style="2" bestFit="1" customWidth="1"/>
    <col min="18" max="18" width="25.6640625" style="2" bestFit="1" customWidth="1"/>
    <col min="19" max="19" width="35.83203125" style="2" bestFit="1" customWidth="1"/>
    <col min="20" max="20" width="33.83203125" style="2" bestFit="1" customWidth="1"/>
    <col min="21" max="21" width="33.83203125" style="2" customWidth="1"/>
    <col min="22" max="257" width="16.33203125" style="2" customWidth="1"/>
    <col min="258" max="16384" width="16.33203125" style="3"/>
  </cols>
  <sheetData>
    <row r="1" spans="1:29" ht="59" customHeight="1">
      <c r="A1" s="32" t="s">
        <v>5</v>
      </c>
      <c r="B1" s="33"/>
      <c r="C1" s="3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1" customHeight="1">
      <c r="A2" s="29"/>
      <c r="B2" s="30"/>
      <c r="C2" s="30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25" customHeight="1">
      <c r="A3" s="5" t="s">
        <v>3</v>
      </c>
      <c r="B3" s="1"/>
      <c r="C3" s="1"/>
      <c r="D3" s="1"/>
      <c r="E3" s="4" t="s">
        <v>0</v>
      </c>
      <c r="F3" s="4" t="s">
        <v>1</v>
      </c>
      <c r="G3" s="4" t="s">
        <v>2</v>
      </c>
      <c r="H3" s="4" t="s">
        <v>58</v>
      </c>
      <c r="I3" s="16" t="s">
        <v>54</v>
      </c>
      <c r="J3" s="4" t="s">
        <v>59</v>
      </c>
      <c r="K3" s="4" t="s">
        <v>61</v>
      </c>
      <c r="L3" s="7" t="s">
        <v>37</v>
      </c>
      <c r="M3" s="7" t="s">
        <v>38</v>
      </c>
      <c r="N3" s="7" t="s">
        <v>39</v>
      </c>
      <c r="O3" s="7" t="s">
        <v>40</v>
      </c>
      <c r="P3" s="4" t="s">
        <v>31</v>
      </c>
      <c r="Q3" s="7" t="s">
        <v>43</v>
      </c>
      <c r="R3" s="7" t="s">
        <v>44</v>
      </c>
      <c r="S3" s="7" t="s">
        <v>42</v>
      </c>
      <c r="T3" s="4" t="s">
        <v>29</v>
      </c>
      <c r="U3" s="16" t="s">
        <v>27</v>
      </c>
      <c r="V3" s="1"/>
      <c r="W3" s="1"/>
      <c r="X3" s="1"/>
      <c r="Y3" s="1"/>
      <c r="Z3" s="1"/>
      <c r="AA3" s="1"/>
      <c r="AB3" s="1"/>
      <c r="AC3" s="1"/>
    </row>
    <row r="4" spans="1:29" ht="25" customHeight="1">
      <c r="A4" s="7"/>
      <c r="B4" s="8" t="s">
        <v>4</v>
      </c>
      <c r="C4" s="8" t="s">
        <v>6</v>
      </c>
      <c r="D4" s="1"/>
      <c r="E4" s="6">
        <v>1</v>
      </c>
      <c r="F4" s="25">
        <f t="shared" ref="F4:F43" si="0">(C$24*E4*C$5)/C$37</f>
        <v>49595.902702702704</v>
      </c>
      <c r="G4" s="6">
        <f t="shared" ref="G4:G43" si="1">E4/C$19</f>
        <v>2.9154518950437317E-3</v>
      </c>
      <c r="H4" s="25">
        <f>(1.328)/SQRT(F4)</f>
        <v>5.9631423304295807E-3</v>
      </c>
      <c r="I4" s="6">
        <f>H4*(1-0.12*(G4*G4))</f>
        <v>5.963136248124762E-3</v>
      </c>
      <c r="J4" s="6">
        <f>2*H4*(C$29/C$32)</f>
        <v>0.90639763422529629</v>
      </c>
      <c r="K4" s="6">
        <f t="shared" ref="K4:K43" si="2">(1/(POWER((1-(G4*G4)),0.417))-1)</f>
        <v>3.5444628618819252E-6</v>
      </c>
      <c r="L4" s="6">
        <f>2*C$21*I4*(C$10/C$11)</f>
        <v>1.2122262363073559E-3</v>
      </c>
      <c r="M4" s="6">
        <f t="shared" ref="M4:M43" si="3">2*C$21*((C$16*C$31)/C$11)*(0.5*0.5)*C$28*K4</f>
        <v>4.1024921928646204E-12</v>
      </c>
      <c r="N4" s="6">
        <f>(0.135*C$21*1)/(POWER(J4,1/3)*POWER(C$34-(G4*G4)*(0.5*0.5),1/2))</f>
        <v>0.16319545145745942</v>
      </c>
      <c r="O4" s="6">
        <f>(4*C$21*I4)*((C$30/C$29)*(0.5*0.5)+(30*POWER(C$30/C$29,4)*(0.5*0.5))/(POWER(POWER(C$34-(G4*G4)*(0.5*0.5),1/2),3)))</f>
        <v>3.1384981283263019E-4</v>
      </c>
      <c r="P4" s="6">
        <f>SUM(L4:O4)</f>
        <v>0.1647215275107019</v>
      </c>
      <c r="Q4" s="1">
        <f t="shared" ref="Q4:Q43" si="4">(6*C$13*I4)/(POWER(C$12,3)*C$11*(POWER(C$35-(G4*G4),0.6)))</f>
        <v>1.5032094577096235E-5</v>
      </c>
      <c r="R4" s="1">
        <f t="shared" ref="R4:R43" si="5">(0.29*(C$13/C$11))/(POWER(I4*(C$33/C$13)*(C$36-(G4*G4)),1/2))</f>
        <v>0.61824796821686745</v>
      </c>
      <c r="S4" s="1">
        <f t="shared" ref="S4:S43" si="6">SUM(Q4:R4)</f>
        <v>0.61826300031144454</v>
      </c>
      <c r="T4" s="1">
        <f t="shared" ref="T4:T42" si="7">SUM(P4,S4)</f>
        <v>0.78298452782214645</v>
      </c>
      <c r="U4" s="1">
        <f>POWER(1-(G4*G4),1/2)</f>
        <v>0.99999575006109287</v>
      </c>
      <c r="V4" s="1"/>
      <c r="W4" s="1"/>
      <c r="X4" s="1"/>
      <c r="Y4" s="1"/>
      <c r="Z4" s="1"/>
      <c r="AA4" s="1"/>
      <c r="AB4" s="1"/>
      <c r="AC4" s="1"/>
    </row>
    <row r="5" spans="1:29" ht="25" customHeight="1">
      <c r="A5" s="9" t="s">
        <v>8</v>
      </c>
      <c r="B5" s="10">
        <v>30</v>
      </c>
      <c r="C5" s="10">
        <v>0.76200000000000001</v>
      </c>
      <c r="D5" s="1"/>
      <c r="E5" s="6">
        <v>2</v>
      </c>
      <c r="F5" s="25">
        <f t="shared" si="0"/>
        <v>99191.805405405408</v>
      </c>
      <c r="G5" s="6">
        <f t="shared" si="1"/>
        <v>5.8309037900874635E-3</v>
      </c>
      <c r="H5" s="25">
        <f t="shared" ref="H5:H43" si="8">(1.328)/SQRT(F5)</f>
        <v>4.216578379027309E-3</v>
      </c>
      <c r="I5" s="6">
        <f t="shared" ref="I5:I43" si="9">H5*(1-0.12*(G5*G5))</f>
        <v>4.2165611756713782E-3</v>
      </c>
      <c r="J5" s="6">
        <f t="shared" ref="J5:J43" si="10">2*H5*(C$29/C$32)</f>
        <v>0.64091991361215095</v>
      </c>
      <c r="K5" s="6">
        <f t="shared" si="2"/>
        <v>1.4178107598850076E-5</v>
      </c>
      <c r="L5" s="6">
        <f t="shared" ref="L5:L43" si="11">2*C$21*I5*(C$10/C$11)</f>
        <v>8.5717076911520065E-4</v>
      </c>
      <c r="M5" s="6">
        <f t="shared" si="3"/>
        <v>1.6410265250457186E-11</v>
      </c>
      <c r="N5" s="6">
        <f t="shared" ref="N5:N43" si="12">(0.135*C$21*1)/(POWER(J5,1/3)*POWER(C$34-(G5*G5)*(0.5*0.5),1/2))</f>
        <v>0.18318075066332531</v>
      </c>
      <c r="O5" s="6">
        <f t="shared" ref="O5:O43" si="13">(4*C$21*I5)*((C$30/C$29)*(0.5*0.5)+(30*POWER(C$30/C$29,4)*(0.5*0.5))/(POWER(POWER(C$34-(G5*G5)*(0.5*0.5),1/2),3)))</f>
        <v>2.2192465184739144E-4</v>
      </c>
      <c r="P5" s="6">
        <f t="shared" ref="P5:P43" si="14">SUM(L5:O5)</f>
        <v>0.18425984610069818</v>
      </c>
      <c r="Q5" s="1">
        <f t="shared" si="4"/>
        <v>1.0629426060231001E-5</v>
      </c>
      <c r="R5" s="1">
        <f t="shared" si="5"/>
        <v>0.73522814220226873</v>
      </c>
      <c r="S5" s="1">
        <f t="shared" si="6"/>
        <v>0.73523877162832896</v>
      </c>
      <c r="T5" s="1">
        <f t="shared" si="7"/>
        <v>0.91949861772902719</v>
      </c>
      <c r="U5" s="1">
        <f t="shared" ref="U5:U43" si="15">POWER(1-(G5*G5),1/2)</f>
        <v>0.99998300013599772</v>
      </c>
      <c r="V5" s="1"/>
      <c r="W5" s="1"/>
      <c r="X5" s="1"/>
      <c r="Y5" s="1"/>
      <c r="Z5" s="1"/>
      <c r="AA5" s="1"/>
      <c r="AB5" s="1"/>
      <c r="AC5" s="1"/>
    </row>
    <row r="6" spans="1:29" ht="25" customHeight="1">
      <c r="A6" s="9" t="s">
        <v>7</v>
      </c>
      <c r="B6" s="10">
        <v>3</v>
      </c>
      <c r="C6" s="10">
        <v>7.6200000000000004E-2</v>
      </c>
      <c r="D6" s="1"/>
      <c r="E6" s="6">
        <v>3</v>
      </c>
      <c r="F6" s="25">
        <f t="shared" si="0"/>
        <v>148787.70810810811</v>
      </c>
      <c r="G6" s="6">
        <f t="shared" si="1"/>
        <v>8.7463556851311956E-3</v>
      </c>
      <c r="H6" s="25">
        <f t="shared" si="8"/>
        <v>3.4428218296895705E-3</v>
      </c>
      <c r="I6" s="6">
        <f t="shared" si="9"/>
        <v>3.4427902251066493E-3</v>
      </c>
      <c r="J6" s="6">
        <f t="shared" si="10"/>
        <v>0.52330891811281477</v>
      </c>
      <c r="K6" s="6">
        <f t="shared" si="2"/>
        <v>3.1901702715053659E-5</v>
      </c>
      <c r="L6" s="6">
        <f t="shared" si="11"/>
        <v>6.9987343292536998E-4</v>
      </c>
      <c r="M6" s="6">
        <f t="shared" si="3"/>
        <v>3.6924208667856404E-11</v>
      </c>
      <c r="N6" s="6">
        <f t="shared" si="12"/>
        <v>0.19598759107191122</v>
      </c>
      <c r="O6" s="6">
        <f t="shared" si="13"/>
        <v>1.8119979534520162E-4</v>
      </c>
      <c r="P6" s="6">
        <f t="shared" si="14"/>
        <v>0.19686866433710598</v>
      </c>
      <c r="Q6" s="1">
        <f t="shared" si="4"/>
        <v>8.6790670203495526E-6</v>
      </c>
      <c r="R6" s="1">
        <f t="shared" si="5"/>
        <v>0.81366970406994821</v>
      </c>
      <c r="S6" s="1">
        <f t="shared" si="6"/>
        <v>0.81367838313696861</v>
      </c>
      <c r="T6" s="1">
        <f t="shared" si="7"/>
        <v>1.0105470474740745</v>
      </c>
      <c r="U6" s="1">
        <f t="shared" si="15"/>
        <v>0.99996174989957953</v>
      </c>
      <c r="V6" s="1"/>
      <c r="W6" s="1"/>
      <c r="X6" s="1"/>
      <c r="Y6" s="1"/>
      <c r="Z6" s="1"/>
      <c r="AA6" s="1"/>
      <c r="AB6" s="1"/>
      <c r="AC6" s="1"/>
    </row>
    <row r="7" spans="1:29" ht="25" customHeight="1">
      <c r="A7" s="9" t="s">
        <v>9</v>
      </c>
      <c r="B7" s="10">
        <v>3</v>
      </c>
      <c r="C7" s="10">
        <v>7.6200000000000004E-2</v>
      </c>
      <c r="D7" s="1"/>
      <c r="E7" s="6">
        <v>4</v>
      </c>
      <c r="F7" s="25">
        <f t="shared" si="0"/>
        <v>198383.61081081082</v>
      </c>
      <c r="G7" s="6">
        <f t="shared" si="1"/>
        <v>1.1661807580174927E-2</v>
      </c>
      <c r="H7" s="25">
        <f t="shared" si="8"/>
        <v>2.9815711652147903E-3</v>
      </c>
      <c r="I7" s="6">
        <f t="shared" si="9"/>
        <v>2.9815225067762381E-3</v>
      </c>
      <c r="J7" s="6">
        <f t="shared" si="10"/>
        <v>0.45319881711264814</v>
      </c>
      <c r="K7" s="6">
        <f t="shared" si="2"/>
        <v>5.6716529227340828E-5</v>
      </c>
      <c r="L7" s="6">
        <f t="shared" si="11"/>
        <v>6.0610384476652212E-4</v>
      </c>
      <c r="M7" s="6">
        <f t="shared" si="3"/>
        <v>6.5645805141262883E-11</v>
      </c>
      <c r="N7" s="6">
        <f t="shared" si="12"/>
        <v>0.20561366484908156</v>
      </c>
      <c r="O7" s="6">
        <f t="shared" si="13"/>
        <v>1.5692250550351037E-4</v>
      </c>
      <c r="P7" s="6">
        <f t="shared" si="14"/>
        <v>0.20637669126499739</v>
      </c>
      <c r="Q7" s="1">
        <f t="shared" si="4"/>
        <v>7.516507122214989E-6</v>
      </c>
      <c r="R7" s="1">
        <f t="shared" si="5"/>
        <v>0.87435404339844114</v>
      </c>
      <c r="S7" s="1">
        <f t="shared" si="6"/>
        <v>0.8743615599055633</v>
      </c>
      <c r="T7" s="1">
        <f t="shared" si="7"/>
        <v>1.0807382511705608</v>
      </c>
      <c r="U7" s="1">
        <f t="shared" si="15"/>
        <v>0.99993199880990058</v>
      </c>
      <c r="V7" s="1"/>
      <c r="W7" s="1"/>
      <c r="X7" s="1"/>
      <c r="Y7" s="1"/>
      <c r="Z7" s="1"/>
      <c r="AA7" s="1"/>
      <c r="AB7" s="1"/>
      <c r="AC7" s="1"/>
    </row>
    <row r="8" spans="1:29" ht="25" customHeight="1">
      <c r="A8" s="9" t="s">
        <v>10</v>
      </c>
      <c r="B8" s="10">
        <v>6</v>
      </c>
      <c r="C8" s="10">
        <v>0.152</v>
      </c>
      <c r="D8" s="1"/>
      <c r="E8" s="6">
        <v>5</v>
      </c>
      <c r="F8" s="25">
        <f t="shared" si="0"/>
        <v>247979.51351351355</v>
      </c>
      <c r="G8" s="6">
        <f t="shared" si="1"/>
        <v>1.4577259475218658E-2</v>
      </c>
      <c r="H8" s="25">
        <f t="shared" si="8"/>
        <v>2.6667983220694112E-3</v>
      </c>
      <c r="I8" s="6">
        <f t="shared" si="9"/>
        <v>2.6667303198342355E-3</v>
      </c>
      <c r="J8" s="6">
        <f t="shared" si="10"/>
        <v>0.4053533449545505</v>
      </c>
      <c r="K8" s="6">
        <f t="shared" si="2"/>
        <v>8.8624380927715407E-5</v>
      </c>
      <c r="L8" s="6">
        <f t="shared" si="11"/>
        <v>5.4211078270699476E-4</v>
      </c>
      <c r="M8" s="6">
        <f t="shared" si="3"/>
        <v>1.025771308717762E-10</v>
      </c>
      <c r="N8" s="6">
        <f t="shared" si="12"/>
        <v>0.21340470885944648</v>
      </c>
      <c r="O8" s="6">
        <f t="shared" si="13"/>
        <v>1.403544673371562E-4</v>
      </c>
      <c r="P8" s="6">
        <f t="shared" si="14"/>
        <v>0.21408717421206777</v>
      </c>
      <c r="Q8" s="1">
        <f t="shared" si="4"/>
        <v>6.7232151668789615E-6</v>
      </c>
      <c r="R8" s="1">
        <f t="shared" si="5"/>
        <v>0.92452913629782829</v>
      </c>
      <c r="S8" s="1">
        <f t="shared" si="6"/>
        <v>0.92453585951299522</v>
      </c>
      <c r="T8" s="1">
        <f t="shared" si="7"/>
        <v>1.1386230337250629</v>
      </c>
      <c r="U8" s="1">
        <f t="shared" si="15"/>
        <v>0.99989374610815129</v>
      </c>
      <c r="V8" s="1"/>
      <c r="W8" s="1"/>
      <c r="X8" s="1"/>
      <c r="Y8" s="1"/>
      <c r="Z8" s="1"/>
      <c r="AA8" s="1"/>
      <c r="AB8" s="1"/>
      <c r="AC8" s="1"/>
    </row>
    <row r="9" spans="1:29" ht="25" customHeight="1">
      <c r="A9" s="34" t="s">
        <v>48</v>
      </c>
      <c r="B9" s="35"/>
      <c r="C9" s="36"/>
      <c r="D9" s="1"/>
      <c r="E9" s="6">
        <v>6</v>
      </c>
      <c r="F9" s="25">
        <f t="shared" si="0"/>
        <v>297575.41621621622</v>
      </c>
      <c r="G9" s="6">
        <f t="shared" si="1"/>
        <v>1.7492711370262391E-2</v>
      </c>
      <c r="H9" s="25">
        <f t="shared" si="8"/>
        <v>2.4344426621905725E-3</v>
      </c>
      <c r="I9" s="6">
        <f t="shared" si="9"/>
        <v>2.4343532709309727E-3</v>
      </c>
      <c r="J9" s="6">
        <f t="shared" si="10"/>
        <v>0.37003528465296703</v>
      </c>
      <c r="K9" s="6">
        <f t="shared" si="2"/>
        <v>1.2762756475170889E-4</v>
      </c>
      <c r="L9" s="6">
        <f t="shared" si="11"/>
        <v>4.9487162135380622E-4</v>
      </c>
      <c r="M9" s="6">
        <f t="shared" si="3"/>
        <v>1.477208559917623E-10</v>
      </c>
      <c r="N9" s="6">
        <f t="shared" si="12"/>
        <v>0.2199891727545279</v>
      </c>
      <c r="O9" s="6">
        <f t="shared" si="13"/>
        <v>1.2812407543143361E-4</v>
      </c>
      <c r="P9" s="6">
        <f t="shared" si="14"/>
        <v>0.22061216859903401</v>
      </c>
      <c r="Q9" s="1">
        <f t="shared" si="4"/>
        <v>6.1377030958791918E-6</v>
      </c>
      <c r="R9" s="1">
        <f t="shared" si="5"/>
        <v>0.96766041216699883</v>
      </c>
      <c r="S9" s="1">
        <f t="shared" si="6"/>
        <v>0.96766654987009471</v>
      </c>
      <c r="T9" s="1">
        <f t="shared" si="7"/>
        <v>1.1882787184691288</v>
      </c>
      <c r="U9" s="1">
        <f t="shared" si="15"/>
        <v>0.99984699081855355</v>
      </c>
      <c r="V9" s="1"/>
      <c r="W9" s="1"/>
      <c r="X9" s="1"/>
      <c r="Y9" s="1"/>
      <c r="Z9" s="1"/>
      <c r="AA9" s="1"/>
      <c r="AB9" s="1"/>
      <c r="AC9" s="1"/>
    </row>
    <row r="10" spans="1:29" ht="25" customHeight="1">
      <c r="A10" s="9" t="s">
        <v>11</v>
      </c>
      <c r="B10" s="10"/>
      <c r="C10" s="11">
        <f>C7*C8</f>
        <v>1.15824E-2</v>
      </c>
      <c r="D10" s="1"/>
      <c r="E10" s="6">
        <v>7</v>
      </c>
      <c r="F10" s="25">
        <f t="shared" si="0"/>
        <v>347171.3189189189</v>
      </c>
      <c r="G10" s="6">
        <f t="shared" si="1"/>
        <v>2.0408163265306121E-2</v>
      </c>
      <c r="H10" s="25">
        <f t="shared" si="8"/>
        <v>2.2538559483998317E-3</v>
      </c>
      <c r="I10" s="6">
        <f t="shared" si="9"/>
        <v>2.2537433025381871E-3</v>
      </c>
      <c r="J10" s="6">
        <f t="shared" si="10"/>
        <v>0.34258610415677443</v>
      </c>
      <c r="K10" s="6">
        <f t="shared" si="2"/>
        <v>1.737289012531118E-4</v>
      </c>
      <c r="L10" s="6">
        <f t="shared" si="11"/>
        <v>4.5815601850417701E-4</v>
      </c>
      <c r="M10" s="6">
        <f t="shared" si="3"/>
        <v>2.010802451143251E-10</v>
      </c>
      <c r="N10" s="6">
        <f t="shared" si="12"/>
        <v>0.22571458251057219</v>
      </c>
      <c r="O10" s="6">
        <f t="shared" si="13"/>
        <v>1.1861827136897458E-4</v>
      </c>
      <c r="P10" s="6">
        <f t="shared" si="14"/>
        <v>0.22629135700152558</v>
      </c>
      <c r="Q10" s="1">
        <f t="shared" si="4"/>
        <v>5.6827102953265994E-6</v>
      </c>
      <c r="R10" s="1">
        <f t="shared" si="5"/>
        <v>1.0056989933525726</v>
      </c>
      <c r="S10" s="1">
        <f t="shared" si="6"/>
        <v>1.0057046760628678</v>
      </c>
      <c r="T10" s="1">
        <f t="shared" si="7"/>
        <v>1.2319960330643935</v>
      </c>
      <c r="U10" s="1">
        <f t="shared" si="15"/>
        <v>0.99979173174823599</v>
      </c>
      <c r="V10" s="1"/>
      <c r="W10" s="1"/>
      <c r="X10" s="1"/>
      <c r="Y10" s="1"/>
      <c r="Z10" s="1"/>
      <c r="AA10" s="1"/>
      <c r="AB10" s="1"/>
      <c r="AC10" s="1"/>
    </row>
    <row r="11" spans="1:29" ht="25" customHeight="1">
      <c r="A11" s="9" t="s">
        <v>13</v>
      </c>
      <c r="B11" s="10"/>
      <c r="C11" s="10">
        <f>3.14*(C6/2)*(C6/2)*100</f>
        <v>0.45580554000000001</v>
      </c>
      <c r="D11" s="1"/>
      <c r="E11" s="6">
        <v>8</v>
      </c>
      <c r="F11" s="25">
        <f t="shared" si="0"/>
        <v>396767.22162162163</v>
      </c>
      <c r="G11" s="6">
        <f t="shared" si="1"/>
        <v>2.3323615160349854E-2</v>
      </c>
      <c r="H11" s="25">
        <f t="shared" si="8"/>
        <v>2.1082891895136545E-3</v>
      </c>
      <c r="I11" s="6">
        <f t="shared" si="9"/>
        <v>2.1081515626662061E-3</v>
      </c>
      <c r="J11" s="6">
        <f t="shared" si="10"/>
        <v>0.32045995680607547</v>
      </c>
      <c r="K11" s="6">
        <f t="shared" si="2"/>
        <v>2.2693172518417626E-4</v>
      </c>
      <c r="L11" s="6">
        <f t="shared" si="11"/>
        <v>4.2855915545783081E-4</v>
      </c>
      <c r="M11" s="6">
        <f t="shared" si="3"/>
        <v>2.626591580048543E-10</v>
      </c>
      <c r="N11" s="6">
        <f t="shared" si="12"/>
        <v>0.23079454225764942</v>
      </c>
      <c r="O11" s="6">
        <f t="shared" si="13"/>
        <v>1.1095553511679465E-4</v>
      </c>
      <c r="P11" s="6">
        <f t="shared" si="14"/>
        <v>0.23133405721088321</v>
      </c>
      <c r="Q11" s="1">
        <f t="shared" si="4"/>
        <v>5.316014115442153E-6</v>
      </c>
      <c r="R11" s="1">
        <f t="shared" si="5"/>
        <v>1.039861813495268</v>
      </c>
      <c r="S11" s="1">
        <f t="shared" si="6"/>
        <v>1.0398671295093833</v>
      </c>
      <c r="T11" s="1">
        <f t="shared" si="7"/>
        <v>1.2712011867202666</v>
      </c>
      <c r="U11" s="1">
        <f t="shared" si="15"/>
        <v>0.99972796748708193</v>
      </c>
      <c r="V11" s="1"/>
      <c r="W11" s="1"/>
      <c r="X11" s="1"/>
      <c r="Y11" s="1"/>
      <c r="Z11" s="1"/>
      <c r="AA11" s="1"/>
      <c r="AB11" s="1"/>
      <c r="AC11" s="1"/>
    </row>
    <row r="12" spans="1:29" ht="25" customHeight="1">
      <c r="A12" s="12" t="s">
        <v>12</v>
      </c>
      <c r="B12" s="9"/>
      <c r="C12" s="13">
        <f>C5/C6</f>
        <v>10</v>
      </c>
      <c r="D12" s="1"/>
      <c r="E12" s="6">
        <v>9</v>
      </c>
      <c r="F12" s="25">
        <f t="shared" si="0"/>
        <v>446363.12432432437</v>
      </c>
      <c r="G12" s="6">
        <f t="shared" si="1"/>
        <v>2.6239067055393587E-2</v>
      </c>
      <c r="H12" s="25">
        <f t="shared" si="8"/>
        <v>1.9877141101431934E-3</v>
      </c>
      <c r="I12" s="6">
        <f t="shared" si="9"/>
        <v>1.9875498879130802E-3</v>
      </c>
      <c r="J12" s="6">
        <f t="shared" si="10"/>
        <v>0.30213254474176537</v>
      </c>
      <c r="K12" s="6">
        <f t="shared" si="2"/>
        <v>2.8723988618128971E-4</v>
      </c>
      <c r="L12" s="6">
        <f t="shared" si="11"/>
        <v>4.0404244005923159E-4</v>
      </c>
      <c r="M12" s="6">
        <f t="shared" si="3"/>
        <v>3.3246205037464958E-10</v>
      </c>
      <c r="N12" s="6">
        <f t="shared" si="12"/>
        <v>0.23537028109280472</v>
      </c>
      <c r="O12" s="6">
        <f t="shared" si="13"/>
        <v>1.0460806769868205E-4</v>
      </c>
      <c r="P12" s="6">
        <f t="shared" si="14"/>
        <v>0.2358789319330247</v>
      </c>
      <c r="Q12" s="1">
        <f t="shared" si="4"/>
        <v>5.0123339245473867E-6</v>
      </c>
      <c r="R12" s="1">
        <f t="shared" si="5"/>
        <v>1.0709635070001602</v>
      </c>
      <c r="S12" s="1">
        <f t="shared" si="6"/>
        <v>1.0709685193340848</v>
      </c>
      <c r="T12" s="1">
        <f t="shared" si="7"/>
        <v>1.3068474512671095</v>
      </c>
      <c r="U12" s="1">
        <f t="shared" si="15"/>
        <v>0.99965569640754937</v>
      </c>
      <c r="V12" s="1"/>
      <c r="W12" s="1"/>
      <c r="X12" s="1"/>
      <c r="Y12" s="1"/>
      <c r="Z12" s="1"/>
      <c r="AA12" s="1"/>
      <c r="AB12" s="1"/>
      <c r="AC12" s="1"/>
    </row>
    <row r="13" spans="1:29" ht="25" customHeight="1">
      <c r="A13" s="9" t="s">
        <v>14</v>
      </c>
      <c r="B13" s="10"/>
      <c r="C13" s="14">
        <v>0.19153999999999999</v>
      </c>
      <c r="D13" s="1"/>
      <c r="E13" s="6">
        <v>10</v>
      </c>
      <c r="F13" s="25">
        <f t="shared" si="0"/>
        <v>495959.0270270271</v>
      </c>
      <c r="G13" s="6">
        <f t="shared" si="1"/>
        <v>2.9154518950437316E-2</v>
      </c>
      <c r="H13" s="25">
        <f t="shared" si="8"/>
        <v>1.8857111775921873E-3</v>
      </c>
      <c r="I13" s="6">
        <f t="shared" si="9"/>
        <v>1.8855188382256726E-3</v>
      </c>
      <c r="J13" s="6">
        <f t="shared" si="10"/>
        <v>0.28662809899401248</v>
      </c>
      <c r="K13" s="6">
        <f t="shared" si="2"/>
        <v>3.546577495578962E-4</v>
      </c>
      <c r="L13" s="6">
        <f t="shared" si="11"/>
        <v>3.8330088558142633E-4</v>
      </c>
      <c r="M13" s="6">
        <f t="shared" si="3"/>
        <v>4.1049397479867682E-10</v>
      </c>
      <c r="N13" s="6">
        <f t="shared" si="12"/>
        <v>0.23954031944955154</v>
      </c>
      <c r="O13" s="6">
        <f t="shared" si="13"/>
        <v>9.9238003271002353E-5</v>
      </c>
      <c r="P13" s="6">
        <f t="shared" si="14"/>
        <v>0.24002285874889792</v>
      </c>
      <c r="Q13" s="1">
        <f t="shared" si="4"/>
        <v>4.7554862927525738E-6</v>
      </c>
      <c r="R13" s="1">
        <f t="shared" si="5"/>
        <v>1.0995785041439217</v>
      </c>
      <c r="S13" s="1">
        <f t="shared" si="6"/>
        <v>1.0995832596302144</v>
      </c>
      <c r="T13" s="1">
        <f t="shared" si="7"/>
        <v>1.3396061183791124</v>
      </c>
      <c r="U13" s="1">
        <f t="shared" si="15"/>
        <v>0.99957491666446319</v>
      </c>
      <c r="V13" s="1"/>
      <c r="W13" s="1"/>
      <c r="X13" s="1"/>
      <c r="Y13" s="1"/>
      <c r="Z13" s="1"/>
      <c r="AA13" s="1"/>
      <c r="AB13" s="1"/>
      <c r="AC13" s="1"/>
    </row>
    <row r="14" spans="1:29" ht="25" customHeight="1">
      <c r="A14" s="4" t="s">
        <v>15</v>
      </c>
      <c r="B14" s="6"/>
      <c r="C14" s="11">
        <v>1.15824E-2</v>
      </c>
      <c r="D14" s="1"/>
      <c r="E14" s="6">
        <v>11</v>
      </c>
      <c r="F14" s="25">
        <f t="shared" si="0"/>
        <v>545554.92972972977</v>
      </c>
      <c r="G14" s="6">
        <f t="shared" si="1"/>
        <v>3.2069970845481049E-2</v>
      </c>
      <c r="H14" s="25">
        <f t="shared" si="8"/>
        <v>1.7979550619564018E-3</v>
      </c>
      <c r="I14" s="6">
        <f t="shared" si="9"/>
        <v>1.7977331620040043E-3</v>
      </c>
      <c r="J14" s="6">
        <f t="shared" si="10"/>
        <v>0.27328916941737308</v>
      </c>
      <c r="K14" s="6">
        <f t="shared" si="2"/>
        <v>4.2919019720266682E-4</v>
      </c>
      <c r="L14" s="6">
        <f t="shared" si="11"/>
        <v>3.6545522593859091E-4</v>
      </c>
      <c r="M14" s="6">
        <f t="shared" si="3"/>
        <v>4.9676058175514393E-10</v>
      </c>
      <c r="N14" s="6">
        <f t="shared" si="12"/>
        <v>0.24337627188833824</v>
      </c>
      <c r="O14" s="6">
        <f t="shared" si="13"/>
        <v>9.4617696623478024E-5</v>
      </c>
      <c r="P14" s="6">
        <f t="shared" si="14"/>
        <v>0.24383634530766088</v>
      </c>
      <c r="Q14" s="1">
        <f t="shared" si="4"/>
        <v>4.534567052679146E-6</v>
      </c>
      <c r="R14" s="1">
        <f t="shared" si="5"/>
        <v>1.1261283520333127</v>
      </c>
      <c r="S14" s="1">
        <f t="shared" si="6"/>
        <v>1.1261328866003655</v>
      </c>
      <c r="T14" s="1">
        <f t="shared" si="7"/>
        <v>1.3699692319080263</v>
      </c>
      <c r="U14" s="1">
        <f t="shared" si="15"/>
        <v>0.99948562619477921</v>
      </c>
      <c r="V14" s="1"/>
      <c r="W14" s="1"/>
      <c r="X14" s="1"/>
      <c r="Y14" s="1"/>
      <c r="Z14" s="1"/>
      <c r="AA14" s="1"/>
      <c r="AB14" s="1"/>
      <c r="AC14" s="1"/>
    </row>
    <row r="15" spans="1:29" ht="24" customHeight="1">
      <c r="A15" s="7" t="s">
        <v>16</v>
      </c>
      <c r="B15" s="1"/>
      <c r="C15" s="11">
        <f>0.0115824*2</f>
        <v>2.3164799999999999E-2</v>
      </c>
      <c r="D15" s="1"/>
      <c r="E15" s="6">
        <v>12</v>
      </c>
      <c r="F15" s="25">
        <f t="shared" si="0"/>
        <v>595150.83243243245</v>
      </c>
      <c r="G15" s="6">
        <f t="shared" si="1"/>
        <v>3.4985422740524783E-2</v>
      </c>
      <c r="H15" s="25">
        <f t="shared" si="8"/>
        <v>1.7214109148447853E-3</v>
      </c>
      <c r="I15" s="6">
        <f t="shared" si="9"/>
        <v>1.7211580781814177E-3</v>
      </c>
      <c r="J15" s="6">
        <f t="shared" si="10"/>
        <v>0.26165445905640738</v>
      </c>
      <c r="K15" s="6">
        <f t="shared" si="2"/>
        <v>5.1084262858624996E-4</v>
      </c>
      <c r="L15" s="6">
        <f t="shared" si="11"/>
        <v>3.4988853052954913E-4</v>
      </c>
      <c r="M15" s="6">
        <f t="shared" si="3"/>
        <v>5.9126812079075051E-10</v>
      </c>
      <c r="N15" s="6">
        <f t="shared" si="12"/>
        <v>0.24693192128551075</v>
      </c>
      <c r="O15" s="6">
        <f t="shared" si="13"/>
        <v>9.0587422163713389E-5</v>
      </c>
      <c r="P15" s="6">
        <f t="shared" si="14"/>
        <v>0.24737239782947215</v>
      </c>
      <c r="Q15" s="1">
        <f t="shared" si="4"/>
        <v>4.3419252255376197E-6</v>
      </c>
      <c r="R15" s="1">
        <f t="shared" si="5"/>
        <v>1.1509323505350457</v>
      </c>
      <c r="S15" s="1">
        <f t="shared" si="6"/>
        <v>1.1509366924602713</v>
      </c>
      <c r="T15" s="1">
        <f t="shared" si="7"/>
        <v>1.3983090902897435</v>
      </c>
      <c r="U15" s="1">
        <f t="shared" si="15"/>
        <v>0.99938782271732074</v>
      </c>
      <c r="V15" s="1"/>
      <c r="W15" s="1"/>
      <c r="X15" s="1"/>
      <c r="Y15" s="1"/>
      <c r="Z15" s="1"/>
      <c r="AA15" s="1"/>
      <c r="AB15" s="1"/>
      <c r="AC15" s="1"/>
    </row>
    <row r="16" spans="1:29" ht="25" customHeight="1">
      <c r="A16" s="4" t="s">
        <v>18</v>
      </c>
      <c r="B16" s="6"/>
      <c r="C16" s="1">
        <f>C15/2</f>
        <v>1.15824E-2</v>
      </c>
      <c r="D16" s="1"/>
      <c r="E16" s="6">
        <v>13</v>
      </c>
      <c r="F16" s="25">
        <f t="shared" si="0"/>
        <v>644746.73513513512</v>
      </c>
      <c r="G16" s="6">
        <f t="shared" si="1"/>
        <v>3.7900874635568516E-2</v>
      </c>
      <c r="H16" s="25">
        <f t="shared" si="8"/>
        <v>1.6538781104041293E-3</v>
      </c>
      <c r="I16" s="6">
        <f t="shared" si="9"/>
        <v>1.6535930195994562E-3</v>
      </c>
      <c r="J16" s="6">
        <f t="shared" si="10"/>
        <v>0.25138947278142765</v>
      </c>
      <c r="K16" s="6">
        <f t="shared" si="2"/>
        <v>5.9962096187549108E-4</v>
      </c>
      <c r="L16" s="6">
        <f t="shared" si="11"/>
        <v>3.3615345333817121E-4</v>
      </c>
      <c r="M16" s="6">
        <f t="shared" si="3"/>
        <v>6.9402344181032723E-10</v>
      </c>
      <c r="N16" s="6">
        <f t="shared" si="12"/>
        <v>0.25024874414979165</v>
      </c>
      <c r="O16" s="6">
        <f t="shared" si="13"/>
        <v>8.7031360369551393E-5</v>
      </c>
      <c r="P16" s="6">
        <f t="shared" si="14"/>
        <v>0.25067192965752277</v>
      </c>
      <c r="Q16" s="1">
        <f t="shared" si="4"/>
        <v>4.1720128487506483E-6</v>
      </c>
      <c r="R16" s="1">
        <f t="shared" si="5"/>
        <v>1.1742386554123274</v>
      </c>
      <c r="S16" s="1">
        <f t="shared" si="6"/>
        <v>1.1742428274251762</v>
      </c>
      <c r="T16" s="1">
        <f t="shared" si="7"/>
        <v>1.424914757082699</v>
      </c>
      <c r="U16" s="1">
        <f t="shared" si="15"/>
        <v>0.99928150373248625</v>
      </c>
      <c r="V16" s="1"/>
      <c r="W16" s="1"/>
      <c r="X16" s="1"/>
      <c r="Y16" s="1"/>
      <c r="Z16" s="1"/>
      <c r="AA16" s="1"/>
      <c r="AB16" s="1"/>
      <c r="AC16" s="1"/>
    </row>
    <row r="17" spans="1:29" ht="25" customHeight="1">
      <c r="A17" s="4" t="s">
        <v>17</v>
      </c>
      <c r="B17" s="6"/>
      <c r="C17" s="1">
        <f>(C16*C16)/C10</f>
        <v>1.1582400000000001E-2</v>
      </c>
      <c r="D17" s="1"/>
      <c r="E17" s="6">
        <v>14</v>
      </c>
      <c r="F17" s="25">
        <f t="shared" si="0"/>
        <v>694342.6378378378</v>
      </c>
      <c r="G17" s="6">
        <f t="shared" si="1"/>
        <v>4.0816326530612242E-2</v>
      </c>
      <c r="H17" s="25">
        <f t="shared" si="8"/>
        <v>1.5937168249311583E-3</v>
      </c>
      <c r="I17" s="6">
        <f t="shared" si="9"/>
        <v>1.5933982143205932E-3</v>
      </c>
      <c r="J17" s="6">
        <f t="shared" si="10"/>
        <v>0.24224495738953605</v>
      </c>
      <c r="K17" s="6">
        <f t="shared" si="2"/>
        <v>6.9553163515267968E-4</v>
      </c>
      <c r="L17" s="6">
        <f t="shared" si="11"/>
        <v>3.2391665055316071E-4</v>
      </c>
      <c r="M17" s="6">
        <f t="shared" si="3"/>
        <v>8.050339964880372E-10</v>
      </c>
      <c r="N17" s="6">
        <f t="shared" si="12"/>
        <v>0.25335943760746549</v>
      </c>
      <c r="O17" s="6">
        <f t="shared" si="13"/>
        <v>8.386320730724405E-5</v>
      </c>
      <c r="P17" s="6">
        <f t="shared" si="14"/>
        <v>0.25376721827035986</v>
      </c>
      <c r="Q17" s="1">
        <f t="shared" si="4"/>
        <v>4.020695714058008E-6</v>
      </c>
      <c r="R17" s="1">
        <f t="shared" si="5"/>
        <v>1.1962442895348799</v>
      </c>
      <c r="S17" s="1">
        <f t="shared" si="6"/>
        <v>1.1962483102305941</v>
      </c>
      <c r="T17" s="1">
        <f t="shared" si="7"/>
        <v>1.4500155285009539</v>
      </c>
      <c r="U17" s="1">
        <f t="shared" si="15"/>
        <v>0.99916666652193042</v>
      </c>
      <c r="V17" s="1"/>
      <c r="W17" s="1"/>
      <c r="X17" s="1"/>
      <c r="Y17" s="1"/>
      <c r="Z17" s="1"/>
      <c r="AA17" s="1"/>
      <c r="AB17" s="1"/>
      <c r="AC17" s="1"/>
    </row>
    <row r="18" spans="1:29" ht="25" customHeight="1">
      <c r="A18" s="4" t="s">
        <v>19</v>
      </c>
      <c r="B18" s="6"/>
      <c r="C18" s="1">
        <v>25</v>
      </c>
      <c r="D18" s="1"/>
      <c r="E18" s="6">
        <v>15</v>
      </c>
      <c r="F18" s="25">
        <f t="shared" si="0"/>
        <v>743938.54054054059</v>
      </c>
      <c r="G18" s="6">
        <f t="shared" si="1"/>
        <v>4.3731778425655975E-2</v>
      </c>
      <c r="H18" s="25">
        <f t="shared" si="8"/>
        <v>1.539676729121217E-3</v>
      </c>
      <c r="I18" s="6">
        <f t="shared" si="9"/>
        <v>1.5393233791421584E-3</v>
      </c>
      <c r="J18" s="6">
        <f t="shared" si="10"/>
        <v>0.23403086282642499</v>
      </c>
      <c r="K18" s="6">
        <f t="shared" si="2"/>
        <v>7.9858160774715081E-4</v>
      </c>
      <c r="L18" s="6">
        <f t="shared" si="11"/>
        <v>3.1292395623934075E-4</v>
      </c>
      <c r="M18" s="6">
        <f t="shared" si="3"/>
        <v>9.2430783980862047E-10</v>
      </c>
      <c r="N18" s="6">
        <f t="shared" si="12"/>
        <v>0.25629025997134136</v>
      </c>
      <c r="O18" s="6">
        <f t="shared" si="13"/>
        <v>8.10171584851909E-5</v>
      </c>
      <c r="P18" s="6">
        <f t="shared" si="14"/>
        <v>0.25668420201037373</v>
      </c>
      <c r="Q18" s="1">
        <f t="shared" si="4"/>
        <v>3.8848215180162783E-6</v>
      </c>
      <c r="R18" s="1">
        <f t="shared" si="5"/>
        <v>1.2171085183631956</v>
      </c>
      <c r="S18" s="1">
        <f t="shared" si="6"/>
        <v>1.2171124031847136</v>
      </c>
      <c r="T18" s="1">
        <f t="shared" si="7"/>
        <v>1.4737966051950873</v>
      </c>
      <c r="U18" s="1">
        <f t="shared" si="15"/>
        <v>0.99904330814821507</v>
      </c>
      <c r="V18" s="1"/>
      <c r="W18" s="1"/>
      <c r="X18" s="1"/>
      <c r="Y18" s="1"/>
      <c r="Z18" s="1"/>
      <c r="AA18" s="1"/>
      <c r="AB18" s="1"/>
      <c r="AC18" s="1"/>
    </row>
    <row r="19" spans="1:29" ht="25" customHeight="1">
      <c r="A19" s="4" t="s">
        <v>20</v>
      </c>
      <c r="B19" s="6"/>
      <c r="C19" s="1">
        <v>343</v>
      </c>
      <c r="D19" s="1"/>
      <c r="E19" s="6">
        <v>16</v>
      </c>
      <c r="F19" s="25">
        <f t="shared" si="0"/>
        <v>793534.44324324327</v>
      </c>
      <c r="G19" s="6">
        <f t="shared" si="1"/>
        <v>4.6647230320699708E-2</v>
      </c>
      <c r="H19" s="25">
        <f t="shared" si="8"/>
        <v>1.4907855826073952E-3</v>
      </c>
      <c r="I19" s="6">
        <f t="shared" si="9"/>
        <v>1.4903963150989788E-3</v>
      </c>
      <c r="J19" s="6">
        <f t="shared" si="10"/>
        <v>0.22659940855632407</v>
      </c>
      <c r="K19" s="6">
        <f t="shared" si="2"/>
        <v>9.0877836167257975E-4</v>
      </c>
      <c r="L19" s="6">
        <f t="shared" si="11"/>
        <v>3.0297773528601535E-4</v>
      </c>
      <c r="M19" s="6">
        <f t="shared" si="3"/>
        <v>1.0518536317309723E-9</v>
      </c>
      <c r="N19" s="6">
        <f t="shared" si="12"/>
        <v>0.25906263539609226</v>
      </c>
      <c r="O19" s="6">
        <f t="shared" si="13"/>
        <v>7.8442045449315879E-5</v>
      </c>
      <c r="P19" s="6">
        <f t="shared" si="14"/>
        <v>0.25944405622868122</v>
      </c>
      <c r="Q19" s="1">
        <f t="shared" si="4"/>
        <v>3.7619390186844884E-6</v>
      </c>
      <c r="R19" s="1">
        <f t="shared" si="5"/>
        <v>1.2369620806563324</v>
      </c>
      <c r="S19" s="1">
        <f t="shared" si="6"/>
        <v>1.2369658425953511</v>
      </c>
      <c r="T19" s="1">
        <f t="shared" si="7"/>
        <v>1.4964098988240324</v>
      </c>
      <c r="U19" s="1">
        <f t="shared" si="15"/>
        <v>0.99891142545443323</v>
      </c>
      <c r="V19" s="1"/>
      <c r="W19" s="1"/>
      <c r="X19" s="1"/>
      <c r="Y19" s="1"/>
      <c r="Z19" s="1"/>
      <c r="AA19" s="1"/>
      <c r="AB19" s="1"/>
      <c r="AC19" s="1"/>
    </row>
    <row r="20" spans="1:29" ht="25" customHeight="1">
      <c r="A20" s="4" t="s">
        <v>21</v>
      </c>
      <c r="B20" s="15"/>
      <c r="C20" s="1">
        <f>C18/C19</f>
        <v>7.2886297376093298E-2</v>
      </c>
      <c r="D20" s="1"/>
      <c r="E20" s="6">
        <v>17</v>
      </c>
      <c r="F20" s="25">
        <f t="shared" si="0"/>
        <v>843130.34594594594</v>
      </c>
      <c r="G20" s="6">
        <f t="shared" si="1"/>
        <v>4.9562682215743441E-2</v>
      </c>
      <c r="H20" s="25">
        <f t="shared" si="8"/>
        <v>1.4462744522913537E-3</v>
      </c>
      <c r="I20" s="6">
        <f t="shared" si="9"/>
        <v>1.4458481265426822E-3</v>
      </c>
      <c r="J20" s="6">
        <f t="shared" si="10"/>
        <v>0.21983371674828575</v>
      </c>
      <c r="K20" s="6">
        <f t="shared" si="2"/>
        <v>1.0261299031759652E-3</v>
      </c>
      <c r="L20" s="6">
        <f t="shared" si="11"/>
        <v>2.9392168144104546E-4</v>
      </c>
      <c r="M20" s="6">
        <f t="shared" si="3"/>
        <v>1.1876806389809937E-9</v>
      </c>
      <c r="N20" s="6">
        <f t="shared" si="12"/>
        <v>0.26169428491352997</v>
      </c>
      <c r="O20" s="6">
        <f t="shared" si="13"/>
        <v>7.6097399938406503E-5</v>
      </c>
      <c r="P20" s="6">
        <f t="shared" si="14"/>
        <v>0.26206430518259005</v>
      </c>
      <c r="Q20" s="1">
        <f t="shared" si="4"/>
        <v>3.6501095166193761E-6</v>
      </c>
      <c r="R20" s="1">
        <f t="shared" si="5"/>
        <v>1.2559137345379607</v>
      </c>
      <c r="S20" s="1">
        <f t="shared" si="6"/>
        <v>1.2559173846474774</v>
      </c>
      <c r="T20" s="1">
        <f t="shared" si="7"/>
        <v>1.5179816898300675</v>
      </c>
      <c r="U20" s="1">
        <f t="shared" si="15"/>
        <v>0.99877101506380395</v>
      </c>
      <c r="V20" s="1"/>
      <c r="W20" s="1"/>
      <c r="X20" s="1"/>
      <c r="Y20" s="1"/>
      <c r="Z20" s="1"/>
      <c r="AA20" s="1"/>
      <c r="AB20" s="1"/>
      <c r="AC20" s="1"/>
    </row>
    <row r="21" spans="1:29" ht="25" customHeight="1">
      <c r="A21" s="4" t="s">
        <v>22</v>
      </c>
      <c r="B21" s="15"/>
      <c r="C21" s="1">
        <v>4</v>
      </c>
      <c r="D21" s="1"/>
      <c r="E21" s="6">
        <v>18</v>
      </c>
      <c r="F21" s="25">
        <f t="shared" si="0"/>
        <v>892726.24864864873</v>
      </c>
      <c r="G21" s="6">
        <f t="shared" si="1"/>
        <v>5.2478134110787174E-2</v>
      </c>
      <c r="H21" s="25">
        <f t="shared" si="8"/>
        <v>1.4055261263424363E-3</v>
      </c>
      <c r="I21" s="6">
        <f t="shared" si="9"/>
        <v>1.4050616357322977E-3</v>
      </c>
      <c r="J21" s="6">
        <f t="shared" si="10"/>
        <v>0.21363997120405032</v>
      </c>
      <c r="K21" s="6">
        <f t="shared" si="2"/>
        <v>1.1506447643951923E-3</v>
      </c>
      <c r="L21" s="6">
        <f t="shared" si="11"/>
        <v>2.856303306836642E-4</v>
      </c>
      <c r="M21" s="6">
        <f t="shared" si="3"/>
        <v>1.331798736970115E-9</v>
      </c>
      <c r="N21" s="6">
        <f t="shared" si="12"/>
        <v>0.26420004290187488</v>
      </c>
      <c r="O21" s="6">
        <f t="shared" si="13"/>
        <v>7.3950738857924396E-5</v>
      </c>
      <c r="P21" s="6">
        <f t="shared" si="14"/>
        <v>0.2645596253032152</v>
      </c>
      <c r="Q21" s="1">
        <f t="shared" si="4"/>
        <v>3.5477768096567116E-6</v>
      </c>
      <c r="R21" s="1">
        <f t="shared" si="5"/>
        <v>1.2740550098790979</v>
      </c>
      <c r="S21" s="1">
        <f t="shared" si="6"/>
        <v>1.2740585576559076</v>
      </c>
      <c r="T21" s="1">
        <f t="shared" si="7"/>
        <v>1.5386181829591228</v>
      </c>
      <c r="U21" s="1">
        <f t="shared" si="15"/>
        <v>0.99862207337923903</v>
      </c>
      <c r="V21" s="1"/>
      <c r="W21" s="1"/>
      <c r="X21" s="1"/>
      <c r="Y21" s="1"/>
      <c r="Z21" s="1"/>
      <c r="AA21" s="1"/>
      <c r="AB21" s="1"/>
      <c r="AC21" s="1"/>
    </row>
    <row r="22" spans="1:29" ht="25" customHeight="1">
      <c r="A22" s="4" t="s">
        <v>23</v>
      </c>
      <c r="B22" s="6"/>
      <c r="C22" s="1">
        <v>0</v>
      </c>
      <c r="D22" s="1"/>
      <c r="E22" s="6">
        <v>19</v>
      </c>
      <c r="F22" s="25">
        <f t="shared" si="0"/>
        <v>942322.15135135129</v>
      </c>
      <c r="G22" s="6">
        <f t="shared" si="1"/>
        <v>5.5393586005830907E-2</v>
      </c>
      <c r="H22" s="25">
        <f t="shared" si="8"/>
        <v>1.3680386739101144E-3</v>
      </c>
      <c r="I22" s="6">
        <f t="shared" si="9"/>
        <v>1.3675349430211669E-3</v>
      </c>
      <c r="J22" s="6">
        <f t="shared" si="10"/>
        <v>0.2079418784343374</v>
      </c>
      <c r="K22" s="6">
        <f t="shared" si="2"/>
        <v>1.2823320051285059E-3</v>
      </c>
      <c r="L22" s="6">
        <f t="shared" si="11"/>
        <v>2.7800165349545095E-4</v>
      </c>
      <c r="M22" s="6">
        <f t="shared" si="3"/>
        <v>1.4842184118433509E-9</v>
      </c>
      <c r="N22" s="6">
        <f t="shared" si="12"/>
        <v>0.26659245886106414</v>
      </c>
      <c r="O22" s="6">
        <f t="shared" si="13"/>
        <v>7.1975646391826703E-5</v>
      </c>
      <c r="P22" s="6">
        <f t="shared" si="14"/>
        <v>0.26694243764516984</v>
      </c>
      <c r="Q22" s="1">
        <f t="shared" si="4"/>
        <v>3.4536753285545109E-6</v>
      </c>
      <c r="R22" s="1">
        <f t="shared" si="5"/>
        <v>1.2914637296865878</v>
      </c>
      <c r="S22" s="1">
        <f t="shared" si="6"/>
        <v>1.2914671833619165</v>
      </c>
      <c r="T22" s="1">
        <f t="shared" si="7"/>
        <v>1.5584096210070864</v>
      </c>
      <c r="U22" s="1">
        <f t="shared" si="15"/>
        <v>0.99846459658288067</v>
      </c>
      <c r="V22" s="1"/>
      <c r="W22" s="1"/>
      <c r="X22" s="1"/>
      <c r="Y22" s="1"/>
      <c r="Z22" s="1"/>
      <c r="AA22" s="1"/>
      <c r="AB22" s="1"/>
      <c r="AC22" s="1"/>
    </row>
    <row r="23" spans="1:29" ht="25" customHeight="1">
      <c r="A23" s="4" t="s">
        <v>57</v>
      </c>
      <c r="B23" s="6"/>
      <c r="C23" s="1" t="s">
        <v>30</v>
      </c>
      <c r="D23" s="1"/>
      <c r="E23" s="6">
        <v>20</v>
      </c>
      <c r="F23" s="25">
        <f t="shared" si="0"/>
        <v>991918.0540540542</v>
      </c>
      <c r="G23" s="6">
        <f t="shared" si="1"/>
        <v>5.8309037900874633E-2</v>
      </c>
      <c r="H23" s="25">
        <f t="shared" si="8"/>
        <v>1.3333991610347056E-3</v>
      </c>
      <c r="I23" s="6">
        <f t="shared" si="9"/>
        <v>1.3328551431532987E-3</v>
      </c>
      <c r="J23" s="6">
        <f t="shared" si="10"/>
        <v>0.20267667247727525</v>
      </c>
      <c r="K23" s="6">
        <f t="shared" si="2"/>
        <v>1.4212012147150066E-3</v>
      </c>
      <c r="L23" s="6">
        <f t="shared" si="11"/>
        <v>2.7095171173318808E-4</v>
      </c>
      <c r="M23" s="6">
        <f t="shared" si="3"/>
        <v>1.6449507626558557E-9</v>
      </c>
      <c r="N23" s="6">
        <f t="shared" si="12"/>
        <v>0.26888224913012643</v>
      </c>
      <c r="O23" s="6">
        <f t="shared" si="13"/>
        <v>7.0150390647377413E-5</v>
      </c>
      <c r="P23" s="6">
        <f t="shared" si="14"/>
        <v>0.2692233528774578</v>
      </c>
      <c r="Q23" s="1">
        <f t="shared" si="4"/>
        <v>3.3667638755235774E-6</v>
      </c>
      <c r="R23" s="1">
        <f t="shared" si="5"/>
        <v>1.3082066666335579</v>
      </c>
      <c r="S23" s="1">
        <f t="shared" si="6"/>
        <v>1.3082100333974334</v>
      </c>
      <c r="T23" s="1">
        <f t="shared" si="7"/>
        <v>1.5774333862748913</v>
      </c>
      <c r="U23" s="1">
        <f t="shared" si="15"/>
        <v>0.99829858063561039</v>
      </c>
      <c r="V23" s="1"/>
      <c r="W23" s="1"/>
      <c r="X23" s="1"/>
      <c r="Y23" s="1"/>
      <c r="Z23" s="1"/>
      <c r="AA23" s="1"/>
      <c r="AB23" s="1"/>
      <c r="AC23" s="1"/>
    </row>
    <row r="24" spans="1:29" ht="25" customHeight="1">
      <c r="A24" s="4" t="s">
        <v>24</v>
      </c>
      <c r="B24" s="6"/>
      <c r="C24" s="1">
        <v>1.2040999999999999</v>
      </c>
      <c r="D24" s="1"/>
      <c r="E24" s="6">
        <v>21</v>
      </c>
      <c r="F24" s="25">
        <f t="shared" si="0"/>
        <v>1041513.9567567566</v>
      </c>
      <c r="G24" s="6">
        <f t="shared" si="1"/>
        <v>6.1224489795918366E-2</v>
      </c>
      <c r="H24" s="25">
        <f t="shared" si="8"/>
        <v>1.3012643385232822E-3</v>
      </c>
      <c r="I24" s="6">
        <f t="shared" si="9"/>
        <v>1.3006790134563913E-3</v>
      </c>
      <c r="J24" s="6">
        <f t="shared" si="10"/>
        <v>0.1977921794555389</v>
      </c>
      <c r="K24" s="6">
        <f t="shared" si="2"/>
        <v>1.5672625140268348E-3</v>
      </c>
      <c r="L24" s="6">
        <f t="shared" si="11"/>
        <v>2.6441073279552166E-4</v>
      </c>
      <c r="M24" s="6">
        <f t="shared" si="3"/>
        <v>1.8140075036787496E-9</v>
      </c>
      <c r="N24" s="6">
        <f t="shared" si="12"/>
        <v>0.27107864150105382</v>
      </c>
      <c r="O24" s="6">
        <f t="shared" si="13"/>
        <v>6.8456907242515905E-5</v>
      </c>
      <c r="P24" s="6">
        <f t="shared" si="14"/>
        <v>0.27141151095509936</v>
      </c>
      <c r="Q24" s="1">
        <f t="shared" si="4"/>
        <v>3.2861769385487337E-6</v>
      </c>
      <c r="R24" s="1">
        <f t="shared" si="5"/>
        <v>1.3243415792848523</v>
      </c>
      <c r="S24" s="1">
        <f t="shared" si="6"/>
        <v>1.3243448654617909</v>
      </c>
      <c r="T24" s="1">
        <f t="shared" si="7"/>
        <v>1.5957563764168903</v>
      </c>
      <c r="U24" s="1">
        <f t="shared" si="15"/>
        <v>0.99812402127652933</v>
      </c>
      <c r="V24" s="1"/>
      <c r="W24" s="1"/>
      <c r="X24" s="1"/>
      <c r="Y24" s="1"/>
      <c r="Z24" s="1"/>
      <c r="AA24" s="1"/>
      <c r="AB24" s="1"/>
      <c r="AC24" s="1"/>
    </row>
    <row r="25" spans="1:29" ht="25" customHeight="1">
      <c r="A25" s="4" t="s">
        <v>25</v>
      </c>
      <c r="B25" s="6"/>
      <c r="C25" s="1">
        <v>0.39400000000000002</v>
      </c>
      <c r="D25" s="1"/>
      <c r="E25" s="6">
        <v>22</v>
      </c>
      <c r="F25" s="25">
        <f t="shared" si="0"/>
        <v>1091109.8594594595</v>
      </c>
      <c r="G25" s="6">
        <f t="shared" si="1"/>
        <v>6.4139941690962099E-2</v>
      </c>
      <c r="H25" s="25">
        <f t="shared" si="8"/>
        <v>1.2713462165780509E-3</v>
      </c>
      <c r="I25" s="6">
        <f t="shared" si="9"/>
        <v>1.2707185887337101E-3</v>
      </c>
      <c r="J25" s="6">
        <f t="shared" si="10"/>
        <v>0.19324462491986374</v>
      </c>
      <c r="K25" s="6">
        <f t="shared" si="2"/>
        <v>1.7205265575761519E-3</v>
      </c>
      <c r="L25" s="6">
        <f t="shared" si="11"/>
        <v>2.583201771904628E-4</v>
      </c>
      <c r="M25" s="6">
        <f t="shared" si="3"/>
        <v>1.9914009668378179E-9</v>
      </c>
      <c r="N25" s="6">
        <f t="shared" si="12"/>
        <v>0.27318964195079143</v>
      </c>
      <c r="O25" s="6">
        <f t="shared" si="13"/>
        <v>6.6880040088341917E-5</v>
      </c>
      <c r="P25" s="6">
        <f t="shared" si="14"/>
        <v>0.27351484415947125</v>
      </c>
      <c r="Q25" s="1">
        <f t="shared" si="4"/>
        <v>3.2111883248957224E-6</v>
      </c>
      <c r="R25" s="1">
        <f t="shared" si="5"/>
        <v>1.3399187951794445</v>
      </c>
      <c r="S25" s="1">
        <f t="shared" si="6"/>
        <v>1.3399220063677693</v>
      </c>
      <c r="T25" s="1">
        <f t="shared" si="7"/>
        <v>1.6134368505272405</v>
      </c>
      <c r="U25" s="1">
        <f t="shared" si="15"/>
        <v>0.99794091402240848</v>
      </c>
      <c r="V25" s="1"/>
      <c r="W25" s="1"/>
      <c r="X25" s="1"/>
      <c r="Y25" s="1"/>
      <c r="Z25" s="1"/>
      <c r="AA25" s="1"/>
      <c r="AB25" s="1"/>
      <c r="AC25" s="1"/>
    </row>
    <row r="26" spans="1:29" ht="25" customHeight="1">
      <c r="A26" s="4" t="s">
        <v>26</v>
      </c>
      <c r="B26" s="6"/>
      <c r="C26" s="1">
        <v>0.29699999999999999</v>
      </c>
      <c r="D26" s="1"/>
      <c r="E26" s="6">
        <v>23</v>
      </c>
      <c r="F26" s="25">
        <f t="shared" si="0"/>
        <v>1140705.7621621622</v>
      </c>
      <c r="G26" s="6">
        <f t="shared" si="1"/>
        <v>6.7055393586005832E-2</v>
      </c>
      <c r="H26" s="25">
        <f t="shared" si="8"/>
        <v>1.2434011289684632E-3</v>
      </c>
      <c r="I26" s="6">
        <f t="shared" si="9"/>
        <v>1.2427302256571989E-3</v>
      </c>
      <c r="J26" s="6">
        <f t="shared" si="10"/>
        <v>0.18899697160320642</v>
      </c>
      <c r="K26" s="6">
        <f t="shared" si="2"/>
        <v>1.8810045357349203E-3</v>
      </c>
      <c r="L26" s="6">
        <f t="shared" si="11"/>
        <v>2.5263051547204872E-4</v>
      </c>
      <c r="M26" s="6">
        <f t="shared" si="3"/>
        <v>2.1771441042827651E-9</v>
      </c>
      <c r="N26" s="6">
        <f t="shared" si="12"/>
        <v>0.27522224378911048</v>
      </c>
      <c r="O26" s="6">
        <f t="shared" si="13"/>
        <v>6.540696582987413E-5</v>
      </c>
      <c r="P26" s="6">
        <f t="shared" si="14"/>
        <v>0.27554028344755649</v>
      </c>
      <c r="Q26" s="1">
        <f t="shared" si="4"/>
        <v>3.1411835915739122E-6</v>
      </c>
      <c r="R26" s="1">
        <f t="shared" si="5"/>
        <v>1.3549824574065867</v>
      </c>
      <c r="S26" s="1">
        <f t="shared" si="6"/>
        <v>1.3549855985901784</v>
      </c>
      <c r="T26" s="1">
        <f t="shared" si="7"/>
        <v>1.6305258820377349</v>
      </c>
      <c r="U26" s="1">
        <f t="shared" si="15"/>
        <v>0.9977492541671108</v>
      </c>
      <c r="V26" s="1"/>
      <c r="W26" s="1"/>
      <c r="X26" s="1"/>
      <c r="Y26" s="1"/>
      <c r="Z26" s="1"/>
      <c r="AA26" s="1"/>
      <c r="AB26" s="1"/>
      <c r="AC26" s="1"/>
    </row>
    <row r="27" spans="1:29" ht="24" customHeight="1">
      <c r="A27" s="7" t="s">
        <v>27</v>
      </c>
      <c r="B27" s="1"/>
      <c r="C27" s="1">
        <f>SQRT(1-(C20*C20))</f>
        <v>0.99734025671021809</v>
      </c>
      <c r="D27" s="1"/>
      <c r="E27" s="6">
        <v>24</v>
      </c>
      <c r="F27" s="25">
        <f t="shared" si="0"/>
        <v>1190301.6648648649</v>
      </c>
      <c r="G27" s="6">
        <f t="shared" si="1"/>
        <v>6.9970845481049565E-2</v>
      </c>
      <c r="H27" s="25">
        <f t="shared" si="8"/>
        <v>1.2172213310952863E-3</v>
      </c>
      <c r="I27" s="6">
        <f t="shared" si="9"/>
        <v>1.2165062010184875E-3</v>
      </c>
      <c r="J27" s="6">
        <f t="shared" si="10"/>
        <v>0.18501764232648352</v>
      </c>
      <c r="K27" s="6">
        <f t="shared" si="2"/>
        <v>2.0487081770692583E-3</v>
      </c>
      <c r="L27" s="6">
        <f t="shared" si="11"/>
        <v>2.472995202765904E-4</v>
      </c>
      <c r="M27" s="6">
        <f t="shared" si="3"/>
        <v>2.3712504910890858E-9</v>
      </c>
      <c r="N27" s="6">
        <f t="shared" si="12"/>
        <v>0.27718259358718267</v>
      </c>
      <c r="O27" s="6">
        <f t="shared" si="13"/>
        <v>6.4026751647978722E-5</v>
      </c>
      <c r="P27" s="6">
        <f t="shared" si="14"/>
        <v>0.27749392223035774</v>
      </c>
      <c r="Q27" s="1">
        <f t="shared" si="4"/>
        <v>3.0756388636396876E-6</v>
      </c>
      <c r="R27" s="1">
        <f t="shared" si="5"/>
        <v>1.3695715175728458</v>
      </c>
      <c r="S27" s="1">
        <f t="shared" si="6"/>
        <v>1.3695745932117094</v>
      </c>
      <c r="T27" s="1">
        <f t="shared" si="7"/>
        <v>1.6470685154420672</v>
      </c>
      <c r="U27" s="1">
        <f t="shared" si="15"/>
        <v>0.99754903678098306</v>
      </c>
      <c r="V27" s="1"/>
      <c r="W27" s="1"/>
      <c r="X27" s="1"/>
      <c r="Y27" s="1"/>
      <c r="Z27" s="1"/>
      <c r="AA27" s="1"/>
      <c r="AB27" s="1"/>
      <c r="AC27" s="1"/>
    </row>
    <row r="28" spans="1:29" ht="24" customHeight="1">
      <c r="A28" s="16" t="s">
        <v>60</v>
      </c>
      <c r="B28" s="4"/>
      <c r="C28" s="17">
        <v>0.78539800000000004</v>
      </c>
      <c r="D28" s="1"/>
      <c r="E28" s="6">
        <v>25</v>
      </c>
      <c r="F28" s="25">
        <f t="shared" si="0"/>
        <v>1239897.5675675676</v>
      </c>
      <c r="G28" s="6">
        <f t="shared" si="1"/>
        <v>7.2886297376093298E-2</v>
      </c>
      <c r="H28" s="25">
        <f t="shared" si="8"/>
        <v>1.1926284660859162E-3</v>
      </c>
      <c r="I28" s="6">
        <f t="shared" si="9"/>
        <v>1.1918681779835402E-3</v>
      </c>
      <c r="J28" s="6">
        <f t="shared" si="10"/>
        <v>0.18127952684505927</v>
      </c>
      <c r="K28" s="6">
        <f t="shared" si="2"/>
        <v>2.2236497507914788E-3</v>
      </c>
      <c r="L28" s="6">
        <f t="shared" si="11"/>
        <v>2.4229093809920006E-4</v>
      </c>
      <c r="M28" s="6">
        <f t="shared" si="3"/>
        <v>2.5737343280961409E-9</v>
      </c>
      <c r="N28" s="6">
        <f t="shared" si="12"/>
        <v>0.27907612422545275</v>
      </c>
      <c r="O28" s="6">
        <f t="shared" si="13"/>
        <v>6.2730011377447125E-5</v>
      </c>
      <c r="P28" s="6">
        <f t="shared" si="14"/>
        <v>0.27938114774866374</v>
      </c>
      <c r="Q28" s="1">
        <f t="shared" si="4"/>
        <v>3.0141043617573983E-6</v>
      </c>
      <c r="R28" s="1">
        <f t="shared" si="5"/>
        <v>1.3837205350647919</v>
      </c>
      <c r="S28" s="1">
        <f t="shared" si="6"/>
        <v>1.3837235491691535</v>
      </c>
      <c r="T28" s="31">
        <f t="shared" si="7"/>
        <v>1.6631046969178174</v>
      </c>
      <c r="U28" s="1">
        <f t="shared" si="15"/>
        <v>0.99734025671021809</v>
      </c>
      <c r="V28" s="1"/>
      <c r="W28" s="1"/>
      <c r="X28" s="1"/>
      <c r="Y28" s="1"/>
      <c r="Z28" s="1"/>
      <c r="AA28" s="1"/>
      <c r="AB28" s="1"/>
      <c r="AC28" s="1"/>
    </row>
    <row r="29" spans="1:29" ht="24" customHeight="1">
      <c r="A29" s="4" t="s">
        <v>32</v>
      </c>
      <c r="B29" s="6"/>
      <c r="C29" s="18">
        <f>C8</f>
        <v>0.152</v>
      </c>
      <c r="D29" s="1"/>
      <c r="E29" s="6">
        <v>26</v>
      </c>
      <c r="F29" s="25">
        <f t="shared" si="0"/>
        <v>1289493.4702702702</v>
      </c>
      <c r="G29" s="6">
        <f t="shared" si="1"/>
        <v>7.5801749271137031E-2</v>
      </c>
      <c r="H29" s="25">
        <f t="shared" si="8"/>
        <v>1.1694684271227535E-3</v>
      </c>
      <c r="I29" s="6">
        <f t="shared" si="9"/>
        <v>1.1686620685578003E-3</v>
      </c>
      <c r="J29" s="6">
        <f t="shared" si="10"/>
        <v>0.17775920092265854</v>
      </c>
      <c r="K29" s="6">
        <f t="shared" si="2"/>
        <v>2.4058420693264804E-3</v>
      </c>
      <c r="L29" s="6">
        <f t="shared" si="11"/>
        <v>2.3757344490132993E-4</v>
      </c>
      <c r="M29" s="6">
        <f t="shared" si="3"/>
        <v>2.7846104448775973E-9</v>
      </c>
      <c r="N29" s="6">
        <f t="shared" si="12"/>
        <v>0.28090766261601968</v>
      </c>
      <c r="O29" s="6">
        <f t="shared" si="13"/>
        <v>6.150863510996231E-5</v>
      </c>
      <c r="P29" s="6">
        <f t="shared" si="14"/>
        <v>0.28120674748064139</v>
      </c>
      <c r="Q29" s="1">
        <f t="shared" si="4"/>
        <v>2.9561914496468375E-6</v>
      </c>
      <c r="R29" s="1">
        <f t="shared" si="5"/>
        <v>1.3974603265538423</v>
      </c>
      <c r="S29" s="1">
        <f t="shared" si="6"/>
        <v>1.397463282745292</v>
      </c>
      <c r="T29" s="1">
        <f t="shared" si="7"/>
        <v>1.6786700302259334</v>
      </c>
      <c r="U29" s="1">
        <f t="shared" si="15"/>
        <v>0.99712290857618735</v>
      </c>
      <c r="V29" s="1"/>
      <c r="W29" s="1"/>
      <c r="X29" s="1"/>
      <c r="Y29" s="1"/>
      <c r="Z29" s="1"/>
      <c r="AA29" s="1"/>
      <c r="AB29" s="1"/>
      <c r="AC29" s="1"/>
    </row>
    <row r="30" spans="1:29" ht="24" customHeight="1">
      <c r="A30" s="4" t="s">
        <v>33</v>
      </c>
      <c r="B30" s="6"/>
      <c r="C30" s="6">
        <v>2E-3</v>
      </c>
      <c r="D30" s="1"/>
      <c r="E30" s="6">
        <v>27</v>
      </c>
      <c r="F30" s="25">
        <f t="shared" si="0"/>
        <v>1339089.3729729732</v>
      </c>
      <c r="G30" s="6">
        <f t="shared" si="1"/>
        <v>7.8717201166180764E-2</v>
      </c>
      <c r="H30" s="25">
        <f t="shared" si="8"/>
        <v>1.1476072765631902E-3</v>
      </c>
      <c r="I30" s="6">
        <f t="shared" si="9"/>
        <v>1.146753952824325E-3</v>
      </c>
      <c r="J30" s="6">
        <f t="shared" si="10"/>
        <v>0.1744363060376049</v>
      </c>
      <c r="K30" s="6">
        <f t="shared" si="2"/>
        <v>2.5952984909980437E-3</v>
      </c>
      <c r="L30" s="6">
        <f t="shared" si="11"/>
        <v>2.3311981654619576E-4</v>
      </c>
      <c r="M30" s="6">
        <f t="shared" si="3"/>
        <v>3.0038943028506441E-9</v>
      </c>
      <c r="N30" s="6">
        <f t="shared" si="12"/>
        <v>0.28268151769792643</v>
      </c>
      <c r="O30" s="6">
        <f t="shared" si="13"/>
        <v>6.0355574416791395E-5</v>
      </c>
      <c r="P30" s="6">
        <f t="shared" si="14"/>
        <v>0.28297499609278376</v>
      </c>
      <c r="Q30" s="1">
        <f t="shared" si="4"/>
        <v>2.9015623457051151E-6</v>
      </c>
      <c r="R30" s="1">
        <f t="shared" si="5"/>
        <v>1.4108184984279171</v>
      </c>
      <c r="S30" s="1">
        <f t="shared" si="6"/>
        <v>1.4108213999902628</v>
      </c>
      <c r="T30" s="1">
        <f t="shared" si="7"/>
        <v>1.6937963960830467</v>
      </c>
      <c r="U30" s="1">
        <f t="shared" si="15"/>
        <v>0.99689698677474348</v>
      </c>
      <c r="V30" s="1"/>
      <c r="W30" s="1"/>
      <c r="X30" s="1"/>
      <c r="Y30" s="1"/>
      <c r="Z30" s="1"/>
      <c r="AA30" s="1"/>
      <c r="AB30" s="1"/>
      <c r="AC30" s="1"/>
    </row>
    <row r="31" spans="1:29" ht="24" customHeight="1">
      <c r="A31" s="7" t="s">
        <v>62</v>
      </c>
      <c r="B31" s="1"/>
      <c r="C31" s="1">
        <f>1.1019*((C30*C30)/C29)</f>
        <v>2.8997368421052631E-5</v>
      </c>
      <c r="D31" s="1"/>
      <c r="E31" s="6">
        <v>28</v>
      </c>
      <c r="F31" s="25">
        <f t="shared" si="0"/>
        <v>1388685.2756756756</v>
      </c>
      <c r="G31" s="6">
        <f t="shared" si="1"/>
        <v>8.1632653061224483E-2</v>
      </c>
      <c r="H31" s="25">
        <f t="shared" si="8"/>
        <v>1.1269279741999158E-3</v>
      </c>
      <c r="I31" s="6">
        <f t="shared" si="9"/>
        <v>1.1260268073067614E-3</v>
      </c>
      <c r="J31" s="6">
        <f t="shared" si="10"/>
        <v>0.17129305207838721</v>
      </c>
      <c r="K31" s="6">
        <f t="shared" si="2"/>
        <v>2.7920329228350305E-3</v>
      </c>
      <c r="L31" s="6">
        <f t="shared" si="11"/>
        <v>2.2890626371851178E-4</v>
      </c>
      <c r="M31" s="6">
        <f t="shared" si="3"/>
        <v>3.2316019985239927E-9</v>
      </c>
      <c r="N31" s="6">
        <f t="shared" si="12"/>
        <v>0.2844015529067796</v>
      </c>
      <c r="O31" s="6">
        <f t="shared" si="13"/>
        <v>5.9264670157068768E-5</v>
      </c>
      <c r="P31" s="6">
        <f t="shared" si="14"/>
        <v>0.28468972707225715</v>
      </c>
      <c r="Q31" s="1">
        <f t="shared" si="4"/>
        <v>2.8499218744858733E-6</v>
      </c>
      <c r="R31" s="1">
        <f t="shared" si="5"/>
        <v>1.4238198867655134</v>
      </c>
      <c r="S31" s="1">
        <f t="shared" si="6"/>
        <v>1.4238227366873879</v>
      </c>
      <c r="T31" s="1">
        <f t="shared" si="7"/>
        <v>1.7085124637596452</v>
      </c>
      <c r="U31" s="1">
        <f t="shared" si="15"/>
        <v>0.99666248547549219</v>
      </c>
      <c r="V31" s="1"/>
      <c r="W31" s="1"/>
      <c r="X31" s="1"/>
      <c r="Y31" s="1"/>
      <c r="Z31" s="1"/>
      <c r="AA31" s="1"/>
      <c r="AB31" s="1"/>
      <c r="AC31" s="1"/>
    </row>
    <row r="32" spans="1:29" ht="24" customHeight="1">
      <c r="A32" s="4" t="s">
        <v>34</v>
      </c>
      <c r="B32" s="6"/>
      <c r="C32" s="1">
        <v>2E-3</v>
      </c>
      <c r="D32" s="1"/>
      <c r="E32" s="6">
        <v>29</v>
      </c>
      <c r="F32" s="25">
        <f t="shared" si="0"/>
        <v>1438281.1783783785</v>
      </c>
      <c r="G32" s="6">
        <f t="shared" si="1"/>
        <v>8.4548104956268216E-2</v>
      </c>
      <c r="H32" s="25">
        <f t="shared" si="8"/>
        <v>1.1073277316470142E-3</v>
      </c>
      <c r="I32" s="6">
        <f t="shared" si="9"/>
        <v>1.1063778594451441E-3</v>
      </c>
      <c r="J32" s="6">
        <f t="shared" si="10"/>
        <v>0.16831381521034616</v>
      </c>
      <c r="K32" s="6">
        <f t="shared" si="2"/>
        <v>2.996059823493713E-3</v>
      </c>
      <c r="L32" s="6">
        <f t="shared" si="11"/>
        <v>2.2491189412462935E-4</v>
      </c>
      <c r="M32" s="6">
        <f t="shared" si="3"/>
        <v>3.4677502668802866E-9</v>
      </c>
      <c r="N32" s="6">
        <f t="shared" si="12"/>
        <v>0.28607124630872033</v>
      </c>
      <c r="O32" s="6">
        <f t="shared" si="13"/>
        <v>5.8230513239442235E-5</v>
      </c>
      <c r="P32" s="6">
        <f t="shared" si="14"/>
        <v>0.28635439218383468</v>
      </c>
      <c r="Q32" s="1">
        <f t="shared" si="4"/>
        <v>2.801010796662983E-6</v>
      </c>
      <c r="R32" s="1">
        <f t="shared" si="5"/>
        <v>1.4364869236055346</v>
      </c>
      <c r="S32" s="1">
        <f t="shared" si="6"/>
        <v>1.4364897246163313</v>
      </c>
      <c r="T32" s="1">
        <f t="shared" si="7"/>
        <v>1.722844116800166</v>
      </c>
      <c r="U32" s="1">
        <f t="shared" si="15"/>
        <v>0.99641939862103446</v>
      </c>
      <c r="V32" s="1"/>
      <c r="W32" s="1"/>
      <c r="X32" s="1"/>
      <c r="Y32" s="1"/>
      <c r="Z32" s="1"/>
      <c r="AA32" s="1"/>
      <c r="AB32" s="1"/>
      <c r="AC32" s="1"/>
    </row>
    <row r="33" spans="1:29" ht="24" customHeight="1">
      <c r="A33" s="16" t="s">
        <v>63</v>
      </c>
      <c r="B33" s="4"/>
      <c r="C33" s="17">
        <f>C13+(C10*8)</f>
        <v>0.28419919999999999</v>
      </c>
      <c r="D33" s="1"/>
      <c r="E33" s="6">
        <v>30</v>
      </c>
      <c r="F33" s="25">
        <f t="shared" si="0"/>
        <v>1487877.0810810812</v>
      </c>
      <c r="G33" s="6">
        <f t="shared" si="1"/>
        <v>8.7463556851311949E-2</v>
      </c>
      <c r="H33" s="25">
        <f t="shared" si="8"/>
        <v>1.0887158559967354E-3</v>
      </c>
      <c r="I33" s="6">
        <f t="shared" si="9"/>
        <v>1.0877164313314374E-3</v>
      </c>
      <c r="J33" s="6">
        <f t="shared" si="10"/>
        <v>0.16548481011150379</v>
      </c>
      <c r="K33" s="6">
        <f t="shared" si="2"/>
        <v>3.2073942063075567E-3</v>
      </c>
      <c r="L33" s="6">
        <f t="shared" si="11"/>
        <v>2.2111827415267031E-4</v>
      </c>
      <c r="M33" s="6">
        <f t="shared" si="3"/>
        <v>3.7123564849060345E-9</v>
      </c>
      <c r="N33" s="6">
        <f t="shared" si="12"/>
        <v>0.28769374084699811</v>
      </c>
      <c r="O33" s="6">
        <f t="shared" si="13"/>
        <v>5.7248331134275861E-5</v>
      </c>
      <c r="P33" s="6">
        <f t="shared" si="14"/>
        <v>0.28797211116464155</v>
      </c>
      <c r="Q33" s="1">
        <f t="shared" si="4"/>
        <v>2.7546003724705068E-6</v>
      </c>
      <c r="R33" s="1">
        <f t="shared" si="5"/>
        <v>1.4488399439524637</v>
      </c>
      <c r="S33" s="1">
        <f t="shared" si="6"/>
        <v>1.4488426985528362</v>
      </c>
      <c r="T33" s="1">
        <f t="shared" si="7"/>
        <v>1.7368148097174778</v>
      </c>
      <c r="U33" s="1">
        <f t="shared" si="15"/>
        <v>0.99616771992617659</v>
      </c>
      <c r="V33" s="1"/>
      <c r="W33" s="1"/>
      <c r="X33" s="1"/>
      <c r="Y33" s="1"/>
      <c r="Z33" s="1"/>
      <c r="AA33" s="1"/>
      <c r="AB33" s="1"/>
      <c r="AC33" s="1"/>
    </row>
    <row r="34" spans="1:29" ht="24" customHeight="1">
      <c r="A34" s="4" t="s">
        <v>47</v>
      </c>
      <c r="B34" s="6"/>
      <c r="C34" s="17">
        <v>11.690300000000001</v>
      </c>
      <c r="D34" s="1"/>
      <c r="E34" s="6">
        <v>31</v>
      </c>
      <c r="F34" s="25">
        <f t="shared" si="0"/>
        <v>1537472.9837837839</v>
      </c>
      <c r="G34" s="6">
        <f t="shared" si="1"/>
        <v>9.0379008746355682E-2</v>
      </c>
      <c r="H34" s="25">
        <f t="shared" si="8"/>
        <v>1.0710119792854513E-3</v>
      </c>
      <c r="I34" s="6">
        <f t="shared" si="9"/>
        <v>1.0699621692449818E-3</v>
      </c>
      <c r="J34" s="6">
        <f t="shared" si="10"/>
        <v>0.1627938208513886</v>
      </c>
      <c r="K34" s="6">
        <f t="shared" si="2"/>
        <v>3.4260516424546861E-3</v>
      </c>
      <c r="L34" s="6">
        <f t="shared" si="11"/>
        <v>2.1750906896064628E-4</v>
      </c>
      <c r="M34" s="6">
        <f t="shared" si="3"/>
        <v>3.9654386752577519E-9</v>
      </c>
      <c r="N34" s="6">
        <f t="shared" si="12"/>
        <v>0.28927188659887076</v>
      </c>
      <c r="O34" s="6">
        <f t="shared" si="13"/>
        <v>5.6313894691145769E-5</v>
      </c>
      <c r="P34" s="6">
        <f t="shared" si="14"/>
        <v>0.28954571352796121</v>
      </c>
      <c r="Q34" s="1">
        <f t="shared" si="4"/>
        <v>2.7104878977939394E-6</v>
      </c>
      <c r="R34" s="1">
        <f t="shared" si="5"/>
        <v>1.4608974447445711</v>
      </c>
      <c r="S34" s="1">
        <f t="shared" si="6"/>
        <v>1.4609001552324687</v>
      </c>
      <c r="T34" s="1">
        <f t="shared" si="7"/>
        <v>1.7504458687604298</v>
      </c>
      <c r="U34" s="1">
        <f t="shared" si="15"/>
        <v>0.99590744287711097</v>
      </c>
      <c r="V34" s="1"/>
      <c r="W34" s="1"/>
      <c r="X34" s="1"/>
      <c r="Y34" s="1"/>
      <c r="Z34" s="1"/>
      <c r="AA34" s="1"/>
      <c r="AB34" s="1"/>
      <c r="AC34" s="1"/>
    </row>
    <row r="35" spans="1:29" ht="24" customHeight="1">
      <c r="A35" s="4" t="s">
        <v>46</v>
      </c>
      <c r="B35" s="6"/>
      <c r="C35" s="26">
        <v>1.00034</v>
      </c>
      <c r="D35" s="1"/>
      <c r="E35" s="6">
        <v>32</v>
      </c>
      <c r="F35" s="25">
        <f t="shared" si="0"/>
        <v>1587068.8864864865</v>
      </c>
      <c r="G35" s="6">
        <f t="shared" si="1"/>
        <v>9.3294460641399415E-2</v>
      </c>
      <c r="H35" s="25">
        <f t="shared" si="8"/>
        <v>1.0541445947568273E-3</v>
      </c>
      <c r="I35" s="6">
        <f t="shared" si="9"/>
        <v>1.0530435799772394E-3</v>
      </c>
      <c r="J35" s="6">
        <f t="shared" si="10"/>
        <v>0.16022997840303774</v>
      </c>
      <c r="K35" s="6">
        <f t="shared" si="2"/>
        <v>3.6520482642514729E-3</v>
      </c>
      <c r="L35" s="6">
        <f t="shared" si="11"/>
        <v>2.1406974493075936E-4</v>
      </c>
      <c r="M35" s="6">
        <f t="shared" si="3"/>
        <v>4.2270155100740792E-9</v>
      </c>
      <c r="N35" s="6">
        <f t="shared" si="12"/>
        <v>0.29080827652742508</v>
      </c>
      <c r="O35" s="6">
        <f t="shared" si="13"/>
        <v>5.5423441103168668E-5</v>
      </c>
      <c r="P35" s="6">
        <f t="shared" si="14"/>
        <v>0.29107777394047452</v>
      </c>
      <c r="Q35" s="1">
        <f t="shared" si="4"/>
        <v>2.6684930137237286E-6</v>
      </c>
      <c r="R35" s="1">
        <f t="shared" si="5"/>
        <v>1.4726763045951878</v>
      </c>
      <c r="S35" s="1">
        <f t="shared" si="6"/>
        <v>1.4726789730882015</v>
      </c>
      <c r="T35" s="1">
        <f t="shared" si="7"/>
        <v>1.7637567470286761</v>
      </c>
      <c r="U35" s="1">
        <f t="shared" si="15"/>
        <v>0.99563856073056467</v>
      </c>
      <c r="V35" s="1"/>
      <c r="W35" s="1"/>
      <c r="X35" s="1"/>
      <c r="Y35" s="1"/>
      <c r="Z35" s="1"/>
      <c r="AA35" s="1"/>
      <c r="AB35" s="1"/>
      <c r="AC35" s="1"/>
    </row>
    <row r="36" spans="1:29" ht="24" customHeight="1">
      <c r="A36" s="23" t="s">
        <v>45</v>
      </c>
      <c r="B36" s="19"/>
      <c r="C36" s="27">
        <v>4.3913000000000002</v>
      </c>
      <c r="D36" s="1"/>
      <c r="E36" s="6">
        <v>33</v>
      </c>
      <c r="F36" s="25">
        <f t="shared" si="0"/>
        <v>1636664.789189189</v>
      </c>
      <c r="G36" s="6">
        <f t="shared" si="1"/>
        <v>9.6209912536443148E-2</v>
      </c>
      <c r="H36" s="25">
        <f t="shared" si="8"/>
        <v>1.0380498390113789E-3</v>
      </c>
      <c r="I36" s="6">
        <f t="shared" si="9"/>
        <v>1.0368968130361304E-3</v>
      </c>
      <c r="J36" s="6">
        <f t="shared" si="10"/>
        <v>0.1577835755297296</v>
      </c>
      <c r="K36" s="6">
        <f t="shared" si="2"/>
        <v>3.885400768573577E-3</v>
      </c>
      <c r="L36" s="6">
        <f t="shared" si="11"/>
        <v>2.1078732210775108E-4</v>
      </c>
      <c r="M36" s="6">
        <f t="shared" si="3"/>
        <v>4.4971063149354255E-9</v>
      </c>
      <c r="N36" s="6">
        <f t="shared" si="12"/>
        <v>0.29230527689971114</v>
      </c>
      <c r="O36" s="6">
        <f t="shared" si="13"/>
        <v>5.4573609812383682E-5</v>
      </c>
      <c r="P36" s="6">
        <f t="shared" si="14"/>
        <v>0.29257064232873758</v>
      </c>
      <c r="Q36" s="1">
        <f t="shared" si="4"/>
        <v>2.6284546360141993E-6</v>
      </c>
      <c r="R36" s="1">
        <f t="shared" si="5"/>
        <v>1.4841919712786895</v>
      </c>
      <c r="S36" s="1">
        <f t="shared" si="6"/>
        <v>1.4841945997333255</v>
      </c>
      <c r="T36" s="1">
        <f t="shared" si="7"/>
        <v>1.776765242062063</v>
      </c>
      <c r="U36" s="1">
        <f t="shared" si="15"/>
        <v>0.99536106651291623</v>
      </c>
      <c r="V36" s="1"/>
      <c r="W36" s="1"/>
      <c r="X36" s="1"/>
      <c r="Y36" s="1"/>
      <c r="Z36" s="1"/>
      <c r="AA36" s="1"/>
      <c r="AB36" s="1"/>
      <c r="AC36" s="1"/>
    </row>
    <row r="37" spans="1:29" ht="24" customHeight="1">
      <c r="A37" s="4" t="s">
        <v>56</v>
      </c>
      <c r="B37" s="15"/>
      <c r="C37" s="28">
        <v>1.8499999999999999E-5</v>
      </c>
      <c r="D37" s="1"/>
      <c r="E37" s="6">
        <v>34</v>
      </c>
      <c r="F37" s="25">
        <f t="shared" si="0"/>
        <v>1686260.6918918919</v>
      </c>
      <c r="G37" s="6">
        <f t="shared" si="1"/>
        <v>9.9125364431486881E-2</v>
      </c>
      <c r="H37" s="25">
        <f t="shared" si="8"/>
        <v>1.022670472672076E-3</v>
      </c>
      <c r="I37" s="6">
        <f t="shared" si="9"/>
        <v>1.0214646413605555E-3</v>
      </c>
      <c r="J37" s="6">
        <f t="shared" si="10"/>
        <v>0.15544591184615555</v>
      </c>
      <c r="K37" s="6">
        <f t="shared" si="2"/>
        <v>4.1261264203993342E-3</v>
      </c>
      <c r="L37" s="6">
        <f t="shared" si="11"/>
        <v>2.076501669917307E-4</v>
      </c>
      <c r="M37" s="6">
        <f t="shared" si="3"/>
        <v>4.7757310729652117E-9</v>
      </c>
      <c r="N37" s="6">
        <f t="shared" si="12"/>
        <v>0.29376505330286407</v>
      </c>
      <c r="O37" s="6">
        <f t="shared" si="13"/>
        <v>5.3761388863056544E-5</v>
      </c>
      <c r="P37" s="6">
        <f t="shared" si="14"/>
        <v>0.29402646963444989</v>
      </c>
      <c r="Q37" s="1">
        <f t="shared" si="4"/>
        <v>2.590228385026137E-6</v>
      </c>
      <c r="R37" s="1">
        <f t="shared" si="5"/>
        <v>1.4954586225217577</v>
      </c>
      <c r="S37" s="1">
        <f t="shared" si="6"/>
        <v>1.4954612127501428</v>
      </c>
      <c r="T37" s="1">
        <f t="shared" si="7"/>
        <v>1.7894876823845927</v>
      </c>
      <c r="U37" s="1">
        <f t="shared" si="15"/>
        <v>0.99507495301928128</v>
      </c>
      <c r="V37" s="1"/>
      <c r="W37" s="1"/>
      <c r="X37" s="1"/>
      <c r="Y37" s="1"/>
      <c r="Z37" s="1"/>
      <c r="AA37" s="1"/>
      <c r="AB37" s="1"/>
      <c r="AC37" s="1"/>
    </row>
    <row r="38" spans="1:29" ht="24" customHeight="1">
      <c r="A38" s="4"/>
      <c r="B38" s="6"/>
      <c r="C38" s="1"/>
      <c r="D38" s="1"/>
      <c r="E38" s="6">
        <v>35</v>
      </c>
      <c r="F38" s="25">
        <f t="shared" si="0"/>
        <v>1735856.5945945946</v>
      </c>
      <c r="G38" s="6">
        <f t="shared" si="1"/>
        <v>0.10204081632653061</v>
      </c>
      <c r="H38" s="25">
        <f t="shared" si="8"/>
        <v>1.0079550224228564E-3</v>
      </c>
      <c r="I38" s="6">
        <f t="shared" si="9"/>
        <v>1.0066956034027528E-3</v>
      </c>
      <c r="J38" s="6">
        <f t="shared" si="10"/>
        <v>0.15320916340827417</v>
      </c>
      <c r="K38" s="6">
        <f t="shared" si="2"/>
        <v>4.3742430564865931E-3</v>
      </c>
      <c r="L38" s="6">
        <f t="shared" si="11"/>
        <v>2.0464781813493612E-4</v>
      </c>
      <c r="M38" s="6">
        <f t="shared" si="3"/>
        <v>5.0629104290855811E-9</v>
      </c>
      <c r="N38" s="6">
        <f t="shared" si="12"/>
        <v>0.2951895930047736</v>
      </c>
      <c r="O38" s="6">
        <f t="shared" si="13"/>
        <v>5.2984069748042207E-5</v>
      </c>
      <c r="P38" s="6">
        <f t="shared" si="14"/>
        <v>0.29544722995556699</v>
      </c>
      <c r="Q38" s="1">
        <f t="shared" si="4"/>
        <v>2.5536844225138125E-6</v>
      </c>
      <c r="R38" s="1">
        <f t="shared" si="5"/>
        <v>1.5064893045678009</v>
      </c>
      <c r="S38" s="1">
        <f t="shared" si="6"/>
        <v>1.5064918582522235</v>
      </c>
      <c r="T38" s="1">
        <f t="shared" si="7"/>
        <v>1.8019390882077906</v>
      </c>
      <c r="U38" s="1">
        <f t="shared" si="15"/>
        <v>0.99478021281256657</v>
      </c>
      <c r="V38" s="1"/>
      <c r="W38" s="1"/>
      <c r="X38" s="1"/>
      <c r="Y38" s="1"/>
      <c r="Z38" s="1"/>
      <c r="AA38" s="1"/>
      <c r="AB38" s="1"/>
      <c r="AC38" s="1"/>
    </row>
    <row r="39" spans="1:29" ht="24" customHeight="1">
      <c r="A39" s="4"/>
      <c r="B39" s="6"/>
      <c r="C39" s="1" t="s">
        <v>64</v>
      </c>
      <c r="D39" s="1"/>
      <c r="E39" s="6">
        <v>36</v>
      </c>
      <c r="F39" s="25">
        <f t="shared" si="0"/>
        <v>1785452.4972972975</v>
      </c>
      <c r="G39" s="6">
        <f t="shared" si="1"/>
        <v>0.10495626822157435</v>
      </c>
      <c r="H39" s="25">
        <f t="shared" si="8"/>
        <v>9.9385705507159671E-4</v>
      </c>
      <c r="I39" s="6">
        <f t="shared" si="9"/>
        <v>9.9254327723069091E-4</v>
      </c>
      <c r="J39" s="6">
        <f t="shared" si="10"/>
        <v>0.15106627237088269</v>
      </c>
      <c r="K39" s="6">
        <f t="shared" si="2"/>
        <v>4.6297690891763388E-3</v>
      </c>
      <c r="L39" s="6">
        <f t="shared" si="11"/>
        <v>2.0177083857641142E-4</v>
      </c>
      <c r="M39" s="6">
        <f t="shared" si="3"/>
        <v>5.3586656944198499E-9</v>
      </c>
      <c r="N39" s="6">
        <f t="shared" si="12"/>
        <v>0.29658072426172172</v>
      </c>
      <c r="O39" s="6">
        <f t="shared" si="13"/>
        <v>5.223920920358234E-5</v>
      </c>
      <c r="P39" s="6">
        <f t="shared" si="14"/>
        <v>0.29683473966816742</v>
      </c>
      <c r="Q39" s="1">
        <f t="shared" si="4"/>
        <v>2.518705621267477E-6</v>
      </c>
      <c r="R39" s="1">
        <f t="shared" si="5"/>
        <v>1.5172960521293153</v>
      </c>
      <c r="S39" s="1">
        <f t="shared" si="6"/>
        <v>1.5172985708349365</v>
      </c>
      <c r="T39" s="1">
        <f t="shared" si="7"/>
        <v>1.8141333105031039</v>
      </c>
      <c r="U39" s="1">
        <f t="shared" si="15"/>
        <v>0.99447683822249022</v>
      </c>
      <c r="V39" s="1"/>
      <c r="W39" s="1"/>
      <c r="X39" s="1"/>
      <c r="Y39" s="1"/>
      <c r="Z39" s="1"/>
      <c r="AA39" s="1"/>
      <c r="AB39" s="1"/>
      <c r="AC39" s="1"/>
    </row>
    <row r="40" spans="1:29" ht="24" customHeight="1">
      <c r="A40" s="20" t="s">
        <v>35</v>
      </c>
      <c r="B40" s="6"/>
      <c r="C40" s="1"/>
      <c r="D40" s="1"/>
      <c r="E40" s="6">
        <v>37</v>
      </c>
      <c r="F40" s="25">
        <f t="shared" si="0"/>
        <v>1835048.4</v>
      </c>
      <c r="G40" s="6">
        <f t="shared" si="1"/>
        <v>0.10787172011661808</v>
      </c>
      <c r="H40" s="25">
        <f t="shared" si="8"/>
        <v>9.8033456028033148E-4</v>
      </c>
      <c r="I40" s="6">
        <f t="shared" si="9"/>
        <v>9.7896566329384741E-4</v>
      </c>
      <c r="J40" s="6">
        <f t="shared" si="10"/>
        <v>0.1490108531626104</v>
      </c>
      <c r="K40" s="6">
        <f t="shared" si="2"/>
        <v>4.8927235103286559E-3</v>
      </c>
      <c r="L40" s="6">
        <f t="shared" si="11"/>
        <v>1.9901069036650426E-4</v>
      </c>
      <c r="M40" s="6">
        <f t="shared" si="3"/>
        <v>5.6630188508481407E-9</v>
      </c>
      <c r="N40" s="6">
        <f t="shared" si="12"/>
        <v>0.29794013306229772</v>
      </c>
      <c r="O40" s="6">
        <f t="shared" si="13"/>
        <v>5.1524596723238127E-5</v>
      </c>
      <c r="P40" s="6">
        <f t="shared" si="14"/>
        <v>0.29819067401240634</v>
      </c>
      <c r="Q40" s="1">
        <f t="shared" si="4"/>
        <v>2.4851860087262935E-6</v>
      </c>
      <c r="R40" s="1">
        <f t="shared" si="5"/>
        <v>1.5278899926717513</v>
      </c>
      <c r="S40" s="1">
        <f t="shared" si="6"/>
        <v>1.5278924778577601</v>
      </c>
      <c r="T40" s="1">
        <f t="shared" si="7"/>
        <v>1.8260831518701663</v>
      </c>
      <c r="U40" s="1">
        <f t="shared" si="15"/>
        <v>0.99416482134457063</v>
      </c>
      <c r="V40" s="1"/>
      <c r="W40" s="1"/>
      <c r="X40" s="1"/>
      <c r="Y40" s="1"/>
      <c r="Z40" s="1"/>
      <c r="AA40" s="1"/>
      <c r="AB40" s="1"/>
      <c r="AC40" s="1"/>
    </row>
    <row r="41" spans="1:29" ht="24" customHeight="1">
      <c r="A41" s="4"/>
      <c r="B41" s="6"/>
      <c r="C41" s="1"/>
      <c r="D41" s="1"/>
      <c r="E41" s="6">
        <v>38</v>
      </c>
      <c r="F41" s="25">
        <f t="shared" si="0"/>
        <v>1884644.3027027026</v>
      </c>
      <c r="G41" s="6">
        <f t="shared" si="1"/>
        <v>0.11078717201166181</v>
      </c>
      <c r="H41" s="25">
        <f t="shared" si="8"/>
        <v>9.6734942324729382E-4</v>
      </c>
      <c r="I41" s="6">
        <f t="shared" si="9"/>
        <v>9.6592465713742212E-4</v>
      </c>
      <c r="J41" s="6">
        <f t="shared" si="10"/>
        <v>0.14703711233358865</v>
      </c>
      <c r="K41" s="6">
        <f t="shared" si="2"/>
        <v>5.1631258953934722E-3</v>
      </c>
      <c r="L41" s="6">
        <f t="shared" si="11"/>
        <v>1.9635962737668311E-4</v>
      </c>
      <c r="M41" s="6">
        <f t="shared" si="3"/>
        <v>5.975992555719007E-9</v>
      </c>
      <c r="N41" s="6">
        <f t="shared" si="12"/>
        <v>0.29926937770748568</v>
      </c>
      <c r="O41" s="6">
        <f t="shared" si="13"/>
        <v>5.0838226805959257E-5</v>
      </c>
      <c r="P41" s="6">
        <f t="shared" si="14"/>
        <v>0.29951658153766086</v>
      </c>
      <c r="Q41" s="1">
        <f t="shared" si="4"/>
        <v>2.4530294373786093E-6</v>
      </c>
      <c r="R41" s="1">
        <f t="shared" si="5"/>
        <v>1.5382814374405298</v>
      </c>
      <c r="S41" s="1">
        <f t="shared" si="6"/>
        <v>1.5382838904699672</v>
      </c>
      <c r="T41" s="1">
        <f t="shared" si="7"/>
        <v>1.837800472007628</v>
      </c>
      <c r="U41" s="1">
        <f t="shared" si="15"/>
        <v>0.99384415403908188</v>
      </c>
      <c r="V41" s="1"/>
      <c r="W41" s="1"/>
      <c r="X41" s="1"/>
      <c r="Y41" s="1"/>
      <c r="Z41" s="1"/>
      <c r="AA41" s="1"/>
      <c r="AB41" s="1"/>
      <c r="AC41" s="1"/>
    </row>
    <row r="42" spans="1:29" ht="24" customHeight="1">
      <c r="A42" s="16" t="s">
        <v>28</v>
      </c>
      <c r="B42" s="4"/>
      <c r="C42" s="22">
        <v>9.4285558879609363E-4</v>
      </c>
      <c r="D42" s="1"/>
      <c r="E42" s="6">
        <v>39</v>
      </c>
      <c r="F42" s="25">
        <f t="shared" si="0"/>
        <v>1934240.2054054055</v>
      </c>
      <c r="G42" s="6">
        <f t="shared" si="1"/>
        <v>0.11370262390670553</v>
      </c>
      <c r="H42" s="25">
        <f t="shared" si="8"/>
        <v>9.5486697224865362E-4</v>
      </c>
      <c r="I42" s="6">
        <f t="shared" si="9"/>
        <v>9.5338559697325962E-4</v>
      </c>
      <c r="J42" s="6">
        <f t="shared" si="10"/>
        <v>0.14513977978179535</v>
      </c>
      <c r="K42" s="6">
        <f t="shared" si="2"/>
        <v>5.4409964076138628E-3</v>
      </c>
      <c r="L42" s="6">
        <f t="shared" si="11"/>
        <v>1.9381060332672714E-4</v>
      </c>
      <c r="M42" s="6">
        <f t="shared" si="3"/>
        <v>6.2976101467144975E-9</v>
      </c>
      <c r="N42" s="6">
        <f t="shared" si="12"/>
        <v>0.30056990155564484</v>
      </c>
      <c r="O42" s="6">
        <f t="shared" si="13"/>
        <v>5.017827514398656E-5</v>
      </c>
      <c r="P42" s="6">
        <f t="shared" si="14"/>
        <v>0.30081389673172571</v>
      </c>
      <c r="Q42" s="1">
        <f t="shared" si="4"/>
        <v>2.422148443900868E-6</v>
      </c>
      <c r="R42" s="1">
        <f t="shared" si="5"/>
        <v>1.5484799612184192</v>
      </c>
      <c r="S42" s="1">
        <f t="shared" si="6"/>
        <v>1.5484823833668631</v>
      </c>
      <c r="T42" s="1">
        <f t="shared" si="7"/>
        <v>1.8492962800985888</v>
      </c>
      <c r="U42" s="1">
        <f t="shared" si="15"/>
        <v>0.99351482792997625</v>
      </c>
      <c r="V42" s="1"/>
      <c r="W42" s="1"/>
      <c r="X42" s="1"/>
      <c r="Y42" s="1"/>
      <c r="Z42" s="1"/>
      <c r="AA42" s="1"/>
      <c r="AB42" s="1"/>
      <c r="AC42" s="1"/>
    </row>
    <row r="43" spans="1:29" ht="24" customHeight="1">
      <c r="A43" s="16" t="s">
        <v>54</v>
      </c>
      <c r="B43" s="6"/>
      <c r="C43" s="24">
        <v>9.4131687386397476E-4</v>
      </c>
      <c r="D43" s="1"/>
      <c r="E43" s="6">
        <v>40</v>
      </c>
      <c r="F43" s="25">
        <f t="shared" si="0"/>
        <v>1983836.1081081084</v>
      </c>
      <c r="G43" s="6">
        <f t="shared" si="1"/>
        <v>0.11661807580174927</v>
      </c>
      <c r="H43" s="25">
        <f t="shared" si="8"/>
        <v>9.4285558879609363E-4</v>
      </c>
      <c r="I43" s="6">
        <f t="shared" si="9"/>
        <v>9.4131687386397476E-4</v>
      </c>
      <c r="J43" s="6">
        <f t="shared" si="10"/>
        <v>0.14331404949700624</v>
      </c>
      <c r="K43" s="6">
        <f t="shared" si="2"/>
        <v>5.7263558023690209E-3</v>
      </c>
      <c r="L43" s="6">
        <f t="shared" si="11"/>
        <v>1.9135719254034694E-4</v>
      </c>
      <c r="M43" s="6">
        <f t="shared" si="3"/>
        <v>6.6278956468768651E-9</v>
      </c>
      <c r="N43" s="6">
        <f t="shared" si="12"/>
        <v>0.30184304420409025</v>
      </c>
      <c r="O43" s="6">
        <f t="shared" si="13"/>
        <v>4.9543078106191907E-5</v>
      </c>
      <c r="P43" s="6">
        <f t="shared" si="14"/>
        <v>0.30208395110263242</v>
      </c>
      <c r="Q43" s="1">
        <f t="shared" si="4"/>
        <v>2.3924632661670551E-6</v>
      </c>
      <c r="R43" s="1">
        <f t="shared" si="5"/>
        <v>1.5584944724596399</v>
      </c>
      <c r="S43" s="1">
        <f t="shared" si="6"/>
        <v>1.5584968649229061</v>
      </c>
      <c r="T43" s="31">
        <f>SUM(P43,S43)</f>
        <v>1.8605808160255384</v>
      </c>
      <c r="U43" s="1">
        <f t="shared" si="15"/>
        <v>0.99317683440377191</v>
      </c>
      <c r="V43" s="1"/>
      <c r="W43" s="1"/>
      <c r="X43" s="1"/>
      <c r="Y43" s="1"/>
      <c r="Z43" s="1"/>
      <c r="AA43" s="1"/>
      <c r="AB43" s="1"/>
      <c r="AC43" s="1"/>
    </row>
    <row r="44" spans="1:29" ht="24" customHeight="1">
      <c r="A44" s="4" t="s">
        <v>55</v>
      </c>
      <c r="B44" s="6"/>
      <c r="C44" s="24">
        <v>5.7263558023690209E-3</v>
      </c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24" customHeight="1">
      <c r="A45" s="4" t="s">
        <v>59</v>
      </c>
      <c r="B45" s="1"/>
      <c r="C45" s="21">
        <v>0.14331404949700624</v>
      </c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24" customHeight="1">
      <c r="A46" s="4" t="s">
        <v>29</v>
      </c>
      <c r="B46" s="6"/>
      <c r="C46" s="24">
        <v>1.8605808160255384</v>
      </c>
      <c r="D46" s="1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24" customHeight="1">
      <c r="A47" s="4"/>
      <c r="B47" s="6"/>
      <c r="C47" s="6"/>
      <c r="D47" s="1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24" customHeight="1">
      <c r="A48" s="20" t="s">
        <v>36</v>
      </c>
      <c r="B48" s="1"/>
      <c r="C48" s="1"/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24" customHeight="1">
      <c r="A49" s="1"/>
      <c r="B49" s="1"/>
      <c r="C49" s="1"/>
      <c r="D49" s="1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24" customHeight="1">
      <c r="A50" s="4" t="s">
        <v>31</v>
      </c>
      <c r="B50" s="1"/>
      <c r="C50" s="21">
        <v>0.30208395110263242</v>
      </c>
      <c r="D50" s="1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24" customHeight="1">
      <c r="A51" s="7" t="s">
        <v>37</v>
      </c>
      <c r="B51" s="1"/>
      <c r="C51" s="21">
        <v>1.9135719254034694E-4</v>
      </c>
      <c r="D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24" customHeight="1">
      <c r="A52" s="7" t="s">
        <v>38</v>
      </c>
      <c r="B52" s="1"/>
      <c r="C52" s="21">
        <v>6.6278956468768651E-9</v>
      </c>
      <c r="D52" s="1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24" customHeight="1">
      <c r="A53" s="7" t="s">
        <v>39</v>
      </c>
      <c r="B53" s="1"/>
      <c r="C53" s="21">
        <v>0.30184304420409025</v>
      </c>
      <c r="D53" s="1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24" customHeight="1">
      <c r="A54" s="7" t="s">
        <v>40</v>
      </c>
      <c r="B54" s="1"/>
      <c r="C54" s="21">
        <v>4.9543078106191907E-5</v>
      </c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24" customHeight="1">
      <c r="A55" s="1"/>
      <c r="B55" s="1"/>
      <c r="C55" s="1"/>
      <c r="D55" s="1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24" customHeight="1">
      <c r="A56" s="21" t="s">
        <v>41</v>
      </c>
      <c r="B56" s="1"/>
      <c r="C56" s="1"/>
      <c r="D56" s="1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24" customHeight="1">
      <c r="A57" s="1"/>
      <c r="B57" s="1"/>
      <c r="C57" s="1"/>
      <c r="D57" s="1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24" customHeight="1">
      <c r="A58" s="7" t="s">
        <v>42</v>
      </c>
      <c r="B58" s="1"/>
      <c r="C58" s="21">
        <v>1.5584968649229061</v>
      </c>
      <c r="D58" s="1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24" customHeight="1">
      <c r="A59" s="7" t="s">
        <v>43</v>
      </c>
      <c r="B59" s="1"/>
      <c r="C59" s="21">
        <v>2.3924632661670551E-6</v>
      </c>
      <c r="D59" s="1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24" customHeight="1">
      <c r="A60" s="7" t="s">
        <v>44</v>
      </c>
      <c r="B60" s="1"/>
      <c r="C60" s="21">
        <v>1.5584944724596399</v>
      </c>
      <c r="D60" s="1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24" customHeight="1">
      <c r="A61" s="1"/>
      <c r="B61" s="1"/>
      <c r="C61" s="1"/>
      <c r="D61" s="1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24" customHeight="1">
      <c r="A62" s="21" t="s">
        <v>49</v>
      </c>
      <c r="B62" s="1"/>
      <c r="C62" s="1"/>
      <c r="D62" s="1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24" customHeight="1">
      <c r="A63" s="1"/>
      <c r="B63" s="1"/>
      <c r="C63" s="1"/>
      <c r="D63" s="1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24" customHeight="1">
      <c r="A64" s="16" t="s">
        <v>53</v>
      </c>
      <c r="B64" s="1"/>
      <c r="C64" s="1"/>
      <c r="D64" s="1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24" customHeight="1">
      <c r="A65" s="16" t="s">
        <v>52</v>
      </c>
      <c r="B65" s="1"/>
      <c r="C65" s="1"/>
      <c r="D65" s="1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24" customHeight="1">
      <c r="A66" s="16" t="s">
        <v>50</v>
      </c>
      <c r="B66" s="1"/>
      <c r="C66" s="1"/>
      <c r="D66" s="1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24" customHeight="1">
      <c r="A67" s="16" t="s">
        <v>51</v>
      </c>
      <c r="B67" s="1"/>
      <c r="C67" s="1"/>
      <c r="D67" s="1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24" customHeight="1">
      <c r="A68" s="1"/>
      <c r="B68" s="1"/>
      <c r="C68" s="1"/>
      <c r="D68" s="1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24" customHeight="1">
      <c r="A69" s="4"/>
      <c r="B69" s="6"/>
      <c r="C69" s="24"/>
      <c r="D69" s="1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24" customHeight="1">
      <c r="A70" s="4"/>
      <c r="B70" s="6"/>
      <c r="C70" s="6"/>
      <c r="D70" s="1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24" customHeight="1">
      <c r="A71" s="20"/>
      <c r="B71" s="1"/>
      <c r="C71" s="1"/>
      <c r="D71" s="1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24" customHeight="1">
      <c r="A72" s="1"/>
      <c r="B72" s="1"/>
      <c r="C72" s="1"/>
      <c r="D72" s="1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24" customHeight="1">
      <c r="A73" s="4"/>
      <c r="B73" s="1"/>
      <c r="C73" s="21"/>
      <c r="D73" s="1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24" customHeight="1">
      <c r="A74" s="7"/>
      <c r="B74" s="1"/>
      <c r="C74" s="1"/>
      <c r="D74" s="1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24" customHeight="1">
      <c r="A75" s="7"/>
      <c r="B75" s="1"/>
      <c r="C75" s="1"/>
      <c r="D75" s="1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24" customHeight="1">
      <c r="A76" s="7"/>
      <c r="B76" s="1"/>
      <c r="C76" s="1"/>
      <c r="D76" s="1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24" customHeight="1">
      <c r="A77" s="7"/>
      <c r="B77" s="1"/>
      <c r="C77" s="1"/>
      <c r="D77" s="1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24" customHeight="1">
      <c r="A78" s="1"/>
      <c r="B78" s="1"/>
      <c r="C78" s="1"/>
      <c r="D78" s="1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24" customHeight="1">
      <c r="A79" s="21"/>
      <c r="B79" s="1"/>
      <c r="C79" s="1"/>
      <c r="D79" s="1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24" customHeight="1">
      <c r="A80" s="1"/>
      <c r="B80" s="1"/>
      <c r="C80" s="1"/>
      <c r="D80" s="1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24" customHeight="1">
      <c r="A81" s="7"/>
      <c r="B81" s="1"/>
      <c r="C81" s="21"/>
      <c r="D81" s="1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24" customHeight="1">
      <c r="A82" s="7"/>
      <c r="B82" s="1"/>
      <c r="C82" s="1"/>
      <c r="D82" s="1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24" customHeight="1">
      <c r="A83" s="7"/>
      <c r="B83" s="1"/>
      <c r="C83" s="1"/>
      <c r="D83" s="1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24" customHeight="1">
      <c r="A84" s="1"/>
      <c r="B84" s="1"/>
      <c r="C84" s="1"/>
      <c r="D84" s="1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24" customHeight="1">
      <c r="A85" s="21"/>
      <c r="B85" s="1"/>
      <c r="C85" s="1"/>
      <c r="D85" s="1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24" customHeight="1">
      <c r="A87" s="16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24" customHeight="1">
      <c r="A88" s="16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24" customHeight="1">
      <c r="A89" s="16"/>
      <c r="B89" s="1"/>
      <c r="C89" s="1"/>
      <c r="D89" s="1"/>
      <c r="E89" s="1"/>
      <c r="F89" s="1"/>
      <c r="G89" s="1"/>
      <c r="H89" s="1" t="s">
        <v>65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24" customHeight="1">
      <c r="A90" s="16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</sheetData>
  <mergeCells count="2">
    <mergeCell ref="A1:C1"/>
    <mergeCell ref="A9:C9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2021-05-07T09:02:58Z</dcterms:modified>
</cp:coreProperties>
</file>