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QC doc\"/>
    </mc:Choice>
  </mc:AlternateContent>
  <xr:revisionPtr revIDLastSave="0" documentId="8_{44207654-91D1-4DF0-90D6-CE7061AE8775}" xr6:coauthVersionLast="45" xr6:coauthVersionMax="45" xr10:uidLastSave="{00000000-0000-0000-0000-000000000000}"/>
  <bookViews>
    <workbookView xWindow="-120" yWindow="-120" windowWidth="20730" windowHeight="11160" xr2:uid="{5BDBA880-FE73-4FE4-8708-451EDD2DBC6C}"/>
  </bookViews>
  <sheets>
    <sheet name="DisplayEval" sheetId="1" r:id="rId1"/>
  </sheets>
  <definedNames>
    <definedName name="CCT" localSheetId="0">DisplayEval!$AH$4:$AH$259</definedName>
    <definedName name="Circle1x" localSheetId="0">DisplayEval!Radius1*COS(DisplayEval!Theta)+DisplayEval!u</definedName>
    <definedName name="Circle1y" localSheetId="0">DisplayEval!Radius1*SIN(DisplayEval!Theta)+DisplayEval!v</definedName>
    <definedName name="Circle2x" localSheetId="0">DisplayEval!Radius2*COS(DisplayEval!Theta)+DisplayEval!u</definedName>
    <definedName name="Circle2y" localSheetId="0">DisplayEval!Radius2*SIN(DisplayEval!Theta)+DisplayEval!v</definedName>
    <definedName name="CurrentJND" localSheetId="0">DisplayEval!$S$4:$S$259</definedName>
    <definedName name="CurrentL" localSheetId="0">DisplayEval!$I$4:$I$259</definedName>
    <definedName name="CurrentLp" localSheetId="0">DisplayEval!$R$4:$R$259</definedName>
    <definedName name="Currentu" localSheetId="0">DisplayEval!$J$4:$J$259</definedName>
    <definedName name="Currentv" localSheetId="0">DisplayEval!$K$4:$K$259</definedName>
    <definedName name="deltad" localSheetId="0">DisplayEval!$AG$4:$AG$259</definedName>
    <definedName name="deltaone" localSheetId="0">DisplayEval!$AI$4:$AI$259</definedName>
    <definedName name="deltatwo" localSheetId="0">DisplayEval!$AJ$5:$AJ$259</definedName>
    <definedName name="dGL" localSheetId="0">DisplayEval!$X$264</definedName>
    <definedName name="GLplot" localSheetId="0">INDEX(DisplayEval!GLs,1):INDEX(DisplayEval!GLs,COUNT(DisplayEval!GLs))</definedName>
    <definedName name="GLplotone" localSheetId="0">INDEX(DisplayEval!GLs,2):INDEX(DisplayEval!GLs,COUNT(DisplayEval!GLs))</definedName>
    <definedName name="GLplotPrev" localSheetId="0">INDEX(DisplayEval!PrevGLs,1):INDEX(DisplayEval!PrevGLs,COUNT(DisplayEval!PrevGLs))</definedName>
    <definedName name="GLs" localSheetId="0">DisplayEval!$H$4:$H$259</definedName>
    <definedName name="GSDF_A" localSheetId="0">DisplayEval!$U$262</definedName>
    <definedName name="GSDF_B" localSheetId="0">DisplayEval!$U$263</definedName>
    <definedName name="GSDF_C" localSheetId="0">DisplayEval!$U$264</definedName>
    <definedName name="GSDF_D" localSheetId="0">DisplayEval!$U$265</definedName>
    <definedName name="GSDF_E" localSheetId="0">DisplayEval!$U$266</definedName>
    <definedName name="GSDF_F" localSheetId="0">DisplayEval!$U$267</definedName>
    <definedName name="GSDF_G" localSheetId="0">DisplayEval!$U$268</definedName>
    <definedName name="GSDF_H" localSheetId="0">DisplayEval!$U$269</definedName>
    <definedName name="GSDF_I" localSheetId="0">DisplayEval!$U$270</definedName>
    <definedName name="GSDFa" localSheetId="0">DisplayEval!$S$262</definedName>
    <definedName name="GSDFb" localSheetId="0">DisplayEval!$S$263</definedName>
    <definedName name="GSDFc" localSheetId="0">DisplayEval!$S$264</definedName>
    <definedName name="GSDFd" localSheetId="0">DisplayEval!$S$265</definedName>
    <definedName name="GSDFe" localSheetId="0">DisplayEval!$S$266</definedName>
    <definedName name="GSDFf" localSheetId="0">DisplayEval!$S$267</definedName>
    <definedName name="GSDFg" localSheetId="0">DisplayEval!$S$268</definedName>
    <definedName name="GSDFh" localSheetId="0">DisplayEval!$S$269</definedName>
    <definedName name="GSDFk" localSheetId="0">DisplayEval!$S$270</definedName>
    <definedName name="GSDFm" localSheetId="0">DisplayEval!$S$271</definedName>
    <definedName name="JND_GL" localSheetId="0">DisplayEval!$X$262</definedName>
    <definedName name="Lamb" localSheetId="0">DisplayEval!$F$15</definedName>
    <definedName name="Lpmax" localSheetId="0">DisplayEval!$F$17</definedName>
    <definedName name="Lpmin" localSheetId="0">DisplayEval!$F$16</definedName>
    <definedName name="Prev_Lamb" localSheetId="0">DisplayEval!$N$261</definedName>
    <definedName name="PrevGLs" localSheetId="0">DisplayEval!$L$4:$L$259</definedName>
    <definedName name="PreviousL" localSheetId="0">DisplayEval!$M$4:$M$259</definedName>
    <definedName name="_xlnm.Print_Area" localSheetId="0">DisplayEval!$A$1:$F$138</definedName>
    <definedName name="Radius1" localSheetId="0">0.01</definedName>
    <definedName name="Radius2" localSheetId="0">0.02</definedName>
    <definedName name="tauone" localSheetId="0">DisplayEval!$AI$262</definedName>
    <definedName name="tautwo" localSheetId="0">DisplayEval!$AJ$262</definedName>
    <definedName name="Theta" localSheetId="0">(ROW(INDIRECT("'DisplayEval'!A1:A361"))-1)*PI()/180</definedName>
    <definedName name="u" localSheetId="0">DisplayEval!$X$267</definedName>
    <definedName name="ublue" localSheetId="0">0.2</definedName>
    <definedName name="ugreen" localSheetId="0">0.152</definedName>
    <definedName name="uhigh" localSheetId="0">INDEX(DisplayEval!Currentu,MATCH(128,DisplayEval!GLs,1)+1):INDEX(DisplayEval!Currentu,COUNT(DisplayEval!Currentu))</definedName>
    <definedName name="ulow" localSheetId="0">INDEX(DisplayEval!Currentu,IFERROR(MATCH(5,DisplayEval!CurrentL,1),0)+1):INDEX(DisplayEval!Currentu,MATCH(128,DisplayEval!GLs,1))</definedName>
    <definedName name="ured" localSheetId="0">0.248</definedName>
    <definedName name="v" localSheetId="0">DisplayEval!$Y$267</definedName>
    <definedName name="vblue" localSheetId="0">0.422</definedName>
    <definedName name="vgreen" localSheetId="0">0.48</definedName>
    <definedName name="vhigh" localSheetId="0">INDEX(DisplayEval!Currentv,MATCH(128,DisplayEval!GLs,1)+1):INDEX(DisplayEval!Currentv,COUNT(DisplayEval!Currentv))</definedName>
    <definedName name="vlow" localSheetId="0">INDEX(DisplayEval!Currentv,IFERROR(MATCH(5,DisplayEval!CurrentL,1),0)+1):INDEX(DisplayEval!Currentv,MATCH(128,DisplayEval!GLs,1))</definedName>
    <definedName name="vred" localSheetId="0">0.47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6" i="1" l="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5"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4"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E259" i="1"/>
  <c r="AE258" i="1"/>
  <c r="AE257" i="1"/>
  <c r="AE256" i="1"/>
  <c r="AE255" i="1"/>
  <c r="AE254" i="1"/>
  <c r="AE253" i="1"/>
  <c r="AE252" i="1"/>
  <c r="AE251" i="1"/>
  <c r="AE250" i="1"/>
  <c r="AE249" i="1"/>
  <c r="AE248" i="1"/>
  <c r="AE247" i="1"/>
  <c r="AE246" i="1"/>
  <c r="AE245" i="1"/>
  <c r="AE244" i="1"/>
  <c r="AE243" i="1"/>
  <c r="AE242" i="1"/>
  <c r="AE241" i="1"/>
  <c r="AE240" i="1"/>
  <c r="AE239" i="1"/>
  <c r="AE238" i="1"/>
  <c r="AE237" i="1"/>
  <c r="AE236" i="1"/>
  <c r="AE235" i="1"/>
  <c r="AE234" i="1"/>
  <c r="AE233" i="1"/>
  <c r="AE232" i="1"/>
  <c r="AE231" i="1"/>
  <c r="AE230" i="1"/>
  <c r="AE229" i="1"/>
  <c r="AE228" i="1"/>
  <c r="AE227" i="1"/>
  <c r="AE226" i="1"/>
  <c r="AE225" i="1"/>
  <c r="AE224" i="1"/>
  <c r="AE223" i="1"/>
  <c r="AE222" i="1"/>
  <c r="AE221" i="1"/>
  <c r="AE220" i="1"/>
  <c r="AE219" i="1"/>
  <c r="AE218" i="1"/>
  <c r="AE217" i="1"/>
  <c r="AE216" i="1"/>
  <c r="AE215" i="1"/>
  <c r="AE214" i="1"/>
  <c r="AE213" i="1"/>
  <c r="AE212" i="1"/>
  <c r="AE211" i="1"/>
  <c r="AE210" i="1"/>
  <c r="AE209" i="1"/>
  <c r="AE208" i="1"/>
  <c r="AE207" i="1"/>
  <c r="AE206" i="1"/>
  <c r="AE205" i="1"/>
  <c r="AE204" i="1"/>
  <c r="AE203" i="1"/>
  <c r="AE202" i="1"/>
  <c r="AE201" i="1"/>
  <c r="AE200" i="1"/>
  <c r="AE199" i="1"/>
  <c r="AE198" i="1"/>
  <c r="AE197" i="1"/>
  <c r="AE196" i="1"/>
  <c r="AE195" i="1"/>
  <c r="AE194" i="1"/>
  <c r="AE193" i="1"/>
  <c r="AE192" i="1"/>
  <c r="AE191" i="1"/>
  <c r="AE190" i="1"/>
  <c r="AE189" i="1"/>
  <c r="AE188" i="1"/>
  <c r="AE187" i="1"/>
  <c r="AE186" i="1"/>
  <c r="AE185" i="1"/>
  <c r="AE184" i="1"/>
  <c r="AE183" i="1"/>
  <c r="AE182" i="1"/>
  <c r="AE181" i="1"/>
  <c r="AE180" i="1"/>
  <c r="AE179" i="1"/>
  <c r="AE178" i="1"/>
  <c r="AE177" i="1"/>
  <c r="AE176" i="1"/>
  <c r="AE175" i="1"/>
  <c r="AE174" i="1"/>
  <c r="AE173" i="1"/>
  <c r="AE172" i="1"/>
  <c r="AE171" i="1"/>
  <c r="AE170" i="1"/>
  <c r="AE169" i="1"/>
  <c r="AE168" i="1"/>
  <c r="AE167" i="1"/>
  <c r="AE166" i="1"/>
  <c r="AE165" i="1"/>
  <c r="AE164" i="1"/>
  <c r="AE163" i="1"/>
  <c r="AE162" i="1"/>
  <c r="AE161" i="1"/>
  <c r="AE160" i="1"/>
  <c r="AE159" i="1"/>
  <c r="AE158" i="1"/>
  <c r="AE157" i="1"/>
  <c r="AE156" i="1"/>
  <c r="AE155" i="1"/>
  <c r="AE154" i="1"/>
  <c r="AE153" i="1"/>
  <c r="AE152" i="1"/>
  <c r="AE151" i="1"/>
  <c r="AE150" i="1"/>
  <c r="AE149" i="1"/>
  <c r="AE148" i="1"/>
  <c r="AE147" i="1"/>
  <c r="AE146" i="1"/>
  <c r="AE145" i="1"/>
  <c r="AE144" i="1"/>
  <c r="AE143" i="1"/>
  <c r="AE142" i="1"/>
  <c r="AE141" i="1"/>
  <c r="AE140" i="1"/>
  <c r="AE139" i="1"/>
  <c r="AE138" i="1"/>
  <c r="AE137" i="1"/>
  <c r="AE136" i="1"/>
  <c r="AE135" i="1"/>
  <c r="AE134" i="1"/>
  <c r="AE133" i="1"/>
  <c r="AE132" i="1"/>
  <c r="AE131" i="1"/>
  <c r="AE130" i="1"/>
  <c r="AE129" i="1"/>
  <c r="AE128" i="1"/>
  <c r="AE127" i="1"/>
  <c r="AE126" i="1"/>
  <c r="AE125" i="1"/>
  <c r="AE124" i="1"/>
  <c r="AE123" i="1"/>
  <c r="AE122" i="1"/>
  <c r="AE121" i="1"/>
  <c r="AE120" i="1"/>
  <c r="AE119" i="1"/>
  <c r="AE118" i="1"/>
  <c r="AE117" i="1"/>
  <c r="AE116" i="1"/>
  <c r="AE115" i="1"/>
  <c r="AE114" i="1"/>
  <c r="AE113" i="1"/>
  <c r="AE112" i="1"/>
  <c r="AE111" i="1"/>
  <c r="AE110" i="1"/>
  <c r="AE109" i="1"/>
  <c r="AE108" i="1"/>
  <c r="AE107" i="1"/>
  <c r="AE106" i="1"/>
  <c r="AE105" i="1"/>
  <c r="AE104" i="1"/>
  <c r="AE103" i="1"/>
  <c r="AE102" i="1"/>
  <c r="AE101" i="1"/>
  <c r="AE100" i="1"/>
  <c r="AE99" i="1"/>
  <c r="AE98" i="1"/>
  <c r="AE97" i="1"/>
  <c r="AE96" i="1"/>
  <c r="AE95" i="1"/>
  <c r="AE94" i="1"/>
  <c r="AE93" i="1"/>
  <c r="AE92" i="1"/>
  <c r="AE91" i="1"/>
  <c r="AE90" i="1"/>
  <c r="AE89" i="1"/>
  <c r="AE88" i="1"/>
  <c r="AE87" i="1"/>
  <c r="AE86" i="1"/>
  <c r="AE85" i="1"/>
  <c r="AE84" i="1"/>
  <c r="AE83" i="1"/>
  <c r="AE82" i="1"/>
  <c r="AE81" i="1"/>
  <c r="AE80" i="1"/>
  <c r="AE79" i="1"/>
  <c r="AE78" i="1"/>
  <c r="AE77" i="1"/>
  <c r="AE76" i="1"/>
  <c r="AE75" i="1"/>
  <c r="AE74" i="1"/>
  <c r="AE73" i="1"/>
  <c r="AE72" i="1"/>
  <c r="AE71" i="1"/>
  <c r="AE70" i="1"/>
  <c r="AE69" i="1"/>
  <c r="AE68" i="1"/>
  <c r="AE67" i="1"/>
  <c r="AE66" i="1"/>
  <c r="AE65" i="1"/>
  <c r="AE64" i="1"/>
  <c r="AE63" i="1"/>
  <c r="AE62" i="1"/>
  <c r="AE61" i="1"/>
  <c r="AE60" i="1"/>
  <c r="AE59" i="1"/>
  <c r="AE58" i="1"/>
  <c r="AE57" i="1"/>
  <c r="AE56" i="1"/>
  <c r="AE55" i="1"/>
  <c r="AE54" i="1"/>
  <c r="AE53" i="1"/>
  <c r="AE52" i="1"/>
  <c r="AE51" i="1"/>
  <c r="AE50" i="1"/>
  <c r="AE49" i="1"/>
  <c r="AE48" i="1"/>
  <c r="AE47" i="1"/>
  <c r="AE46" i="1"/>
  <c r="AE45" i="1"/>
  <c r="AE44" i="1"/>
  <c r="AE43" i="1"/>
  <c r="AE42" i="1"/>
  <c r="AE41" i="1"/>
  <c r="AE40" i="1"/>
  <c r="AE39" i="1"/>
  <c r="AE38" i="1"/>
  <c r="AE37" i="1"/>
  <c r="AE36" i="1"/>
  <c r="AE35" i="1"/>
  <c r="AE34" i="1"/>
  <c r="AE33" i="1"/>
  <c r="AE32" i="1"/>
  <c r="AE31" i="1"/>
  <c r="AE30" i="1"/>
  <c r="AE29" i="1"/>
  <c r="AE28" i="1"/>
  <c r="AE27" i="1"/>
  <c r="AE26" i="1"/>
  <c r="AE25" i="1"/>
  <c r="AE24" i="1"/>
  <c r="AE23" i="1"/>
  <c r="AE22" i="1"/>
  <c r="AE21" i="1"/>
  <c r="AE20" i="1"/>
  <c r="AE19" i="1"/>
  <c r="AE18" i="1"/>
  <c r="AE17" i="1"/>
  <c r="AE16" i="1"/>
  <c r="AE15" i="1"/>
  <c r="AE14" i="1"/>
  <c r="AE13" i="1"/>
  <c r="AE12" i="1"/>
  <c r="AE11" i="1"/>
  <c r="AE10" i="1"/>
  <c r="AE9" i="1"/>
  <c r="AE8" i="1"/>
  <c r="AE7" i="1"/>
  <c r="X264" i="1"/>
  <c r="H5" i="1" l="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H35" i="1" s="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H172" i="1" s="1"/>
  <c r="H173" i="1" s="1"/>
  <c r="H174" i="1" s="1"/>
  <c r="H175" i="1" s="1"/>
  <c r="H176" i="1" s="1"/>
  <c r="H177" i="1" s="1"/>
  <c r="H178" i="1" s="1"/>
  <c r="H179" i="1" s="1"/>
  <c r="H180" i="1" s="1"/>
  <c r="H181" i="1" s="1"/>
  <c r="H182" i="1" s="1"/>
  <c r="H183" i="1" s="1"/>
  <c r="H184" i="1" s="1"/>
  <c r="H185" i="1" s="1"/>
  <c r="H186" i="1" s="1"/>
  <c r="H187" i="1" s="1"/>
  <c r="H188" i="1" s="1"/>
  <c r="H189" i="1" s="1"/>
  <c r="H190" i="1" s="1"/>
  <c r="H191" i="1" s="1"/>
  <c r="H192" i="1" s="1"/>
  <c r="H193" i="1" s="1"/>
  <c r="H194" i="1" s="1"/>
  <c r="H195" i="1" s="1"/>
  <c r="H196" i="1" s="1"/>
  <c r="H197" i="1" s="1"/>
  <c r="H198" i="1" s="1"/>
  <c r="H199" i="1" s="1"/>
  <c r="H200" i="1" s="1"/>
  <c r="H201" i="1" s="1"/>
  <c r="H202" i="1" s="1"/>
  <c r="H203" i="1" s="1"/>
  <c r="H204" i="1" s="1"/>
  <c r="H205" i="1" s="1"/>
  <c r="H206" i="1" s="1"/>
  <c r="H207" i="1" s="1"/>
  <c r="H208" i="1" s="1"/>
  <c r="H209" i="1" s="1"/>
  <c r="H210" i="1" s="1"/>
  <c r="H211" i="1" s="1"/>
  <c r="H212" i="1" s="1"/>
  <c r="H213" i="1" s="1"/>
  <c r="H214" i="1" s="1"/>
  <c r="H215" i="1" s="1"/>
  <c r="H216" i="1" s="1"/>
  <c r="H217" i="1" s="1"/>
  <c r="H218" i="1" s="1"/>
  <c r="H219" i="1" s="1"/>
  <c r="H220" i="1" s="1"/>
  <c r="H221" i="1" s="1"/>
  <c r="H222" i="1" s="1"/>
  <c r="H223" i="1" s="1"/>
  <c r="H224" i="1" s="1"/>
  <c r="H225" i="1" s="1"/>
  <c r="H226" i="1" s="1"/>
  <c r="H227" i="1" s="1"/>
  <c r="H228" i="1" s="1"/>
  <c r="H229" i="1" s="1"/>
  <c r="H230" i="1" s="1"/>
  <c r="H231" i="1" s="1"/>
  <c r="H232" i="1" s="1"/>
  <c r="H233" i="1" s="1"/>
  <c r="H234" i="1" s="1"/>
  <c r="H235" i="1" s="1"/>
  <c r="H236" i="1" s="1"/>
  <c r="H237" i="1" s="1"/>
  <c r="H238" i="1" s="1"/>
  <c r="H239" i="1" s="1"/>
  <c r="H240" i="1" s="1"/>
  <c r="H241" i="1" s="1"/>
  <c r="H242" i="1" s="1"/>
  <c r="H243" i="1" s="1"/>
  <c r="H244" i="1" s="1"/>
  <c r="H245" i="1" s="1"/>
  <c r="H246" i="1" s="1"/>
  <c r="H247" i="1" s="1"/>
  <c r="H248" i="1" s="1"/>
  <c r="H249" i="1" s="1"/>
  <c r="H250" i="1" s="1"/>
  <c r="H251" i="1" s="1"/>
  <c r="H252" i="1" s="1"/>
  <c r="H253" i="1" s="1"/>
  <c r="H254" i="1" s="1"/>
  <c r="H255" i="1" s="1"/>
  <c r="H256" i="1" s="1"/>
  <c r="H257" i="1" s="1"/>
  <c r="H258" i="1" s="1"/>
  <c r="H259" i="1" s="1"/>
  <c r="AG12" i="1" l="1"/>
  <c r="AG14" i="1"/>
  <c r="AG16" i="1"/>
  <c r="AG18" i="1"/>
  <c r="AG20" i="1"/>
  <c r="AG23" i="1"/>
  <c r="AG28" i="1"/>
  <c r="AG30" i="1"/>
  <c r="AG32" i="1"/>
  <c r="AG34" i="1"/>
  <c r="AG44" i="1"/>
  <c r="AG46" i="1"/>
  <c r="AG50" i="1"/>
  <c r="AG55" i="1"/>
  <c r="AG62" i="1"/>
  <c r="AG66" i="1"/>
  <c r="AG76" i="1"/>
  <c r="AG82" i="1"/>
  <c r="AG87" i="1"/>
  <c r="AG95" i="1"/>
  <c r="AG98" i="1"/>
  <c r="AG114" i="1"/>
  <c r="AG130" i="1"/>
  <c r="AG146" i="1"/>
  <c r="AG162" i="1"/>
  <c r="AG175" i="1"/>
  <c r="AG178" i="1"/>
  <c r="AG187" i="1"/>
  <c r="AG194" i="1"/>
  <c r="AG207" i="1"/>
  <c r="AG210" i="1"/>
  <c r="AG215" i="1"/>
  <c r="AG226" i="1"/>
  <c r="AG235" i="1"/>
  <c r="AG242" i="1"/>
  <c r="AG247" i="1"/>
  <c r="AG252" i="1"/>
  <c r="AG258" i="1"/>
  <c r="F17" i="1"/>
  <c r="F16" i="1"/>
  <c r="F18" i="1" s="1"/>
  <c r="F19" i="1" l="1"/>
  <c r="AG67" i="1"/>
  <c r="AG63" i="1"/>
  <c r="AG59" i="1"/>
  <c r="AG51" i="1"/>
  <c r="AG35" i="1"/>
  <c r="AG31" i="1"/>
  <c r="AG27" i="1"/>
  <c r="AG19" i="1"/>
  <c r="AG255" i="1"/>
  <c r="AG239" i="1"/>
  <c r="AG223" i="1"/>
  <c r="AG191" i="1"/>
  <c r="AG159" i="1"/>
  <c r="AG143" i="1"/>
  <c r="AG127" i="1"/>
  <c r="AG111" i="1"/>
  <c r="AG254" i="1"/>
  <c r="AG250" i="1"/>
  <c r="AG246" i="1"/>
  <c r="AG238" i="1"/>
  <c r="AG234" i="1"/>
  <c r="AG230" i="1"/>
  <c r="AG222" i="1"/>
  <c r="AG218" i="1"/>
  <c r="AG214" i="1"/>
  <c r="AG206" i="1"/>
  <c r="AG202" i="1"/>
  <c r="AG198" i="1"/>
  <c r="AG190" i="1"/>
  <c r="AG186" i="1"/>
  <c r="AG182" i="1"/>
  <c r="AG174" i="1"/>
  <c r="AG170" i="1"/>
  <c r="AG166" i="1"/>
  <c r="AG158" i="1"/>
  <c r="AG154" i="1"/>
  <c r="AG150" i="1"/>
  <c r="AG142" i="1"/>
  <c r="AG138" i="1"/>
  <c r="AG134" i="1"/>
  <c r="AG126" i="1"/>
  <c r="AG122" i="1"/>
  <c r="AG118" i="1"/>
  <c r="AG110" i="1"/>
  <c r="AG106" i="1"/>
  <c r="AG102" i="1"/>
  <c r="AG94" i="1"/>
  <c r="AG90" i="1"/>
  <c r="AG86" i="1"/>
  <c r="AG78" i="1"/>
  <c r="AG251" i="1"/>
  <c r="AG219" i="1"/>
  <c r="AG203" i="1"/>
  <c r="AG171" i="1"/>
  <c r="AG155" i="1"/>
  <c r="AG139" i="1"/>
  <c r="AG123" i="1"/>
  <c r="AG107" i="1"/>
  <c r="AG91" i="1"/>
  <c r="AG71" i="1"/>
  <c r="AG7" i="1"/>
  <c r="AG257" i="1"/>
  <c r="AG253" i="1"/>
  <c r="AG249" i="1"/>
  <c r="AG245" i="1"/>
  <c r="AG241" i="1"/>
  <c r="AG237" i="1"/>
  <c r="AG233" i="1"/>
  <c r="AG229" i="1"/>
  <c r="AG225" i="1"/>
  <c r="AG221" i="1"/>
  <c r="AG217" i="1"/>
  <c r="AG213" i="1"/>
  <c r="AG209" i="1"/>
  <c r="AG205" i="1"/>
  <c r="AG201" i="1"/>
  <c r="AG197" i="1"/>
  <c r="AG193" i="1"/>
  <c r="AG189" i="1"/>
  <c r="AG185" i="1"/>
  <c r="AG181" i="1"/>
  <c r="AG177" i="1"/>
  <c r="AG173" i="1"/>
  <c r="AG169" i="1"/>
  <c r="AG165" i="1"/>
  <c r="AG161" i="1"/>
  <c r="AG157" i="1"/>
  <c r="AG153" i="1"/>
  <c r="AG149" i="1"/>
  <c r="AG145" i="1"/>
  <c r="AG141" i="1"/>
  <c r="AG137" i="1"/>
  <c r="AG133" i="1"/>
  <c r="AG129" i="1"/>
  <c r="AG125" i="1"/>
  <c r="AG121" i="1"/>
  <c r="AG117" i="1"/>
  <c r="AG113" i="1"/>
  <c r="AG109" i="1"/>
  <c r="AG105" i="1"/>
  <c r="AG101" i="1"/>
  <c r="AG97" i="1"/>
  <c r="AG93" i="1"/>
  <c r="AG89" i="1"/>
  <c r="AG85" i="1"/>
  <c r="AG81" i="1"/>
  <c r="AG77" i="1"/>
  <c r="AG73" i="1"/>
  <c r="AG69" i="1"/>
  <c r="AG65" i="1"/>
  <c r="AG61" i="1"/>
  <c r="AG57" i="1"/>
  <c r="AG53" i="1"/>
  <c r="AG49" i="1"/>
  <c r="AG231" i="1"/>
  <c r="AG199" i="1"/>
  <c r="AG183" i="1"/>
  <c r="AG167" i="1"/>
  <c r="AG151" i="1"/>
  <c r="AG135" i="1"/>
  <c r="AG119" i="1"/>
  <c r="AG103" i="1"/>
  <c r="AG83" i="1"/>
  <c r="AG79" i="1"/>
  <c r="AG75" i="1"/>
  <c r="AG47" i="1"/>
  <c r="AG43" i="1"/>
  <c r="AG15" i="1"/>
  <c r="AG11" i="1"/>
  <c r="AG256" i="1"/>
  <c r="AG248" i="1"/>
  <c r="AG244" i="1"/>
  <c r="AG240" i="1"/>
  <c r="AG236" i="1"/>
  <c r="AG232" i="1"/>
  <c r="AG228" i="1"/>
  <c r="AG224" i="1"/>
  <c r="AG220" i="1"/>
  <c r="AG216" i="1"/>
  <c r="AG212" i="1"/>
  <c r="AG208" i="1"/>
  <c r="AG204" i="1"/>
  <c r="AG200" i="1"/>
  <c r="AG196" i="1"/>
  <c r="AG192" i="1"/>
  <c r="AG188" i="1"/>
  <c r="AG184" i="1"/>
  <c r="AG180" i="1"/>
  <c r="AG176" i="1"/>
  <c r="AG172" i="1"/>
  <c r="AG168" i="1"/>
  <c r="AG164" i="1"/>
  <c r="AG160" i="1"/>
  <c r="AG156" i="1"/>
  <c r="AG152" i="1"/>
  <c r="AG148" i="1"/>
  <c r="AG144" i="1"/>
  <c r="AG140" i="1"/>
  <c r="AG136" i="1"/>
  <c r="AG132" i="1"/>
  <c r="AG128" i="1"/>
  <c r="AG124" i="1"/>
  <c r="AG120" i="1"/>
  <c r="AG116" i="1"/>
  <c r="AG112" i="1"/>
  <c r="AG108" i="1"/>
  <c r="AG104" i="1"/>
  <c r="AG100" i="1"/>
  <c r="AG96" i="1"/>
  <c r="AG92" i="1"/>
  <c r="AG88" i="1"/>
  <c r="AG84" i="1"/>
  <c r="AG80" i="1"/>
  <c r="AG72" i="1"/>
  <c r="AG68" i="1"/>
  <c r="AG64" i="1"/>
  <c r="AG56" i="1"/>
  <c r="AG52" i="1"/>
  <c r="AG48" i="1"/>
  <c r="AG40" i="1"/>
  <c r="AG36" i="1"/>
  <c r="AG259" i="1"/>
  <c r="AG243" i="1"/>
  <c r="AG227" i="1"/>
  <c r="AG211" i="1"/>
  <c r="AG195" i="1"/>
  <c r="AG179" i="1"/>
  <c r="AG163" i="1"/>
  <c r="AG147" i="1"/>
  <c r="AG131" i="1"/>
  <c r="AG115" i="1"/>
  <c r="AG99" i="1"/>
  <c r="AG60" i="1"/>
  <c r="AG39" i="1"/>
  <c r="AG70" i="1"/>
  <c r="AG54" i="1"/>
  <c r="AG38" i="1"/>
  <c r="AG22" i="1"/>
  <c r="AG45" i="1"/>
  <c r="AG41" i="1"/>
  <c r="AG37" i="1"/>
  <c r="AG33" i="1"/>
  <c r="AG29" i="1"/>
  <c r="AG25" i="1"/>
  <c r="AG21" i="1"/>
  <c r="AG17" i="1"/>
  <c r="AG13" i="1"/>
  <c r="AG9" i="1"/>
  <c r="AG74" i="1"/>
  <c r="AG58" i="1"/>
  <c r="AG42" i="1"/>
  <c r="AG26" i="1"/>
  <c r="AG10" i="1"/>
  <c r="AG24" i="1"/>
  <c r="AG8"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S259" i="1" s="1"/>
  <c r="R4" i="1"/>
  <c r="S4" i="1" s="1"/>
  <c r="S5" i="1"/>
  <c r="S6" i="1"/>
  <c r="S7" i="1"/>
  <c r="S8" i="1"/>
  <c r="S9" i="1"/>
  <c r="S10" i="1"/>
  <c r="S11" i="1"/>
  <c r="S12" i="1"/>
  <c r="S13" i="1"/>
  <c r="S14" i="1"/>
  <c r="S15" i="1"/>
  <c r="S16" i="1"/>
  <c r="S17" i="1"/>
  <c r="S18" i="1"/>
  <c r="S19" i="1"/>
  <c r="S20" i="1"/>
  <c r="S21" i="1"/>
  <c r="S22" i="1"/>
  <c r="S23" i="1"/>
  <c r="S24" i="1"/>
  <c r="V24" i="1" s="1"/>
  <c r="S25" i="1"/>
  <c r="S26" i="1"/>
  <c r="S27" i="1"/>
  <c r="S28" i="1"/>
  <c r="V28" i="1" s="1"/>
  <c r="S29" i="1"/>
  <c r="S30" i="1"/>
  <c r="S31" i="1"/>
  <c r="S32" i="1"/>
  <c r="V32" i="1" s="1"/>
  <c r="S33" i="1"/>
  <c r="S34" i="1"/>
  <c r="S35" i="1"/>
  <c r="S36" i="1"/>
  <c r="V36" i="1" s="1"/>
  <c r="S37" i="1"/>
  <c r="S38" i="1"/>
  <c r="S39" i="1"/>
  <c r="S40" i="1"/>
  <c r="V40" i="1" s="1"/>
  <c r="S41" i="1"/>
  <c r="S42" i="1"/>
  <c r="S43" i="1"/>
  <c r="S44" i="1"/>
  <c r="V44" i="1" s="1"/>
  <c r="S45" i="1"/>
  <c r="S46" i="1"/>
  <c r="S47" i="1"/>
  <c r="S48" i="1"/>
  <c r="V48" i="1" s="1"/>
  <c r="S49" i="1"/>
  <c r="S50" i="1"/>
  <c r="S51" i="1"/>
  <c r="S52" i="1"/>
  <c r="V52" i="1" s="1"/>
  <c r="S53" i="1"/>
  <c r="S54" i="1"/>
  <c r="S55" i="1"/>
  <c r="S56" i="1"/>
  <c r="V56" i="1" s="1"/>
  <c r="S57" i="1"/>
  <c r="S58" i="1"/>
  <c r="V58" i="1" s="1"/>
  <c r="S59" i="1"/>
  <c r="S60" i="1"/>
  <c r="V60" i="1" s="1"/>
  <c r="S61" i="1"/>
  <c r="S62" i="1"/>
  <c r="V62" i="1" s="1"/>
  <c r="S63" i="1"/>
  <c r="S64" i="1"/>
  <c r="V64" i="1" s="1"/>
  <c r="S65" i="1"/>
  <c r="S66" i="1"/>
  <c r="V66" i="1" s="1"/>
  <c r="S67" i="1"/>
  <c r="S68" i="1"/>
  <c r="V68" i="1" s="1"/>
  <c r="S69" i="1"/>
  <c r="S70" i="1"/>
  <c r="V70" i="1" s="1"/>
  <c r="S71" i="1"/>
  <c r="S72" i="1"/>
  <c r="V72" i="1" s="1"/>
  <c r="S73" i="1"/>
  <c r="S74" i="1"/>
  <c r="V74" i="1" s="1"/>
  <c r="S75" i="1"/>
  <c r="S76" i="1"/>
  <c r="V76" i="1" s="1"/>
  <c r="S77" i="1"/>
  <c r="S78" i="1"/>
  <c r="V78" i="1" s="1"/>
  <c r="S79" i="1"/>
  <c r="S80" i="1"/>
  <c r="V80" i="1" s="1"/>
  <c r="S81" i="1"/>
  <c r="S82" i="1"/>
  <c r="V82" i="1" s="1"/>
  <c r="S83" i="1"/>
  <c r="S84" i="1"/>
  <c r="V84" i="1" s="1"/>
  <c r="S85" i="1"/>
  <c r="S86" i="1"/>
  <c r="V86" i="1" s="1"/>
  <c r="S87" i="1"/>
  <c r="S88" i="1"/>
  <c r="V88" i="1" s="1"/>
  <c r="S89" i="1"/>
  <c r="S90" i="1"/>
  <c r="V90" i="1" s="1"/>
  <c r="S91" i="1"/>
  <c r="S92" i="1"/>
  <c r="V92" i="1" s="1"/>
  <c r="S93" i="1"/>
  <c r="S94" i="1"/>
  <c r="V94" i="1" s="1"/>
  <c r="S95" i="1"/>
  <c r="S96" i="1"/>
  <c r="V96" i="1" s="1"/>
  <c r="S97" i="1"/>
  <c r="S98" i="1"/>
  <c r="V98" i="1" s="1"/>
  <c r="S99" i="1"/>
  <c r="S100" i="1"/>
  <c r="V100" i="1" s="1"/>
  <c r="S101" i="1"/>
  <c r="S102" i="1"/>
  <c r="V102" i="1" s="1"/>
  <c r="S103" i="1"/>
  <c r="S104" i="1"/>
  <c r="V104" i="1" s="1"/>
  <c r="S105" i="1"/>
  <c r="S106" i="1"/>
  <c r="V106" i="1" s="1"/>
  <c r="S107" i="1"/>
  <c r="S108" i="1"/>
  <c r="V108" i="1" s="1"/>
  <c r="S109" i="1"/>
  <c r="S110" i="1"/>
  <c r="V110" i="1" s="1"/>
  <c r="S111" i="1"/>
  <c r="S112" i="1"/>
  <c r="V112" i="1" s="1"/>
  <c r="S113" i="1"/>
  <c r="S114" i="1"/>
  <c r="V114" i="1" s="1"/>
  <c r="S115" i="1"/>
  <c r="S116" i="1"/>
  <c r="V116" i="1" s="1"/>
  <c r="S117" i="1"/>
  <c r="S118" i="1"/>
  <c r="V118" i="1" s="1"/>
  <c r="S119" i="1"/>
  <c r="S120" i="1"/>
  <c r="V120" i="1" s="1"/>
  <c r="S121" i="1"/>
  <c r="S122" i="1"/>
  <c r="V122" i="1" s="1"/>
  <c r="S123" i="1"/>
  <c r="S124" i="1"/>
  <c r="V124" i="1" s="1"/>
  <c r="S125" i="1"/>
  <c r="S126" i="1"/>
  <c r="V126" i="1" s="1"/>
  <c r="S127" i="1"/>
  <c r="S128" i="1"/>
  <c r="V128" i="1" s="1"/>
  <c r="S129" i="1"/>
  <c r="S130" i="1"/>
  <c r="V130" i="1" s="1"/>
  <c r="S131" i="1"/>
  <c r="S132" i="1"/>
  <c r="V132" i="1" s="1"/>
  <c r="S133" i="1"/>
  <c r="S134" i="1"/>
  <c r="V134" i="1" s="1"/>
  <c r="S135" i="1"/>
  <c r="S136" i="1"/>
  <c r="V136" i="1" s="1"/>
  <c r="S137" i="1"/>
  <c r="S138" i="1"/>
  <c r="V138" i="1" s="1"/>
  <c r="S139" i="1"/>
  <c r="S140" i="1"/>
  <c r="V140" i="1" s="1"/>
  <c r="S141" i="1"/>
  <c r="S142" i="1"/>
  <c r="V142" i="1" s="1"/>
  <c r="S143" i="1"/>
  <c r="S144" i="1"/>
  <c r="V144" i="1" s="1"/>
  <c r="S145" i="1"/>
  <c r="S146" i="1"/>
  <c r="V146" i="1" s="1"/>
  <c r="S147" i="1"/>
  <c r="S148" i="1"/>
  <c r="V148" i="1" s="1"/>
  <c r="S149" i="1"/>
  <c r="S150" i="1"/>
  <c r="V150" i="1" s="1"/>
  <c r="S151" i="1"/>
  <c r="S152" i="1"/>
  <c r="V152" i="1" s="1"/>
  <c r="S153" i="1"/>
  <c r="S154" i="1"/>
  <c r="V154" i="1" s="1"/>
  <c r="S155" i="1"/>
  <c r="S156" i="1"/>
  <c r="V156" i="1" s="1"/>
  <c r="S157" i="1"/>
  <c r="S158" i="1"/>
  <c r="V158" i="1" s="1"/>
  <c r="S159" i="1"/>
  <c r="S160" i="1"/>
  <c r="V160" i="1" s="1"/>
  <c r="S161" i="1"/>
  <c r="S162" i="1"/>
  <c r="V162" i="1" s="1"/>
  <c r="S163" i="1"/>
  <c r="S164" i="1"/>
  <c r="V164" i="1" s="1"/>
  <c r="S165" i="1"/>
  <c r="S166" i="1"/>
  <c r="V166" i="1" s="1"/>
  <c r="S167" i="1"/>
  <c r="S168" i="1"/>
  <c r="V168" i="1" s="1"/>
  <c r="S169" i="1"/>
  <c r="S170" i="1"/>
  <c r="V170" i="1" s="1"/>
  <c r="S171" i="1"/>
  <c r="S172" i="1"/>
  <c r="V172" i="1" s="1"/>
  <c r="S173" i="1"/>
  <c r="S174" i="1"/>
  <c r="V174" i="1" s="1"/>
  <c r="S175" i="1"/>
  <c r="S176" i="1"/>
  <c r="V176" i="1" s="1"/>
  <c r="S177" i="1"/>
  <c r="S178" i="1"/>
  <c r="V178" i="1" s="1"/>
  <c r="S179" i="1"/>
  <c r="S180" i="1"/>
  <c r="V180" i="1" s="1"/>
  <c r="S181" i="1"/>
  <c r="S182" i="1"/>
  <c r="V182" i="1" s="1"/>
  <c r="S183" i="1"/>
  <c r="S184" i="1"/>
  <c r="V184" i="1" s="1"/>
  <c r="S185" i="1"/>
  <c r="S186" i="1"/>
  <c r="V186" i="1" s="1"/>
  <c r="S187" i="1"/>
  <c r="S188" i="1"/>
  <c r="V188" i="1" s="1"/>
  <c r="S189" i="1"/>
  <c r="S190" i="1"/>
  <c r="V190" i="1" s="1"/>
  <c r="S191" i="1"/>
  <c r="S192" i="1"/>
  <c r="V192" i="1" s="1"/>
  <c r="S193" i="1"/>
  <c r="S194" i="1"/>
  <c r="V194" i="1" s="1"/>
  <c r="S195" i="1"/>
  <c r="S196" i="1"/>
  <c r="V196" i="1" s="1"/>
  <c r="S197" i="1"/>
  <c r="S198" i="1"/>
  <c r="V198" i="1" s="1"/>
  <c r="S199" i="1"/>
  <c r="S200" i="1"/>
  <c r="V200" i="1" s="1"/>
  <c r="S201" i="1"/>
  <c r="S202" i="1"/>
  <c r="V202" i="1" s="1"/>
  <c r="S203" i="1"/>
  <c r="S204" i="1"/>
  <c r="V204" i="1" s="1"/>
  <c r="S205" i="1"/>
  <c r="S206" i="1"/>
  <c r="V206" i="1" s="1"/>
  <c r="S207" i="1"/>
  <c r="S208" i="1"/>
  <c r="V208" i="1" s="1"/>
  <c r="S209" i="1"/>
  <c r="S210" i="1"/>
  <c r="V210" i="1" s="1"/>
  <c r="S211" i="1"/>
  <c r="S212" i="1"/>
  <c r="V212" i="1" s="1"/>
  <c r="S213" i="1"/>
  <c r="S214" i="1"/>
  <c r="V214" i="1" s="1"/>
  <c r="S215" i="1"/>
  <c r="S216" i="1"/>
  <c r="V216" i="1" s="1"/>
  <c r="S217" i="1"/>
  <c r="S218" i="1"/>
  <c r="V218" i="1" s="1"/>
  <c r="S219" i="1"/>
  <c r="S220" i="1"/>
  <c r="V220" i="1" s="1"/>
  <c r="S221" i="1"/>
  <c r="S222" i="1"/>
  <c r="V222" i="1" s="1"/>
  <c r="S223" i="1"/>
  <c r="S224" i="1"/>
  <c r="V224" i="1" s="1"/>
  <c r="S225" i="1"/>
  <c r="S226" i="1"/>
  <c r="V226" i="1" s="1"/>
  <c r="S227" i="1"/>
  <c r="S228" i="1"/>
  <c r="V228" i="1" s="1"/>
  <c r="S229" i="1"/>
  <c r="S230" i="1"/>
  <c r="V230" i="1" s="1"/>
  <c r="S231" i="1"/>
  <c r="S232" i="1"/>
  <c r="V232" i="1" s="1"/>
  <c r="S233" i="1"/>
  <c r="S234" i="1"/>
  <c r="V234" i="1" s="1"/>
  <c r="S235" i="1"/>
  <c r="S236" i="1"/>
  <c r="V236" i="1" s="1"/>
  <c r="S237" i="1"/>
  <c r="S238" i="1"/>
  <c r="V238" i="1" s="1"/>
  <c r="S239" i="1"/>
  <c r="S240" i="1"/>
  <c r="V240" i="1" s="1"/>
  <c r="S241" i="1"/>
  <c r="S242" i="1"/>
  <c r="V242" i="1" s="1"/>
  <c r="S243" i="1"/>
  <c r="S244" i="1"/>
  <c r="V244" i="1" s="1"/>
  <c r="S245" i="1"/>
  <c r="S246" i="1"/>
  <c r="V246" i="1" s="1"/>
  <c r="S247" i="1"/>
  <c r="S248" i="1"/>
  <c r="V248" i="1" s="1"/>
  <c r="S249" i="1"/>
  <c r="S250" i="1"/>
  <c r="V250" i="1" s="1"/>
  <c r="S251" i="1"/>
  <c r="S252" i="1"/>
  <c r="V252" i="1" s="1"/>
  <c r="S253" i="1"/>
  <c r="S254" i="1"/>
  <c r="V254" i="1" s="1"/>
  <c r="S255" i="1"/>
  <c r="S256" i="1"/>
  <c r="V256" i="1" s="1"/>
  <c r="S257" i="1"/>
  <c r="S258" i="1"/>
  <c r="V258" i="1" s="1"/>
  <c r="B27" i="1" a="1"/>
  <c r="B27" i="1" s="1"/>
  <c r="B26" i="1"/>
  <c r="AD4" i="1"/>
  <c r="AC4" i="1"/>
  <c r="AB4" i="1"/>
  <c r="AA4" i="1"/>
  <c r="V9" i="1" l="1"/>
  <c r="V54" i="1"/>
  <c r="V50" i="1"/>
  <c r="V46" i="1"/>
  <c r="V42" i="1"/>
  <c r="V38" i="1"/>
  <c r="V34" i="1"/>
  <c r="V30" i="1"/>
  <c r="V26" i="1"/>
  <c r="V22" i="1"/>
  <c r="V20" i="1"/>
  <c r="V16" i="1"/>
  <c r="V12" i="1"/>
  <c r="V8" i="1"/>
  <c r="V18" i="1"/>
  <c r="V14" i="1"/>
  <c r="V10" i="1"/>
  <c r="V6" i="1"/>
  <c r="AI251" i="1"/>
  <c r="AI24" i="1"/>
  <c r="AI46" i="1"/>
  <c r="AI146" i="1"/>
  <c r="AI44" i="1"/>
  <c r="AI52" i="1"/>
  <c r="AI80" i="1"/>
  <c r="AI88" i="1"/>
  <c r="AI96" i="1"/>
  <c r="AI104" i="1"/>
  <c r="AI112" i="1"/>
  <c r="AI120" i="1"/>
  <c r="AI128" i="1"/>
  <c r="AI136" i="1"/>
  <c r="AI144" i="1"/>
  <c r="AI152" i="1"/>
  <c r="AI160" i="1"/>
  <c r="AI168" i="1"/>
  <c r="AI176" i="1"/>
  <c r="AI184" i="1"/>
  <c r="AI192" i="1"/>
  <c r="AI200" i="1"/>
  <c r="AI208" i="1"/>
  <c r="AI216" i="1"/>
  <c r="AI224" i="1"/>
  <c r="AI232" i="1"/>
  <c r="AI240" i="1"/>
  <c r="AI248" i="1"/>
  <c r="AI75" i="1"/>
  <c r="AI83" i="1"/>
  <c r="AI187" i="1"/>
  <c r="AI227" i="1"/>
  <c r="AI162" i="1"/>
  <c r="AI49" i="1"/>
  <c r="AI57" i="1"/>
  <c r="AI65" i="1"/>
  <c r="AI73" i="1"/>
  <c r="AI81" i="1"/>
  <c r="AI89" i="1"/>
  <c r="AI97" i="1"/>
  <c r="AI105" i="1"/>
  <c r="AI113" i="1"/>
  <c r="AI121" i="1"/>
  <c r="AI129" i="1"/>
  <c r="AI137" i="1"/>
  <c r="AI145" i="1"/>
  <c r="AI153" i="1"/>
  <c r="AI161" i="1"/>
  <c r="AI169" i="1"/>
  <c r="AI177" i="1"/>
  <c r="AI185" i="1"/>
  <c r="AI193" i="1"/>
  <c r="AI201" i="1"/>
  <c r="AI209" i="1"/>
  <c r="AI217" i="1"/>
  <c r="AI225" i="1"/>
  <c r="AI233" i="1"/>
  <c r="AI241" i="1"/>
  <c r="AI249" i="1"/>
  <c r="AI257" i="1"/>
  <c r="AI242" i="1"/>
  <c r="AI38" i="1"/>
  <c r="AI70" i="1"/>
  <c r="AI194" i="1"/>
  <c r="AI31" i="1"/>
  <c r="AI71" i="1"/>
  <c r="AI107" i="1"/>
  <c r="AI123" i="1"/>
  <c r="AI139" i="1"/>
  <c r="AI155" i="1"/>
  <c r="AI171" i="1"/>
  <c r="AI199" i="1"/>
  <c r="AI223" i="1"/>
  <c r="V257" i="1"/>
  <c r="V253" i="1"/>
  <c r="V249" i="1"/>
  <c r="V245" i="1"/>
  <c r="V241" i="1"/>
  <c r="V237" i="1"/>
  <c r="V233" i="1"/>
  <c r="V229" i="1"/>
  <c r="V225" i="1"/>
  <c r="V221" i="1"/>
  <c r="V217" i="1"/>
  <c r="V213" i="1"/>
  <c r="V209" i="1"/>
  <c r="V205" i="1"/>
  <c r="V201" i="1"/>
  <c r="V197" i="1"/>
  <c r="V193" i="1"/>
  <c r="V189" i="1"/>
  <c r="V185" i="1"/>
  <c r="V181" i="1"/>
  <c r="V177" i="1"/>
  <c r="V173" i="1"/>
  <c r="V169" i="1"/>
  <c r="V165" i="1"/>
  <c r="V161" i="1"/>
  <c r="V157" i="1"/>
  <c r="V153" i="1"/>
  <c r="V149" i="1"/>
  <c r="V145" i="1"/>
  <c r="V141" i="1"/>
  <c r="V137" i="1"/>
  <c r="V133" i="1"/>
  <c r="V129" i="1"/>
  <c r="V125" i="1"/>
  <c r="V121" i="1"/>
  <c r="V117" i="1"/>
  <c r="V113" i="1"/>
  <c r="V109" i="1"/>
  <c r="V105" i="1"/>
  <c r="V101" i="1"/>
  <c r="V97" i="1"/>
  <c r="V93" i="1"/>
  <c r="V89" i="1"/>
  <c r="V85" i="1"/>
  <c r="V81" i="1"/>
  <c r="V77" i="1"/>
  <c r="V73" i="1"/>
  <c r="V69" i="1"/>
  <c r="V65" i="1"/>
  <c r="V61" i="1"/>
  <c r="V57" i="1"/>
  <c r="V53" i="1"/>
  <c r="V49" i="1"/>
  <c r="V45" i="1"/>
  <c r="V41" i="1"/>
  <c r="V37" i="1"/>
  <c r="V33" i="1"/>
  <c r="V29" i="1"/>
  <c r="V25" i="1"/>
  <c r="V21" i="1"/>
  <c r="V17" i="1"/>
  <c r="V13" i="1"/>
  <c r="V5" i="1"/>
  <c r="AI28" i="1"/>
  <c r="AI29" i="1"/>
  <c r="AI37" i="1"/>
  <c r="AI45" i="1"/>
  <c r="AI62" i="1"/>
  <c r="AI210" i="1"/>
  <c r="AI36" i="1"/>
  <c r="AI64" i="1"/>
  <c r="AI72" i="1"/>
  <c r="AI244" i="1"/>
  <c r="AI256" i="1"/>
  <c r="AI23" i="1"/>
  <c r="AI47" i="1"/>
  <c r="AI87" i="1"/>
  <c r="AI195" i="1"/>
  <c r="AI235" i="1"/>
  <c r="AI226" i="1"/>
  <c r="AI50" i="1"/>
  <c r="AI42" i="1"/>
  <c r="AI74" i="1"/>
  <c r="AI86" i="1"/>
  <c r="AI94" i="1"/>
  <c r="AI106" i="1"/>
  <c r="AI118" i="1"/>
  <c r="AI126" i="1"/>
  <c r="AI138" i="1"/>
  <c r="AI150" i="1"/>
  <c r="AI158" i="1"/>
  <c r="AI170" i="1"/>
  <c r="AI182" i="1"/>
  <c r="AI190" i="1"/>
  <c r="AI202" i="1"/>
  <c r="AI214" i="1"/>
  <c r="AI222" i="1"/>
  <c r="AI234" i="1"/>
  <c r="AI246" i="1"/>
  <c r="AI254" i="1"/>
  <c r="AI247" i="1"/>
  <c r="AI51" i="1"/>
  <c r="AI63" i="1"/>
  <c r="AI91" i="1"/>
  <c r="AI111" i="1"/>
  <c r="AI127" i="1"/>
  <c r="AI143" i="1"/>
  <c r="AI159" i="1"/>
  <c r="AI179" i="1"/>
  <c r="AI203" i="1"/>
  <c r="AI231" i="1"/>
  <c r="AI255" i="1"/>
  <c r="AI32" i="1"/>
  <c r="AI252" i="1"/>
  <c r="AI48" i="1"/>
  <c r="AI56" i="1"/>
  <c r="AI76" i="1"/>
  <c r="AI84" i="1"/>
  <c r="AI92" i="1"/>
  <c r="AI100" i="1"/>
  <c r="AI108" i="1"/>
  <c r="AI116" i="1"/>
  <c r="AI124" i="1"/>
  <c r="AI132" i="1"/>
  <c r="AI140" i="1"/>
  <c r="AI148" i="1"/>
  <c r="AI156" i="1"/>
  <c r="AI164" i="1"/>
  <c r="AI172" i="1"/>
  <c r="AI180" i="1"/>
  <c r="AI188" i="1"/>
  <c r="AI196" i="1"/>
  <c r="AI204" i="1"/>
  <c r="AI212" i="1"/>
  <c r="AI220" i="1"/>
  <c r="AI228" i="1"/>
  <c r="AI236" i="1"/>
  <c r="AI55" i="1"/>
  <c r="AI79" i="1"/>
  <c r="AI95" i="1"/>
  <c r="AI207" i="1"/>
  <c r="AI34" i="1"/>
  <c r="AI258" i="1"/>
  <c r="AI53" i="1"/>
  <c r="AI61" i="1"/>
  <c r="AI69" i="1"/>
  <c r="AI77" i="1"/>
  <c r="AI85" i="1"/>
  <c r="AI93" i="1"/>
  <c r="AI101" i="1"/>
  <c r="AI109" i="1"/>
  <c r="AI117" i="1"/>
  <c r="AI125" i="1"/>
  <c r="AI133" i="1"/>
  <c r="AI141" i="1"/>
  <c r="AI149" i="1"/>
  <c r="AI157" i="1"/>
  <c r="AI165" i="1"/>
  <c r="AI173" i="1"/>
  <c r="AI181" i="1"/>
  <c r="AI189" i="1"/>
  <c r="AI197" i="1"/>
  <c r="AI205" i="1"/>
  <c r="AI213" i="1"/>
  <c r="AI221" i="1"/>
  <c r="AI229" i="1"/>
  <c r="AI237" i="1"/>
  <c r="AI245" i="1"/>
  <c r="AI253" i="1"/>
  <c r="AI114" i="1"/>
  <c r="AI22" i="1"/>
  <c r="AI54" i="1"/>
  <c r="AI78" i="1"/>
  <c r="AI66" i="1"/>
  <c r="AI27" i="1"/>
  <c r="AI35" i="1"/>
  <c r="AI99" i="1"/>
  <c r="AI115" i="1"/>
  <c r="AI131" i="1"/>
  <c r="AI147" i="1"/>
  <c r="AI163" i="1"/>
  <c r="AI183" i="1"/>
  <c r="AI211" i="1"/>
  <c r="AI239" i="1"/>
  <c r="AI259" i="1"/>
  <c r="V255" i="1"/>
  <c r="V251" i="1"/>
  <c r="V247" i="1"/>
  <c r="V243" i="1"/>
  <c r="V239" i="1"/>
  <c r="V235" i="1"/>
  <c r="V231" i="1"/>
  <c r="V227" i="1"/>
  <c r="V223" i="1"/>
  <c r="V219" i="1"/>
  <c r="V215" i="1"/>
  <c r="V211" i="1"/>
  <c r="V207" i="1"/>
  <c r="V203" i="1"/>
  <c r="V199" i="1"/>
  <c r="V195" i="1"/>
  <c r="V191" i="1"/>
  <c r="V187" i="1"/>
  <c r="V183" i="1"/>
  <c r="V179" i="1"/>
  <c r="V175" i="1"/>
  <c r="V171" i="1"/>
  <c r="V167" i="1"/>
  <c r="V163" i="1"/>
  <c r="V159" i="1"/>
  <c r="V155" i="1"/>
  <c r="V151" i="1"/>
  <c r="V147" i="1"/>
  <c r="V143" i="1"/>
  <c r="V139" i="1"/>
  <c r="V135" i="1"/>
  <c r="V131" i="1"/>
  <c r="V127" i="1"/>
  <c r="V123" i="1"/>
  <c r="V119" i="1"/>
  <c r="V115" i="1"/>
  <c r="V111" i="1"/>
  <c r="V107" i="1"/>
  <c r="V103" i="1"/>
  <c r="V99" i="1"/>
  <c r="V95" i="1"/>
  <c r="V91" i="1"/>
  <c r="V87" i="1"/>
  <c r="V83" i="1"/>
  <c r="V79" i="1"/>
  <c r="V75" i="1"/>
  <c r="V71" i="1"/>
  <c r="V67" i="1"/>
  <c r="V63" i="1"/>
  <c r="V59" i="1"/>
  <c r="V55" i="1"/>
  <c r="V51" i="1"/>
  <c r="V47" i="1"/>
  <c r="V43" i="1"/>
  <c r="V39" i="1"/>
  <c r="V35" i="1"/>
  <c r="V31" i="1"/>
  <c r="V27" i="1"/>
  <c r="V23" i="1"/>
  <c r="V19" i="1"/>
  <c r="V15" i="1"/>
  <c r="V11" i="1"/>
  <c r="V7" i="1"/>
  <c r="V259" i="1"/>
  <c r="AI25" i="1"/>
  <c r="AI33" i="1"/>
  <c r="AI41" i="1"/>
  <c r="AI30" i="1"/>
  <c r="AI82" i="1"/>
  <c r="AI40" i="1"/>
  <c r="AI60" i="1"/>
  <c r="AI68" i="1"/>
  <c r="AI43" i="1"/>
  <c r="AI175" i="1"/>
  <c r="AI215" i="1"/>
  <c r="AI98" i="1"/>
  <c r="AI178" i="1"/>
  <c r="AI26" i="1"/>
  <c r="AI58" i="1"/>
  <c r="AI90" i="1"/>
  <c r="AI102" i="1"/>
  <c r="AI110" i="1"/>
  <c r="AI122" i="1"/>
  <c r="AI134" i="1"/>
  <c r="AI142" i="1"/>
  <c r="AI154" i="1"/>
  <c r="AI166" i="1"/>
  <c r="AI174" i="1"/>
  <c r="AI186" i="1"/>
  <c r="AI198" i="1"/>
  <c r="AI206" i="1"/>
  <c r="AI218" i="1"/>
  <c r="AI230" i="1"/>
  <c r="AI238" i="1"/>
  <c r="AI250" i="1"/>
  <c r="AI130" i="1"/>
  <c r="AI39" i="1"/>
  <c r="AI59" i="1"/>
  <c r="AI67" i="1"/>
  <c r="AI103" i="1"/>
  <c r="AI119" i="1"/>
  <c r="AI135" i="1"/>
  <c r="AI151" i="1"/>
  <c r="AI167" i="1"/>
  <c r="AI191" i="1"/>
  <c r="AI219" i="1"/>
  <c r="AI243" i="1"/>
  <c r="AH124" i="1"/>
  <c r="AH132" i="1"/>
  <c r="AH140" i="1"/>
  <c r="AH144" i="1"/>
  <c r="AH148" i="1"/>
  <c r="AH196" i="1"/>
  <c r="AH240" i="1"/>
  <c r="AH84" i="1"/>
  <c r="AH100" i="1"/>
  <c r="AJ115" i="1"/>
  <c r="AH119" i="1"/>
  <c r="AH123" i="1"/>
  <c r="AH19" i="1"/>
  <c r="AH81" i="1"/>
  <c r="AJ245" i="1"/>
  <c r="AJ249" i="1"/>
  <c r="AJ253" i="1"/>
  <c r="AJ15" i="1"/>
  <c r="AH43" i="1"/>
  <c r="AH83" i="1"/>
  <c r="AJ90" i="1"/>
  <c r="AJ94" i="1"/>
  <c r="AH95" i="1"/>
  <c r="AH99" i="1"/>
  <c r="AJ106" i="1"/>
  <c r="AH111" i="1"/>
  <c r="AH114" i="1"/>
  <c r="AJ127" i="1"/>
  <c r="AH143" i="1"/>
  <c r="AH195" i="1"/>
  <c r="AH89" i="1"/>
  <c r="AH93" i="1"/>
  <c r="AH97" i="1"/>
  <c r="AH105" i="1"/>
  <c r="AH109" i="1"/>
  <c r="AJ226" i="1"/>
  <c r="AH92" i="1"/>
  <c r="AH108" i="1"/>
  <c r="AH116" i="1"/>
  <c r="AH141" i="1"/>
  <c r="AH145" i="1"/>
  <c r="AH128" i="1"/>
  <c r="AJ244" i="1"/>
  <c r="AJ248" i="1"/>
  <c r="AJ252" i="1"/>
  <c r="AJ9" i="1"/>
  <c r="AJ8" i="1"/>
  <c r="AJ87" i="1"/>
  <c r="AJ103" i="1"/>
  <c r="AH126" i="1"/>
  <c r="AH127" i="1"/>
  <c r="AJ131" i="1"/>
  <c r="AH136" i="1"/>
  <c r="AJ139" i="1"/>
  <c r="AJ216" i="1"/>
  <c r="AJ243" i="1"/>
  <c r="AJ247" i="1"/>
  <c r="AJ251" i="1"/>
  <c r="AH24" i="1"/>
  <c r="AH28" i="1"/>
  <c r="AH88" i="1"/>
  <c r="AJ91" i="1"/>
  <c r="AH96" i="1"/>
  <c r="AH104" i="1"/>
  <c r="AJ107" i="1"/>
  <c r="AH130" i="1"/>
  <c r="AH138" i="1"/>
  <c r="AH142" i="1"/>
  <c r="AH146" i="1"/>
  <c r="AJ242" i="1"/>
  <c r="AJ246" i="1"/>
  <c r="AJ250" i="1"/>
  <c r="AJ254" i="1"/>
  <c r="AH118" i="1"/>
  <c r="AH134" i="1"/>
  <c r="AJ196" i="1"/>
  <c r="AJ14" i="1"/>
  <c r="AH120" i="1"/>
  <c r="AJ77" i="1"/>
  <c r="AH80" i="1"/>
  <c r="AJ83" i="1"/>
  <c r="AJ86" i="1"/>
  <c r="AH91" i="1"/>
  <c r="AJ99" i="1"/>
  <c r="AJ102" i="1"/>
  <c r="AH107" i="1"/>
  <c r="AH115" i="1"/>
  <c r="AJ123" i="1"/>
  <c r="AH131" i="1"/>
  <c r="AJ210" i="1"/>
  <c r="AH21" i="1"/>
  <c r="AJ25" i="1"/>
  <c r="AH30" i="1"/>
  <c r="AH32" i="1"/>
  <c r="AH45" i="1"/>
  <c r="AH46" i="1"/>
  <c r="AH76" i="1"/>
  <c r="AJ82" i="1"/>
  <c r="AH85" i="1"/>
  <c r="AH87" i="1"/>
  <c r="AJ95" i="1"/>
  <c r="AJ98" i="1"/>
  <c r="AH101" i="1"/>
  <c r="AH103" i="1"/>
  <c r="AJ110" i="1"/>
  <c r="AH112" i="1"/>
  <c r="AJ119" i="1"/>
  <c r="AH122" i="1"/>
  <c r="AJ135" i="1"/>
  <c r="AH139" i="1"/>
  <c r="AH197" i="1"/>
  <c r="AJ209" i="1"/>
  <c r="AJ215" i="1"/>
  <c r="AJ197" i="1"/>
  <c r="AJ219" i="1"/>
  <c r="AJ223" i="1"/>
  <c r="AH135" i="1"/>
  <c r="AH151" i="1"/>
  <c r="AH155" i="1"/>
  <c r="AH159" i="1"/>
  <c r="AH163" i="1"/>
  <c r="AH167" i="1"/>
  <c r="AH171" i="1"/>
  <c r="AH175" i="1"/>
  <c r="AH179" i="1"/>
  <c r="AJ10" i="1"/>
  <c r="AJ11" i="1"/>
  <c r="AJ12" i="1"/>
  <c r="AJ13" i="1"/>
  <c r="AH25" i="1"/>
  <c r="AJ27" i="1"/>
  <c r="AJ111" i="1"/>
  <c r="AJ117" i="1"/>
  <c r="AH117" i="1"/>
  <c r="AJ118" i="1"/>
  <c r="AJ125" i="1"/>
  <c r="AH125" i="1"/>
  <c r="AJ126" i="1"/>
  <c r="AJ133" i="1"/>
  <c r="AH133" i="1"/>
  <c r="AJ134" i="1"/>
  <c r="AH150" i="1"/>
  <c r="AH154" i="1"/>
  <c r="AH158" i="1"/>
  <c r="AH162" i="1"/>
  <c r="AH166" i="1"/>
  <c r="AH170" i="1"/>
  <c r="AH174" i="1"/>
  <c r="AH178" i="1"/>
  <c r="AH194" i="1"/>
  <c r="AH17" i="1"/>
  <c r="AH7" i="1"/>
  <c r="AH8" i="1"/>
  <c r="AH9" i="1"/>
  <c r="AH27" i="1"/>
  <c r="AH34" i="1"/>
  <c r="AH35" i="1"/>
  <c r="AJ84" i="1"/>
  <c r="AJ88" i="1"/>
  <c r="AJ92" i="1"/>
  <c r="AJ96" i="1"/>
  <c r="AJ100" i="1"/>
  <c r="AJ104" i="1"/>
  <c r="AJ108" i="1"/>
  <c r="AH149" i="1"/>
  <c r="AH153" i="1"/>
  <c r="AH157" i="1"/>
  <c r="AH161" i="1"/>
  <c r="AH165" i="1"/>
  <c r="AH169" i="1"/>
  <c r="AH173" i="1"/>
  <c r="AH177" i="1"/>
  <c r="AH38" i="1"/>
  <c r="AH39" i="1"/>
  <c r="AH41" i="1"/>
  <c r="AH78" i="1"/>
  <c r="AJ79" i="1"/>
  <c r="AJ81" i="1"/>
  <c r="AH82" i="1"/>
  <c r="AJ85" i="1"/>
  <c r="AH86" i="1"/>
  <c r="AJ89" i="1"/>
  <c r="AH90" i="1"/>
  <c r="AJ93" i="1"/>
  <c r="AH94" i="1"/>
  <c r="AJ97" i="1"/>
  <c r="AH98" i="1"/>
  <c r="AJ101" i="1"/>
  <c r="AH102" i="1"/>
  <c r="AJ105" i="1"/>
  <c r="AH106" i="1"/>
  <c r="AJ109" i="1"/>
  <c r="AH110" i="1"/>
  <c r="AJ113" i="1"/>
  <c r="AH113" i="1"/>
  <c r="AJ114" i="1"/>
  <c r="AJ121" i="1"/>
  <c r="AH121" i="1"/>
  <c r="AJ122" i="1"/>
  <c r="AJ129" i="1"/>
  <c r="AH129" i="1"/>
  <c r="AJ130" i="1"/>
  <c r="AJ137" i="1"/>
  <c r="AH137" i="1"/>
  <c r="AJ138" i="1"/>
  <c r="AH152" i="1"/>
  <c r="AH156" i="1"/>
  <c r="AH160" i="1"/>
  <c r="AH164" i="1"/>
  <c r="AH168" i="1"/>
  <c r="AH172" i="1"/>
  <c r="AH176" i="1"/>
  <c r="AJ239" i="1"/>
  <c r="AJ241" i="1"/>
  <c r="AJ211" i="1"/>
  <c r="AJ214" i="1"/>
  <c r="AJ220" i="1"/>
  <c r="AJ112" i="1"/>
  <c r="AJ116" i="1"/>
  <c r="AJ120" i="1"/>
  <c r="AJ124" i="1"/>
  <c r="AJ128" i="1"/>
  <c r="AJ132" i="1"/>
  <c r="AJ136" i="1"/>
  <c r="AH147" i="1"/>
  <c r="AJ218" i="1"/>
  <c r="AJ224" i="1"/>
  <c r="AJ240" i="1"/>
  <c r="AJ212" i="1"/>
  <c r="AJ222" i="1"/>
  <c r="AH239" i="1"/>
  <c r="AH241" i="1"/>
  <c r="AJ16" i="1"/>
  <c r="AH16" i="1"/>
  <c r="AJ17" i="1"/>
  <c r="AH22" i="1"/>
  <c r="AJ22" i="1"/>
  <c r="B28" i="1"/>
  <c r="AJ23" i="1"/>
  <c r="AH10" i="1"/>
  <c r="AH11" i="1"/>
  <c r="AH12" i="1"/>
  <c r="AH13" i="1"/>
  <c r="AH14" i="1"/>
  <c r="AH15" i="1"/>
  <c r="AJ26" i="1"/>
  <c r="AH26" i="1"/>
  <c r="AH18" i="1"/>
  <c r="AJ18" i="1"/>
  <c r="AJ19" i="1"/>
  <c r="AJ24" i="1"/>
  <c r="AJ20" i="1"/>
  <c r="AH20" i="1"/>
  <c r="AJ21" i="1"/>
  <c r="AH23"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76" i="1"/>
  <c r="AJ78" i="1"/>
  <c r="AJ80" i="1"/>
  <c r="AH29" i="1"/>
  <c r="AH31" i="1"/>
  <c r="AH33" i="1"/>
  <c r="AH36" i="1"/>
  <c r="AH37" i="1"/>
  <c r="AH40" i="1"/>
  <c r="AH42" i="1"/>
  <c r="AH44" i="1"/>
  <c r="AH47" i="1"/>
  <c r="AH48" i="1"/>
  <c r="AH49" i="1"/>
  <c r="AH50" i="1"/>
  <c r="AH51" i="1"/>
  <c r="AH52" i="1"/>
  <c r="AH53" i="1"/>
  <c r="AH54" i="1"/>
  <c r="AH55" i="1"/>
  <c r="AJ55" i="1"/>
  <c r="AH56" i="1"/>
  <c r="AJ56" i="1"/>
  <c r="AH57" i="1"/>
  <c r="AJ57" i="1"/>
  <c r="AH58" i="1"/>
  <c r="AJ58" i="1"/>
  <c r="AH59" i="1"/>
  <c r="AJ59" i="1"/>
  <c r="AH60" i="1"/>
  <c r="AJ60" i="1"/>
  <c r="AH61" i="1"/>
  <c r="AJ61" i="1"/>
  <c r="AH62" i="1"/>
  <c r="AJ62" i="1"/>
  <c r="AH63" i="1"/>
  <c r="AJ63" i="1"/>
  <c r="AH64" i="1"/>
  <c r="AJ64" i="1"/>
  <c r="AH65" i="1"/>
  <c r="AJ65" i="1"/>
  <c r="AH66" i="1"/>
  <c r="AJ66" i="1"/>
  <c r="AH67" i="1"/>
  <c r="AJ67" i="1"/>
  <c r="AH68" i="1"/>
  <c r="AJ68" i="1"/>
  <c r="AH69" i="1"/>
  <c r="AJ69" i="1"/>
  <c r="AH70" i="1"/>
  <c r="AJ70" i="1"/>
  <c r="AH71" i="1"/>
  <c r="AJ71" i="1"/>
  <c r="AH72" i="1"/>
  <c r="AJ72" i="1"/>
  <c r="AH73" i="1"/>
  <c r="AJ73" i="1"/>
  <c r="AH74" i="1"/>
  <c r="AJ74" i="1"/>
  <c r="AH75" i="1"/>
  <c r="AJ75" i="1"/>
  <c r="AH77" i="1"/>
  <c r="AH79" i="1"/>
  <c r="AJ183" i="1"/>
  <c r="AH183" i="1"/>
  <c r="AJ184" i="1"/>
  <c r="AH184" i="1"/>
  <c r="AJ149" i="1"/>
  <c r="AJ150" i="1"/>
  <c r="AJ151" i="1"/>
  <c r="AJ152" i="1"/>
  <c r="AJ153" i="1"/>
  <c r="AJ181" i="1"/>
  <c r="AH181" i="1"/>
  <c r="AJ140" i="1"/>
  <c r="AJ141" i="1"/>
  <c r="AJ142" i="1"/>
  <c r="AJ143" i="1"/>
  <c r="AJ144" i="1"/>
  <c r="AJ145" i="1"/>
  <c r="AJ146" i="1"/>
  <c r="AJ147" i="1"/>
  <c r="AJ148" i="1"/>
  <c r="AJ182" i="1"/>
  <c r="AH182" i="1"/>
  <c r="AJ194" i="1"/>
  <c r="AH198" i="1"/>
  <c r="AJ198" i="1"/>
  <c r="AJ180" i="1"/>
  <c r="AH185" i="1"/>
  <c r="AH186" i="1"/>
  <c r="AH187" i="1"/>
  <c r="AH188" i="1"/>
  <c r="AH189" i="1"/>
  <c r="AH190" i="1"/>
  <c r="AH191" i="1"/>
  <c r="AH192" i="1"/>
  <c r="AH193" i="1"/>
  <c r="AH199" i="1"/>
  <c r="AJ199"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5" i="1"/>
  <c r="AJ186" i="1"/>
  <c r="AJ187" i="1"/>
  <c r="AJ188" i="1"/>
  <c r="AJ189" i="1"/>
  <c r="AJ190" i="1"/>
  <c r="AJ191" i="1"/>
  <c r="AJ192" i="1"/>
  <c r="AJ193" i="1"/>
  <c r="AH180" i="1"/>
  <c r="AJ195" i="1"/>
  <c r="AJ200" i="1"/>
  <c r="AJ201" i="1"/>
  <c r="AJ207" i="1"/>
  <c r="AH200" i="1"/>
  <c r="AH201" i="1"/>
  <c r="AH208" i="1"/>
  <c r="AJ208" i="1"/>
  <c r="AH209" i="1"/>
  <c r="AH213" i="1"/>
  <c r="AH217" i="1"/>
  <c r="AH221" i="1"/>
  <c r="AH225" i="1"/>
  <c r="AH210" i="1"/>
  <c r="AH214" i="1"/>
  <c r="AH218" i="1"/>
  <c r="AH222" i="1"/>
  <c r="AH202" i="1"/>
  <c r="AJ202" i="1"/>
  <c r="AH203" i="1"/>
  <c r="AJ203" i="1"/>
  <c r="AH204" i="1"/>
  <c r="AJ204" i="1"/>
  <c r="AH205" i="1"/>
  <c r="AJ205" i="1"/>
  <c r="AH206" i="1"/>
  <c r="AJ206" i="1"/>
  <c r="AH207" i="1"/>
  <c r="AH211" i="1"/>
  <c r="AH215" i="1"/>
  <c r="AH219" i="1"/>
  <c r="AH223" i="1"/>
  <c r="AH212" i="1"/>
  <c r="AJ213" i="1"/>
  <c r="AH216" i="1"/>
  <c r="AJ217" i="1"/>
  <c r="AH220" i="1"/>
  <c r="AJ221" i="1"/>
  <c r="AH224" i="1"/>
  <c r="AJ225" i="1"/>
  <c r="AH226" i="1"/>
  <c r="AH227" i="1"/>
  <c r="AJ227" i="1"/>
  <c r="AH228" i="1"/>
  <c r="AJ228" i="1"/>
  <c r="AH229" i="1"/>
  <c r="AJ229" i="1"/>
  <c r="AH230" i="1"/>
  <c r="AJ230" i="1"/>
  <c r="AH231" i="1"/>
  <c r="AJ231" i="1"/>
  <c r="AH232" i="1"/>
  <c r="AJ232" i="1"/>
  <c r="AH233" i="1"/>
  <c r="AJ233" i="1"/>
  <c r="AH234" i="1"/>
  <c r="AJ234" i="1"/>
  <c r="AH235" i="1"/>
  <c r="AJ235" i="1"/>
  <c r="AH236" i="1"/>
  <c r="AJ236" i="1"/>
  <c r="AH237" i="1"/>
  <c r="AJ237" i="1"/>
  <c r="AH238" i="1"/>
  <c r="AJ238" i="1"/>
  <c r="AH242" i="1"/>
  <c r="AH243" i="1"/>
  <c r="AH244" i="1"/>
  <c r="AH245" i="1"/>
  <c r="AH246" i="1"/>
  <c r="AH247" i="1"/>
  <c r="AH248" i="1"/>
  <c r="AH249" i="1"/>
  <c r="AH250" i="1"/>
  <c r="AH251" i="1"/>
  <c r="AH252" i="1"/>
  <c r="AH253" i="1"/>
  <c r="AH254" i="1"/>
  <c r="AH255" i="1"/>
  <c r="AH256" i="1"/>
  <c r="AH257" i="1"/>
  <c r="AH258" i="1"/>
  <c r="AH259" i="1"/>
  <c r="AJ255" i="1"/>
  <c r="AJ256" i="1"/>
  <c r="AJ257" i="1"/>
  <c r="AJ258" i="1"/>
  <c r="AJ259" i="1"/>
  <c r="X23" i="1" l="1"/>
  <c r="X27" i="1"/>
  <c r="X31" i="1"/>
  <c r="X35" i="1"/>
  <c r="X39" i="1"/>
  <c r="X43" i="1"/>
  <c r="X47" i="1"/>
  <c r="X51" i="1"/>
  <c r="X55" i="1"/>
  <c r="X59" i="1"/>
  <c r="X63" i="1"/>
  <c r="X67" i="1"/>
  <c r="X71" i="1"/>
  <c r="X75" i="1"/>
  <c r="X79" i="1"/>
  <c r="X83" i="1"/>
  <c r="X87" i="1"/>
  <c r="X24" i="1"/>
  <c r="X28" i="1"/>
  <c r="X32" i="1"/>
  <c r="X36" i="1"/>
  <c r="X40" i="1"/>
  <c r="X44" i="1"/>
  <c r="X48" i="1"/>
  <c r="X52" i="1"/>
  <c r="X56" i="1"/>
  <c r="X60" i="1"/>
  <c r="X64" i="1"/>
  <c r="X68" i="1"/>
  <c r="X72" i="1"/>
  <c r="X76" i="1"/>
  <c r="X80" i="1"/>
  <c r="X84" i="1"/>
  <c r="X88" i="1"/>
  <c r="X25" i="1"/>
  <c r="X29" i="1"/>
  <c r="X33" i="1"/>
  <c r="X37" i="1"/>
  <c r="X41" i="1"/>
  <c r="X45" i="1"/>
  <c r="X49" i="1"/>
  <c r="X53" i="1"/>
  <c r="X57" i="1"/>
  <c r="X61" i="1"/>
  <c r="X65" i="1"/>
  <c r="X69" i="1"/>
  <c r="X73" i="1"/>
  <c r="X77" i="1"/>
  <c r="X81" i="1"/>
  <c r="X85" i="1"/>
  <c r="X89" i="1"/>
  <c r="X26" i="1"/>
  <c r="X42" i="1"/>
  <c r="X58" i="1"/>
  <c r="X74" i="1"/>
  <c r="X90" i="1"/>
  <c r="X94" i="1"/>
  <c r="X98" i="1"/>
  <c r="X102" i="1"/>
  <c r="X106" i="1"/>
  <c r="X110" i="1"/>
  <c r="X114" i="1"/>
  <c r="X118" i="1"/>
  <c r="X122" i="1"/>
  <c r="X126" i="1"/>
  <c r="X130" i="1"/>
  <c r="X134" i="1"/>
  <c r="X138" i="1"/>
  <c r="X142" i="1"/>
  <c r="X146" i="1"/>
  <c r="X150" i="1"/>
  <c r="X154" i="1"/>
  <c r="X158" i="1"/>
  <c r="X162" i="1"/>
  <c r="X166" i="1"/>
  <c r="X170" i="1"/>
  <c r="X174" i="1"/>
  <c r="X178" i="1"/>
  <c r="X182" i="1"/>
  <c r="X186" i="1"/>
  <c r="X190" i="1"/>
  <c r="X194" i="1"/>
  <c r="X198" i="1"/>
  <c r="X202" i="1"/>
  <c r="X206" i="1"/>
  <c r="X210" i="1"/>
  <c r="X214" i="1"/>
  <c r="X218" i="1"/>
  <c r="X222" i="1"/>
  <c r="X226" i="1"/>
  <c r="X230" i="1"/>
  <c r="X234" i="1"/>
  <c r="X238" i="1"/>
  <c r="X242" i="1"/>
  <c r="X246" i="1"/>
  <c r="X250" i="1"/>
  <c r="X254" i="1"/>
  <c r="X258" i="1"/>
  <c r="W22" i="1"/>
  <c r="W26" i="1"/>
  <c r="W30" i="1"/>
  <c r="W34" i="1"/>
  <c r="W38" i="1"/>
  <c r="W42" i="1"/>
  <c r="W46" i="1"/>
  <c r="W50" i="1"/>
  <c r="W54" i="1"/>
  <c r="W58" i="1"/>
  <c r="W62" i="1"/>
  <c r="W66" i="1"/>
  <c r="W70" i="1"/>
  <c r="W74" i="1"/>
  <c r="X30" i="1"/>
  <c r="X46" i="1"/>
  <c r="X62" i="1"/>
  <c r="X78" i="1"/>
  <c r="X91" i="1"/>
  <c r="X95" i="1"/>
  <c r="X99" i="1"/>
  <c r="X103" i="1"/>
  <c r="X107" i="1"/>
  <c r="X111" i="1"/>
  <c r="X115" i="1"/>
  <c r="X119" i="1"/>
  <c r="X123" i="1"/>
  <c r="X127" i="1"/>
  <c r="X131" i="1"/>
  <c r="X135" i="1"/>
  <c r="X139" i="1"/>
  <c r="X143" i="1"/>
  <c r="X147" i="1"/>
  <c r="X151" i="1"/>
  <c r="X155" i="1"/>
  <c r="X159" i="1"/>
  <c r="X163" i="1"/>
  <c r="X167" i="1"/>
  <c r="X171" i="1"/>
  <c r="X175" i="1"/>
  <c r="X179" i="1"/>
  <c r="X183" i="1"/>
  <c r="X187" i="1"/>
  <c r="X191" i="1"/>
  <c r="X195" i="1"/>
  <c r="X199" i="1"/>
  <c r="X203" i="1"/>
  <c r="X207" i="1"/>
  <c r="X211" i="1"/>
  <c r="X215" i="1"/>
  <c r="X219" i="1"/>
  <c r="X223" i="1"/>
  <c r="X227" i="1"/>
  <c r="X231" i="1"/>
  <c r="X235" i="1"/>
  <c r="X239" i="1"/>
  <c r="X243" i="1"/>
  <c r="X247" i="1"/>
  <c r="X251" i="1"/>
  <c r="X255" i="1"/>
  <c r="X259" i="1"/>
  <c r="W23" i="1"/>
  <c r="W27" i="1"/>
  <c r="W31" i="1"/>
  <c r="W35" i="1"/>
  <c r="W39" i="1"/>
  <c r="W43" i="1"/>
  <c r="W47" i="1"/>
  <c r="W51" i="1"/>
  <c r="W55" i="1"/>
  <c r="W59" i="1"/>
  <c r="W63" i="1"/>
  <c r="W67" i="1"/>
  <c r="W71" i="1"/>
  <c r="W75" i="1"/>
  <c r="W79" i="1"/>
  <c r="W83" i="1"/>
  <c r="W87" i="1"/>
  <c r="X34" i="1"/>
  <c r="X50" i="1"/>
  <c r="X66" i="1"/>
  <c r="X82" i="1"/>
  <c r="X92" i="1"/>
  <c r="X96" i="1"/>
  <c r="X100" i="1"/>
  <c r="X104" i="1"/>
  <c r="X108" i="1"/>
  <c r="X112" i="1"/>
  <c r="X116" i="1"/>
  <c r="X120" i="1"/>
  <c r="X124" i="1"/>
  <c r="X128" i="1"/>
  <c r="X132" i="1"/>
  <c r="X136" i="1"/>
  <c r="X140" i="1"/>
  <c r="X144" i="1"/>
  <c r="X148" i="1"/>
  <c r="X152" i="1"/>
  <c r="X156" i="1"/>
  <c r="X160" i="1"/>
  <c r="X164" i="1"/>
  <c r="X168" i="1"/>
  <c r="X172" i="1"/>
  <c r="X176" i="1"/>
  <c r="X180" i="1"/>
  <c r="X184" i="1"/>
  <c r="X188" i="1"/>
  <c r="X192" i="1"/>
  <c r="X196" i="1"/>
  <c r="X200" i="1"/>
  <c r="X204" i="1"/>
  <c r="X208" i="1"/>
  <c r="X212" i="1"/>
  <c r="X216" i="1"/>
  <c r="X220" i="1"/>
  <c r="X224" i="1"/>
  <c r="X228" i="1"/>
  <c r="X232" i="1"/>
  <c r="X236" i="1"/>
  <c r="X240" i="1"/>
  <c r="X244" i="1"/>
  <c r="X248" i="1"/>
  <c r="X252" i="1"/>
  <c r="X256" i="1"/>
  <c r="W24" i="1"/>
  <c r="W28" i="1"/>
  <c r="W32" i="1"/>
  <c r="W36" i="1"/>
  <c r="W40" i="1"/>
  <c r="W44" i="1"/>
  <c r="W48" i="1"/>
  <c r="W52" i="1"/>
  <c r="W56" i="1"/>
  <c r="W60" i="1"/>
  <c r="W64" i="1"/>
  <c r="W68" i="1"/>
  <c r="W72" i="1"/>
  <c r="W76" i="1"/>
  <c r="W80" i="1"/>
  <c r="W84" i="1"/>
  <c r="W88" i="1"/>
  <c r="X22" i="1"/>
  <c r="AF6" i="1" s="1"/>
  <c r="X86" i="1"/>
  <c r="X105" i="1"/>
  <c r="X121" i="1"/>
  <c r="X137" i="1"/>
  <c r="X153" i="1"/>
  <c r="X169" i="1"/>
  <c r="X185" i="1"/>
  <c r="X201" i="1"/>
  <c r="X217" i="1"/>
  <c r="X233" i="1"/>
  <c r="X249" i="1"/>
  <c r="W25" i="1"/>
  <c r="W41" i="1"/>
  <c r="W57" i="1"/>
  <c r="W73" i="1"/>
  <c r="W82" i="1"/>
  <c r="W90" i="1"/>
  <c r="W94" i="1"/>
  <c r="W98" i="1"/>
  <c r="W102" i="1"/>
  <c r="W106" i="1"/>
  <c r="W110" i="1"/>
  <c r="W114" i="1"/>
  <c r="W118" i="1"/>
  <c r="W122" i="1"/>
  <c r="W126" i="1"/>
  <c r="W130" i="1"/>
  <c r="W134" i="1"/>
  <c r="W138" i="1"/>
  <c r="W142" i="1"/>
  <c r="W146" i="1"/>
  <c r="W150" i="1"/>
  <c r="W154" i="1"/>
  <c r="W158" i="1"/>
  <c r="W162" i="1"/>
  <c r="W166" i="1"/>
  <c r="W170" i="1"/>
  <c r="W174" i="1"/>
  <c r="W178" i="1"/>
  <c r="W182" i="1"/>
  <c r="W186" i="1"/>
  <c r="W190" i="1"/>
  <c r="W194" i="1"/>
  <c r="W198" i="1"/>
  <c r="W202" i="1"/>
  <c r="W206" i="1"/>
  <c r="W210" i="1"/>
  <c r="W214" i="1"/>
  <c r="W218" i="1"/>
  <c r="W222" i="1"/>
  <c r="W226" i="1"/>
  <c r="W230" i="1"/>
  <c r="W234" i="1"/>
  <c r="W238" i="1"/>
  <c r="W242" i="1"/>
  <c r="W246" i="1"/>
  <c r="W250" i="1"/>
  <c r="W254" i="1"/>
  <c r="W258" i="1"/>
  <c r="X97" i="1"/>
  <c r="X145" i="1"/>
  <c r="X177" i="1"/>
  <c r="X225" i="1"/>
  <c r="X257" i="1"/>
  <c r="W65" i="1"/>
  <c r="W92" i="1"/>
  <c r="W104" i="1"/>
  <c r="W112" i="1"/>
  <c r="W120" i="1"/>
  <c r="W128" i="1"/>
  <c r="W136" i="1"/>
  <c r="W144" i="1"/>
  <c r="W152" i="1"/>
  <c r="W160" i="1"/>
  <c r="W168" i="1"/>
  <c r="W180" i="1"/>
  <c r="W188" i="1"/>
  <c r="X38" i="1"/>
  <c r="X93" i="1"/>
  <c r="X109" i="1"/>
  <c r="X125" i="1"/>
  <c r="X141" i="1"/>
  <c r="X157" i="1"/>
  <c r="X173" i="1"/>
  <c r="X189" i="1"/>
  <c r="X205" i="1"/>
  <c r="X221" i="1"/>
  <c r="X237" i="1"/>
  <c r="X253" i="1"/>
  <c r="W29" i="1"/>
  <c r="W45" i="1"/>
  <c r="W61" i="1"/>
  <c r="W77" i="1"/>
  <c r="W85" i="1"/>
  <c r="W91" i="1"/>
  <c r="W95" i="1"/>
  <c r="W99" i="1"/>
  <c r="W103" i="1"/>
  <c r="W107" i="1"/>
  <c r="W111" i="1"/>
  <c r="W115" i="1"/>
  <c r="W119" i="1"/>
  <c r="W123" i="1"/>
  <c r="W127" i="1"/>
  <c r="W131" i="1"/>
  <c r="W135" i="1"/>
  <c r="W139" i="1"/>
  <c r="W143" i="1"/>
  <c r="W147" i="1"/>
  <c r="W151" i="1"/>
  <c r="W155" i="1"/>
  <c r="W159" i="1"/>
  <c r="W163" i="1"/>
  <c r="W167" i="1"/>
  <c r="W171" i="1"/>
  <c r="W175" i="1"/>
  <c r="W179" i="1"/>
  <c r="W183" i="1"/>
  <c r="W187" i="1"/>
  <c r="W191" i="1"/>
  <c r="W195" i="1"/>
  <c r="W199" i="1"/>
  <c r="W203" i="1"/>
  <c r="W207" i="1"/>
  <c r="W211" i="1"/>
  <c r="W215" i="1"/>
  <c r="W219" i="1"/>
  <c r="W223" i="1"/>
  <c r="W227" i="1"/>
  <c r="W231" i="1"/>
  <c r="W235" i="1"/>
  <c r="W239" i="1"/>
  <c r="W243" i="1"/>
  <c r="W247" i="1"/>
  <c r="W251" i="1"/>
  <c r="W255" i="1"/>
  <c r="W259" i="1"/>
  <c r="X54" i="1"/>
  <c r="X113" i="1"/>
  <c r="X129" i="1"/>
  <c r="X161" i="1"/>
  <c r="X193" i="1"/>
  <c r="X209" i="1"/>
  <c r="X241" i="1"/>
  <c r="W33" i="1"/>
  <c r="W49" i="1"/>
  <c r="W78" i="1"/>
  <c r="W86" i="1"/>
  <c r="W96" i="1"/>
  <c r="W100" i="1"/>
  <c r="W108" i="1"/>
  <c r="W116" i="1"/>
  <c r="W124" i="1"/>
  <c r="W132" i="1"/>
  <c r="W140" i="1"/>
  <c r="W148" i="1"/>
  <c r="W156" i="1"/>
  <c r="W164" i="1"/>
  <c r="W172" i="1"/>
  <c r="W176" i="1"/>
  <c r="W184" i="1"/>
  <c r="W192" i="1"/>
  <c r="X70" i="1"/>
  <c r="X149" i="1"/>
  <c r="X213" i="1"/>
  <c r="W81" i="1"/>
  <c r="W101" i="1"/>
  <c r="W117" i="1"/>
  <c r="W133" i="1"/>
  <c r="W149" i="1"/>
  <c r="W165" i="1"/>
  <c r="W181" i="1"/>
  <c r="W196" i="1"/>
  <c r="W204" i="1"/>
  <c r="W212" i="1"/>
  <c r="W220" i="1"/>
  <c r="W228" i="1"/>
  <c r="W236" i="1"/>
  <c r="W244" i="1"/>
  <c r="W252" i="1"/>
  <c r="X181" i="1"/>
  <c r="W53" i="1"/>
  <c r="W125" i="1"/>
  <c r="W173" i="1"/>
  <c r="W208" i="1"/>
  <c r="W224" i="1"/>
  <c r="W248" i="1"/>
  <c r="X133" i="1"/>
  <c r="W97" i="1"/>
  <c r="W129" i="1"/>
  <c r="W161" i="1"/>
  <c r="W201" i="1"/>
  <c r="W217" i="1"/>
  <c r="W233" i="1"/>
  <c r="W249" i="1"/>
  <c r="W257" i="1"/>
  <c r="X101" i="1"/>
  <c r="X165" i="1"/>
  <c r="X229" i="1"/>
  <c r="W37" i="1"/>
  <c r="W89" i="1"/>
  <c r="W105" i="1"/>
  <c r="W121" i="1"/>
  <c r="W137" i="1"/>
  <c r="W153" i="1"/>
  <c r="W169" i="1"/>
  <c r="W185" i="1"/>
  <c r="W197" i="1"/>
  <c r="W205" i="1"/>
  <c r="W213" i="1"/>
  <c r="W221" i="1"/>
  <c r="W229" i="1"/>
  <c r="W237" i="1"/>
  <c r="W245" i="1"/>
  <c r="W253" i="1"/>
  <c r="X117" i="1"/>
  <c r="X245" i="1"/>
  <c r="W93" i="1"/>
  <c r="W109" i="1"/>
  <c r="W141" i="1"/>
  <c r="W157" i="1"/>
  <c r="W189" i="1"/>
  <c r="W200" i="1"/>
  <c r="W216" i="1"/>
  <c r="W232" i="1"/>
  <c r="W240" i="1"/>
  <c r="W256" i="1"/>
  <c r="X197" i="1"/>
  <c r="W69" i="1"/>
  <c r="W113" i="1"/>
  <c r="W145" i="1"/>
  <c r="W177" i="1"/>
  <c r="W193" i="1"/>
  <c r="W209" i="1"/>
  <c r="W225" i="1"/>
  <c r="W241" i="1"/>
  <c r="T4" i="1"/>
  <c r="AF5" i="1" l="1"/>
  <c r="AF4" i="1"/>
  <c r="T259" i="1"/>
  <c r="U259" i="1" s="1"/>
  <c r="T25" i="1"/>
  <c r="U25" i="1" s="1"/>
  <c r="T29" i="1"/>
  <c r="U29" i="1" s="1"/>
  <c r="T33" i="1"/>
  <c r="U33" i="1" s="1"/>
  <c r="T37" i="1"/>
  <c r="T41" i="1"/>
  <c r="U41" i="1" s="1"/>
  <c r="T45" i="1"/>
  <c r="U45" i="1" s="1"/>
  <c r="T49" i="1"/>
  <c r="U49" i="1" s="1"/>
  <c r="T53" i="1"/>
  <c r="T57" i="1"/>
  <c r="U57" i="1" s="1"/>
  <c r="T61" i="1"/>
  <c r="U61" i="1" s="1"/>
  <c r="T65" i="1"/>
  <c r="U65" i="1" s="1"/>
  <c r="T69" i="1"/>
  <c r="T73" i="1"/>
  <c r="T77" i="1"/>
  <c r="U77" i="1" s="1"/>
  <c r="T81" i="1"/>
  <c r="U81" i="1" s="1"/>
  <c r="T85" i="1"/>
  <c r="T89" i="1"/>
  <c r="U89" i="1" s="1"/>
  <c r="T93" i="1"/>
  <c r="U93" i="1" s="1"/>
  <c r="T97" i="1"/>
  <c r="U97" i="1" s="1"/>
  <c r="T101" i="1"/>
  <c r="T105" i="1"/>
  <c r="T109" i="1"/>
  <c r="U109" i="1" s="1"/>
  <c r="T113" i="1"/>
  <c r="U113" i="1" s="1"/>
  <c r="T117" i="1"/>
  <c r="T121" i="1"/>
  <c r="U121" i="1" s="1"/>
  <c r="T125" i="1"/>
  <c r="U125" i="1" s="1"/>
  <c r="T129" i="1"/>
  <c r="U129" i="1" s="1"/>
  <c r="T133" i="1"/>
  <c r="T137" i="1"/>
  <c r="U137" i="1" s="1"/>
  <c r="T141" i="1"/>
  <c r="U141" i="1" s="1"/>
  <c r="Y141" i="1" s="1"/>
  <c r="T145" i="1"/>
  <c r="U145" i="1" s="1"/>
  <c r="T149" i="1"/>
  <c r="T153" i="1"/>
  <c r="U153" i="1" s="1"/>
  <c r="T157" i="1"/>
  <c r="U157" i="1" s="1"/>
  <c r="T161" i="1"/>
  <c r="U161" i="1" s="1"/>
  <c r="T165" i="1"/>
  <c r="T169" i="1"/>
  <c r="U169" i="1" s="1"/>
  <c r="T173" i="1"/>
  <c r="U173" i="1" s="1"/>
  <c r="T177" i="1"/>
  <c r="U177" i="1" s="1"/>
  <c r="T181" i="1"/>
  <c r="T185" i="1"/>
  <c r="U185" i="1" s="1"/>
  <c r="T189" i="1"/>
  <c r="U189" i="1" s="1"/>
  <c r="T193" i="1"/>
  <c r="U193" i="1" s="1"/>
  <c r="T197" i="1"/>
  <c r="T201" i="1"/>
  <c r="U201" i="1" s="1"/>
  <c r="T205" i="1"/>
  <c r="U205" i="1" s="1"/>
  <c r="T209" i="1"/>
  <c r="U209" i="1" s="1"/>
  <c r="T213" i="1"/>
  <c r="T217" i="1"/>
  <c r="U217" i="1" s="1"/>
  <c r="Y217" i="1" s="1"/>
  <c r="T221" i="1"/>
  <c r="U221" i="1" s="1"/>
  <c r="T225" i="1"/>
  <c r="U225" i="1" s="1"/>
  <c r="T229" i="1"/>
  <c r="T233" i="1"/>
  <c r="U233" i="1" s="1"/>
  <c r="T237" i="1"/>
  <c r="U237" i="1" s="1"/>
  <c r="T241" i="1"/>
  <c r="U241" i="1" s="1"/>
  <c r="T245" i="1"/>
  <c r="T249" i="1"/>
  <c r="U249" i="1" s="1"/>
  <c r="T253" i="1"/>
  <c r="U253" i="1" s="1"/>
  <c r="T257" i="1"/>
  <c r="U257" i="1" s="1"/>
  <c r="Y257" i="1" s="1"/>
  <c r="T23" i="1"/>
  <c r="T27" i="1"/>
  <c r="U27" i="1" s="1"/>
  <c r="T31" i="1"/>
  <c r="U31" i="1" s="1"/>
  <c r="T35" i="1"/>
  <c r="U35" i="1" s="1"/>
  <c r="T39" i="1"/>
  <c r="T43" i="1"/>
  <c r="U43" i="1" s="1"/>
  <c r="T47" i="1"/>
  <c r="U47" i="1" s="1"/>
  <c r="T51" i="1"/>
  <c r="U51" i="1" s="1"/>
  <c r="T55" i="1"/>
  <c r="T59" i="1"/>
  <c r="U59" i="1" s="1"/>
  <c r="T63" i="1"/>
  <c r="U63" i="1" s="1"/>
  <c r="T67" i="1"/>
  <c r="U67" i="1" s="1"/>
  <c r="T71" i="1"/>
  <c r="T75" i="1"/>
  <c r="U75" i="1" s="1"/>
  <c r="Y75" i="1" s="1"/>
  <c r="T79" i="1"/>
  <c r="U79" i="1" s="1"/>
  <c r="Y79" i="1" s="1"/>
  <c r="T83" i="1"/>
  <c r="U83" i="1" s="1"/>
  <c r="T87" i="1"/>
  <c r="T91" i="1"/>
  <c r="U91" i="1" s="1"/>
  <c r="T95" i="1"/>
  <c r="U95" i="1" s="1"/>
  <c r="T99" i="1"/>
  <c r="U99" i="1" s="1"/>
  <c r="T103" i="1"/>
  <c r="T107" i="1"/>
  <c r="U107" i="1" s="1"/>
  <c r="T111" i="1"/>
  <c r="U111" i="1" s="1"/>
  <c r="T115" i="1"/>
  <c r="U115" i="1" s="1"/>
  <c r="T119" i="1"/>
  <c r="T123" i="1"/>
  <c r="U123" i="1" s="1"/>
  <c r="Y123" i="1" s="1"/>
  <c r="T127" i="1"/>
  <c r="U127" i="1" s="1"/>
  <c r="T131" i="1"/>
  <c r="U131" i="1" s="1"/>
  <c r="T135" i="1"/>
  <c r="T139" i="1"/>
  <c r="U139" i="1" s="1"/>
  <c r="T143" i="1"/>
  <c r="U143" i="1" s="1"/>
  <c r="T147" i="1"/>
  <c r="U147" i="1" s="1"/>
  <c r="T151" i="1"/>
  <c r="T155" i="1"/>
  <c r="U155" i="1" s="1"/>
  <c r="Y155" i="1" s="1"/>
  <c r="T159" i="1"/>
  <c r="U159" i="1" s="1"/>
  <c r="T163" i="1"/>
  <c r="U163" i="1" s="1"/>
  <c r="T167" i="1"/>
  <c r="T171" i="1"/>
  <c r="U171" i="1" s="1"/>
  <c r="T175" i="1"/>
  <c r="U175" i="1" s="1"/>
  <c r="T179" i="1"/>
  <c r="U179" i="1" s="1"/>
  <c r="T183" i="1"/>
  <c r="T187" i="1"/>
  <c r="U187" i="1" s="1"/>
  <c r="T191" i="1"/>
  <c r="U191" i="1" s="1"/>
  <c r="T195" i="1"/>
  <c r="U195" i="1" s="1"/>
  <c r="T199" i="1"/>
  <c r="T203" i="1"/>
  <c r="U203" i="1" s="1"/>
  <c r="T207" i="1"/>
  <c r="U207" i="1" s="1"/>
  <c r="T211" i="1"/>
  <c r="U211" i="1" s="1"/>
  <c r="T215" i="1"/>
  <c r="T219" i="1"/>
  <c r="U219" i="1" s="1"/>
  <c r="Y219" i="1" s="1"/>
  <c r="T223" i="1"/>
  <c r="T227" i="1"/>
  <c r="U227" i="1" s="1"/>
  <c r="T231" i="1"/>
  <c r="T235" i="1"/>
  <c r="U235" i="1" s="1"/>
  <c r="T239" i="1"/>
  <c r="U239" i="1" s="1"/>
  <c r="T243" i="1"/>
  <c r="U243" i="1" s="1"/>
  <c r="Y243" i="1" s="1"/>
  <c r="T247" i="1"/>
  <c r="T251" i="1"/>
  <c r="T255" i="1"/>
  <c r="U255" i="1" s="1"/>
  <c r="T24" i="1"/>
  <c r="T28" i="1"/>
  <c r="T32" i="1"/>
  <c r="U32" i="1" s="1"/>
  <c r="T36" i="1"/>
  <c r="U36" i="1" s="1"/>
  <c r="Y36" i="1" s="1"/>
  <c r="T40" i="1"/>
  <c r="T44" i="1"/>
  <c r="U44" i="1" s="1"/>
  <c r="T48" i="1"/>
  <c r="U48" i="1" s="1"/>
  <c r="Y48" i="1" s="1"/>
  <c r="T52" i="1"/>
  <c r="U52" i="1" s="1"/>
  <c r="Y52" i="1" s="1"/>
  <c r="T56" i="1"/>
  <c r="T60" i="1"/>
  <c r="T64" i="1"/>
  <c r="U64" i="1" s="1"/>
  <c r="Y64" i="1" s="1"/>
  <c r="T68" i="1"/>
  <c r="U68" i="1" s="1"/>
  <c r="Y68" i="1" s="1"/>
  <c r="T72" i="1"/>
  <c r="T76" i="1"/>
  <c r="U76" i="1" s="1"/>
  <c r="T80" i="1"/>
  <c r="U80" i="1" s="1"/>
  <c r="T84" i="1"/>
  <c r="U84" i="1" s="1"/>
  <c r="Y84" i="1" s="1"/>
  <c r="T88" i="1"/>
  <c r="T106" i="1"/>
  <c r="T170" i="1"/>
  <c r="U170" i="1" s="1"/>
  <c r="T194" i="1"/>
  <c r="U194" i="1" s="1"/>
  <c r="Y194" i="1" s="1"/>
  <c r="T218" i="1"/>
  <c r="T242" i="1"/>
  <c r="U242" i="1" s="1"/>
  <c r="T26" i="1"/>
  <c r="U26" i="1" s="1"/>
  <c r="T178" i="1"/>
  <c r="U178" i="1" s="1"/>
  <c r="Y178" i="1" s="1"/>
  <c r="T210" i="1"/>
  <c r="T250" i="1"/>
  <c r="U250" i="1" s="1"/>
  <c r="T258" i="1"/>
  <c r="U258" i="1" s="1"/>
  <c r="T30" i="1"/>
  <c r="T46" i="1"/>
  <c r="T62" i="1"/>
  <c r="U62" i="1" s="1"/>
  <c r="T78" i="1"/>
  <c r="U78" i="1" s="1"/>
  <c r="T92" i="1"/>
  <c r="T100" i="1"/>
  <c r="T108" i="1"/>
  <c r="U108" i="1" s="1"/>
  <c r="T116" i="1"/>
  <c r="U116" i="1" s="1"/>
  <c r="Y116" i="1" s="1"/>
  <c r="T124" i="1"/>
  <c r="T132" i="1"/>
  <c r="U132" i="1" s="1"/>
  <c r="T140" i="1"/>
  <c r="U140" i="1" s="1"/>
  <c r="T148" i="1"/>
  <c r="U148" i="1" s="1"/>
  <c r="Y148" i="1" s="1"/>
  <c r="T156" i="1"/>
  <c r="T164" i="1"/>
  <c r="U164" i="1" s="1"/>
  <c r="T172" i="1"/>
  <c r="U172" i="1" s="1"/>
  <c r="T180" i="1"/>
  <c r="U180" i="1" s="1"/>
  <c r="Y180" i="1" s="1"/>
  <c r="T188" i="1"/>
  <c r="T196" i="1"/>
  <c r="U196" i="1" s="1"/>
  <c r="T204" i="1"/>
  <c r="U204" i="1" s="1"/>
  <c r="T212" i="1"/>
  <c r="U212" i="1" s="1"/>
  <c r="Y212" i="1" s="1"/>
  <c r="T220" i="1"/>
  <c r="T228" i="1"/>
  <c r="U228" i="1" s="1"/>
  <c r="T236" i="1"/>
  <c r="U236" i="1" s="1"/>
  <c r="T244" i="1"/>
  <c r="U244" i="1" s="1"/>
  <c r="Y244" i="1" s="1"/>
  <c r="T252" i="1"/>
  <c r="T34" i="1"/>
  <c r="U34" i="1" s="1"/>
  <c r="T50" i="1"/>
  <c r="U50" i="1" s="1"/>
  <c r="Y50" i="1" s="1"/>
  <c r="T66" i="1"/>
  <c r="T82" i="1"/>
  <c r="U82" i="1" s="1"/>
  <c r="T94" i="1"/>
  <c r="U94" i="1" s="1"/>
  <c r="Y94" i="1" s="1"/>
  <c r="T102" i="1"/>
  <c r="U102" i="1" s="1"/>
  <c r="T110" i="1"/>
  <c r="U110" i="1" s="1"/>
  <c r="Y110" i="1" s="1"/>
  <c r="T118" i="1"/>
  <c r="U118" i="1" s="1"/>
  <c r="T126" i="1"/>
  <c r="U126" i="1" s="1"/>
  <c r="T134" i="1"/>
  <c r="U134" i="1" s="1"/>
  <c r="T142" i="1"/>
  <c r="U142" i="1" s="1"/>
  <c r="T150" i="1"/>
  <c r="U150" i="1" s="1"/>
  <c r="T158" i="1"/>
  <c r="U158" i="1" s="1"/>
  <c r="Y158" i="1" s="1"/>
  <c r="T166" i="1"/>
  <c r="U166" i="1" s="1"/>
  <c r="T174" i="1"/>
  <c r="T182" i="1"/>
  <c r="U182" i="1" s="1"/>
  <c r="T190" i="1"/>
  <c r="U190" i="1" s="1"/>
  <c r="Y190" i="1" s="1"/>
  <c r="T198" i="1"/>
  <c r="U198" i="1" s="1"/>
  <c r="T206" i="1"/>
  <c r="T214" i="1"/>
  <c r="U214" i="1" s="1"/>
  <c r="T222" i="1"/>
  <c r="U222" i="1" s="1"/>
  <c r="Y222" i="1" s="1"/>
  <c r="T230" i="1"/>
  <c r="U230" i="1" s="1"/>
  <c r="T238" i="1"/>
  <c r="U238" i="1" s="1"/>
  <c r="Y238" i="1" s="1"/>
  <c r="T246" i="1"/>
  <c r="U246" i="1" s="1"/>
  <c r="T254" i="1"/>
  <c r="U254" i="1" s="1"/>
  <c r="Y254" i="1" s="1"/>
  <c r="T22" i="1"/>
  <c r="T38" i="1"/>
  <c r="U38" i="1" s="1"/>
  <c r="T54" i="1"/>
  <c r="U54" i="1" s="1"/>
  <c r="T70" i="1"/>
  <c r="U70" i="1" s="1"/>
  <c r="T86" i="1"/>
  <c r="T96" i="1"/>
  <c r="U96" i="1" s="1"/>
  <c r="T104" i="1"/>
  <c r="U104" i="1" s="1"/>
  <c r="T112" i="1"/>
  <c r="U112" i="1" s="1"/>
  <c r="T120" i="1"/>
  <c r="U120" i="1" s="1"/>
  <c r="T128" i="1"/>
  <c r="U128" i="1" s="1"/>
  <c r="Y128" i="1" s="1"/>
  <c r="T136" i="1"/>
  <c r="U136" i="1" s="1"/>
  <c r="T144" i="1"/>
  <c r="U144" i="1" s="1"/>
  <c r="Y144" i="1" s="1"/>
  <c r="T152" i="1"/>
  <c r="T160" i="1"/>
  <c r="U160" i="1" s="1"/>
  <c r="Y160" i="1" s="1"/>
  <c r="T168" i="1"/>
  <c r="U168" i="1" s="1"/>
  <c r="T176" i="1"/>
  <c r="U176" i="1" s="1"/>
  <c r="Y176" i="1" s="1"/>
  <c r="T184" i="1"/>
  <c r="U184" i="1" s="1"/>
  <c r="T192" i="1"/>
  <c r="U192" i="1" s="1"/>
  <c r="Y192" i="1" s="1"/>
  <c r="T200" i="1"/>
  <c r="U200" i="1" s="1"/>
  <c r="T208" i="1"/>
  <c r="U208" i="1" s="1"/>
  <c r="Y208" i="1" s="1"/>
  <c r="T216" i="1"/>
  <c r="U216" i="1" s="1"/>
  <c r="T224" i="1"/>
  <c r="U224" i="1" s="1"/>
  <c r="T232" i="1"/>
  <c r="U232" i="1" s="1"/>
  <c r="T240" i="1"/>
  <c r="U240" i="1" s="1"/>
  <c r="T248" i="1"/>
  <c r="T256" i="1"/>
  <c r="U256" i="1" s="1"/>
  <c r="T42" i="1"/>
  <c r="U42" i="1" s="1"/>
  <c r="T58" i="1"/>
  <c r="T74" i="1"/>
  <c r="U74" i="1" s="1"/>
  <c r="T90" i="1"/>
  <c r="U90" i="1" s="1"/>
  <c r="T98" i="1"/>
  <c r="U98" i="1" s="1"/>
  <c r="Y98" i="1" s="1"/>
  <c r="T114" i="1"/>
  <c r="T122" i="1"/>
  <c r="U122" i="1" s="1"/>
  <c r="T130" i="1"/>
  <c r="U130" i="1" s="1"/>
  <c r="T138" i="1"/>
  <c r="U138" i="1" s="1"/>
  <c r="Y138" i="1" s="1"/>
  <c r="T146" i="1"/>
  <c r="U146" i="1" s="1"/>
  <c r="T154" i="1"/>
  <c r="U154" i="1" s="1"/>
  <c r="T162" i="1"/>
  <c r="U162" i="1" s="1"/>
  <c r="T186" i="1"/>
  <c r="U186" i="1" s="1"/>
  <c r="Y186" i="1" s="1"/>
  <c r="T202" i="1"/>
  <c r="U202" i="1" s="1"/>
  <c r="T226" i="1"/>
  <c r="U226" i="1" s="1"/>
  <c r="T234" i="1"/>
  <c r="U234" i="1" s="1"/>
  <c r="Y234" i="1" s="1"/>
  <c r="U4" i="1"/>
  <c r="Q5" i="1"/>
  <c r="U252" i="1"/>
  <c r="U251" i="1"/>
  <c r="Y251" i="1" s="1"/>
  <c r="U248" i="1"/>
  <c r="Y248" i="1" s="1"/>
  <c r="U247" i="1"/>
  <c r="Y247" i="1" s="1"/>
  <c r="U245" i="1"/>
  <c r="U231" i="1"/>
  <c r="U229" i="1"/>
  <c r="Y229" i="1" s="1"/>
  <c r="U218" i="1"/>
  <c r="U213" i="1"/>
  <c r="Y213" i="1" s="1"/>
  <c r="U206" i="1"/>
  <c r="Y206" i="1" s="1"/>
  <c r="U220" i="1"/>
  <c r="U215" i="1"/>
  <c r="Y215" i="1" s="1"/>
  <c r="U199" i="1"/>
  <c r="U174" i="1"/>
  <c r="Y174" i="1" s="1"/>
  <c r="U167" i="1"/>
  <c r="Y167" i="1" s="1"/>
  <c r="U165" i="1"/>
  <c r="Y165" i="1" s="1"/>
  <c r="U156" i="1"/>
  <c r="U152" i="1"/>
  <c r="U151" i="1"/>
  <c r="U188" i="1"/>
  <c r="U183" i="1"/>
  <c r="U149" i="1"/>
  <c r="U135" i="1"/>
  <c r="Y135" i="1" s="1"/>
  <c r="U133" i="1"/>
  <c r="U124" i="1"/>
  <c r="U119" i="1"/>
  <c r="Y119" i="1" s="1"/>
  <c r="U117" i="1"/>
  <c r="U114" i="1"/>
  <c r="U106" i="1"/>
  <c r="U105" i="1"/>
  <c r="U103" i="1"/>
  <c r="U101" i="1"/>
  <c r="U100" i="1"/>
  <c r="Y100" i="1" s="1"/>
  <c r="U92" i="1"/>
  <c r="U88" i="1"/>
  <c r="U87" i="1"/>
  <c r="U86" i="1"/>
  <c r="U85" i="1"/>
  <c r="U73" i="1"/>
  <c r="U72" i="1"/>
  <c r="U71" i="1"/>
  <c r="U69" i="1"/>
  <c r="U66" i="1"/>
  <c r="Y66" i="1" s="1"/>
  <c r="U60" i="1"/>
  <c r="U58" i="1"/>
  <c r="U56" i="1"/>
  <c r="U55" i="1"/>
  <c r="U53" i="1"/>
  <c r="U46" i="1"/>
  <c r="U40" i="1"/>
  <c r="U39" i="1"/>
  <c r="U37" i="1"/>
  <c r="U30" i="1"/>
  <c r="Y30" i="1" s="1"/>
  <c r="U28" i="1"/>
  <c r="U22" i="1"/>
  <c r="U24" i="1"/>
  <c r="Y55" i="1" l="1"/>
  <c r="Y27" i="1"/>
  <c r="Y42" i="1"/>
  <c r="Y70" i="1"/>
  <c r="AA70" i="1" s="1"/>
  <c r="Y104" i="1"/>
  <c r="Y236" i="1"/>
  <c r="Y172" i="1"/>
  <c r="AA172" i="1" s="1"/>
  <c r="Y90" i="1"/>
  <c r="Y240" i="1"/>
  <c r="Y166" i="1"/>
  <c r="Y134" i="1"/>
  <c r="AA134" i="1" s="1"/>
  <c r="Y102" i="1"/>
  <c r="AA102" i="1" s="1"/>
  <c r="Y78" i="1"/>
  <c r="AC78" i="1" s="1"/>
  <c r="Y227" i="1"/>
  <c r="Y163" i="1"/>
  <c r="Y147" i="1"/>
  <c r="Y131" i="1"/>
  <c r="Y115" i="1"/>
  <c r="Y83" i="1"/>
  <c r="Y35" i="1"/>
  <c r="Y225" i="1"/>
  <c r="Y161" i="1"/>
  <c r="Y129" i="1"/>
  <c r="Y97" i="1"/>
  <c r="Y81" i="1"/>
  <c r="Y65" i="1"/>
  <c r="Y49" i="1"/>
  <c r="AA49" i="1" s="1"/>
  <c r="Y33" i="1"/>
  <c r="AA33" i="1" s="1"/>
  <c r="Y44" i="1"/>
  <c r="Y92" i="1"/>
  <c r="Y111" i="1"/>
  <c r="Y54" i="1"/>
  <c r="Y39" i="1"/>
  <c r="AA39" i="1" s="1"/>
  <c r="Y59" i="1"/>
  <c r="Y120" i="1"/>
  <c r="Y142" i="1"/>
  <c r="AA142" i="1" s="1"/>
  <c r="Y137" i="1"/>
  <c r="Y169" i="1"/>
  <c r="Y203" i="1"/>
  <c r="AA203" i="1" s="1"/>
  <c r="Y256" i="1"/>
  <c r="AA256" i="1" s="1"/>
  <c r="Y31" i="1"/>
  <c r="Z31" i="1" s="1"/>
  <c r="Y73" i="1"/>
  <c r="Y87" i="1"/>
  <c r="Y106" i="1"/>
  <c r="Y125" i="1"/>
  <c r="Y184" i="1"/>
  <c r="Y153" i="1"/>
  <c r="Y28" i="1"/>
  <c r="Y171" i="1"/>
  <c r="Y195" i="1"/>
  <c r="Y99" i="1"/>
  <c r="Y51" i="1"/>
  <c r="AC51" i="1" s="1"/>
  <c r="Y177" i="1"/>
  <c r="Y22" i="1"/>
  <c r="AC22" i="1" s="1"/>
  <c r="Y56" i="1"/>
  <c r="Y114" i="1"/>
  <c r="Z114" i="1" s="1"/>
  <c r="Y150" i="1"/>
  <c r="Y199" i="1"/>
  <c r="Y231" i="1"/>
  <c r="Y249" i="1"/>
  <c r="Y258" i="1"/>
  <c r="Y130" i="1"/>
  <c r="Y168" i="1"/>
  <c r="Y136" i="1"/>
  <c r="AB136" i="1" s="1"/>
  <c r="Y126" i="1"/>
  <c r="AC126" i="1" s="1"/>
  <c r="Y34" i="1"/>
  <c r="Y204" i="1"/>
  <c r="Y140" i="1"/>
  <c r="Y62" i="1"/>
  <c r="Y26" i="1"/>
  <c r="Y170" i="1"/>
  <c r="Z170" i="1" s="1"/>
  <c r="Y80" i="1"/>
  <c r="Z80" i="1" s="1"/>
  <c r="Y255" i="1"/>
  <c r="Y207" i="1"/>
  <c r="AD207" i="1" s="1"/>
  <c r="Y191" i="1"/>
  <c r="AC191" i="1" s="1"/>
  <c r="Y175" i="1"/>
  <c r="Y159" i="1"/>
  <c r="Y143" i="1"/>
  <c r="Y127" i="1"/>
  <c r="Y63" i="1"/>
  <c r="Y47" i="1"/>
  <c r="AB47" i="1" s="1"/>
  <c r="Y253" i="1"/>
  <c r="Y237" i="1"/>
  <c r="Y221" i="1"/>
  <c r="Y205" i="1"/>
  <c r="Y189" i="1"/>
  <c r="AC189" i="1" s="1"/>
  <c r="Y173" i="1"/>
  <c r="Y157" i="1"/>
  <c r="Y109" i="1"/>
  <c r="Y93" i="1"/>
  <c r="Y29" i="1"/>
  <c r="AB29" i="1" s="1"/>
  <c r="Y230" i="1"/>
  <c r="Y179" i="1"/>
  <c r="Y241" i="1"/>
  <c r="Y193" i="1"/>
  <c r="AD193" i="1" s="1"/>
  <c r="Y145" i="1"/>
  <c r="Y40" i="1"/>
  <c r="Y60" i="1"/>
  <c r="AD60" i="1" s="1"/>
  <c r="Y82" i="1"/>
  <c r="Z82" i="1" s="1"/>
  <c r="Y101" i="1"/>
  <c r="Y121" i="1"/>
  <c r="Y149" i="1"/>
  <c r="Y220" i="1"/>
  <c r="Y200" i="1"/>
  <c r="Y41" i="1"/>
  <c r="AA41" i="1" s="1"/>
  <c r="Y61" i="1"/>
  <c r="Y76" i="1"/>
  <c r="AD76" i="1" s="1"/>
  <c r="Y89" i="1"/>
  <c r="Y95" i="1"/>
  <c r="Y103" i="1"/>
  <c r="Y108" i="1"/>
  <c r="AA108" i="1" s="1"/>
  <c r="Y117" i="1"/>
  <c r="Y132" i="1"/>
  <c r="Y139" i="1"/>
  <c r="Y187" i="1"/>
  <c r="AC187" i="1" s="1"/>
  <c r="Y151" i="1"/>
  <c r="Y156" i="1"/>
  <c r="AC156" i="1" s="1"/>
  <c r="Y201" i="1"/>
  <c r="Z201" i="1" s="1"/>
  <c r="Y218" i="1"/>
  <c r="Y233" i="1"/>
  <c r="Y245" i="1"/>
  <c r="Y226" i="1"/>
  <c r="Y154" i="1"/>
  <c r="Z154" i="1" s="1"/>
  <c r="Y122" i="1"/>
  <c r="Y74" i="1"/>
  <c r="Y246" i="1"/>
  <c r="AB246" i="1" s="1"/>
  <c r="Y214" i="1"/>
  <c r="Y118" i="1"/>
  <c r="AA118" i="1" s="1"/>
  <c r="Y196" i="1"/>
  <c r="Z196" i="1" s="1"/>
  <c r="Y164" i="1"/>
  <c r="AA164" i="1" s="1"/>
  <c r="Y250" i="1"/>
  <c r="Z250" i="1" s="1"/>
  <c r="Y242" i="1"/>
  <c r="AD242" i="1" s="1"/>
  <c r="Y112" i="1"/>
  <c r="AC112" i="1" s="1"/>
  <c r="Y67" i="1"/>
  <c r="Y209" i="1"/>
  <c r="Y113" i="1"/>
  <c r="Y32" i="1"/>
  <c r="Y45" i="1"/>
  <c r="Z45" i="1" s="1"/>
  <c r="Y69" i="1"/>
  <c r="Y88" i="1"/>
  <c r="Y107" i="1"/>
  <c r="Y185" i="1"/>
  <c r="AD185" i="1" s="1"/>
  <c r="Y239" i="1"/>
  <c r="Y162" i="1"/>
  <c r="Y232" i="1"/>
  <c r="Y25" i="1"/>
  <c r="Y37" i="1"/>
  <c r="AB37" i="1" s="1"/>
  <c r="Y46" i="1"/>
  <c r="Y57" i="1"/>
  <c r="Y71" i="1"/>
  <c r="Y85" i="1"/>
  <c r="Y38" i="1"/>
  <c r="Y43" i="1"/>
  <c r="Z43" i="1" s="1"/>
  <c r="Y53" i="1"/>
  <c r="AD53" i="1" s="1"/>
  <c r="Y58" i="1"/>
  <c r="Z58" i="1" s="1"/>
  <c r="Y72" i="1"/>
  <c r="AD72" i="1" s="1"/>
  <c r="Y77" i="1"/>
  <c r="Y86" i="1"/>
  <c r="AA86" i="1" s="1"/>
  <c r="Y91" i="1"/>
  <c r="Y96" i="1"/>
  <c r="AA96" i="1" s="1"/>
  <c r="Y105" i="1"/>
  <c r="Y124" i="1"/>
  <c r="AB124" i="1" s="1"/>
  <c r="Y133" i="1"/>
  <c r="Y183" i="1"/>
  <c r="AD183" i="1" s="1"/>
  <c r="Y188" i="1"/>
  <c r="Y152" i="1"/>
  <c r="AB152" i="1" s="1"/>
  <c r="Y228" i="1"/>
  <c r="Y235" i="1"/>
  <c r="Y252" i="1"/>
  <c r="AA252" i="1" s="1"/>
  <c r="Y202" i="1"/>
  <c r="Y146" i="1"/>
  <c r="Z146" i="1" s="1"/>
  <c r="Y216" i="1"/>
  <c r="Z216" i="1" s="1"/>
  <c r="Y259" i="1"/>
  <c r="U197" i="1"/>
  <c r="Y197" i="1" s="1"/>
  <c r="U210" i="1"/>
  <c r="Y210" i="1" s="1"/>
  <c r="Z210" i="1" s="1"/>
  <c r="U223" i="1"/>
  <c r="Y223" i="1" s="1"/>
  <c r="U181" i="1"/>
  <c r="Y181" i="1" s="1"/>
  <c r="U23" i="1"/>
  <c r="Y23" i="1" s="1"/>
  <c r="Z23" i="1" s="1"/>
  <c r="Z53" i="1"/>
  <c r="Z62" i="1"/>
  <c r="Z66" i="1"/>
  <c r="Z70" i="1"/>
  <c r="Z74" i="1"/>
  <c r="Z86" i="1"/>
  <c r="Z90" i="1"/>
  <c r="AA94" i="1"/>
  <c r="Z98" i="1"/>
  <c r="Z106" i="1"/>
  <c r="Z110" i="1"/>
  <c r="Z118" i="1"/>
  <c r="Z122" i="1"/>
  <c r="Z130" i="1"/>
  <c r="Z134" i="1"/>
  <c r="AA138" i="1"/>
  <c r="Z158" i="1"/>
  <c r="Z162" i="1"/>
  <c r="Z166" i="1"/>
  <c r="AB174" i="1"/>
  <c r="Z178" i="1"/>
  <c r="Z219" i="1"/>
  <c r="AA208" i="1"/>
  <c r="Z215" i="1"/>
  <c r="Z55" i="1"/>
  <c r="AA64" i="1"/>
  <c r="AD68" i="1"/>
  <c r="AB84" i="1"/>
  <c r="Z88" i="1"/>
  <c r="AC92" i="1"/>
  <c r="AB100" i="1"/>
  <c r="Z104" i="1"/>
  <c r="AB116" i="1"/>
  <c r="Z120" i="1"/>
  <c r="AB128" i="1"/>
  <c r="Z132" i="1"/>
  <c r="Z140" i="1"/>
  <c r="AA144" i="1"/>
  <c r="AC148" i="1"/>
  <c r="AB160" i="1"/>
  <c r="Z168" i="1"/>
  <c r="AC176" i="1"/>
  <c r="AC180" i="1"/>
  <c r="Z205" i="1"/>
  <c r="Z232" i="1"/>
  <c r="Z236" i="1"/>
  <c r="Z240" i="1"/>
  <c r="AC244" i="1"/>
  <c r="Z248" i="1"/>
  <c r="Z35" i="1"/>
  <c r="Z27" i="1"/>
  <c r="Z227" i="1"/>
  <c r="Z221" i="1"/>
  <c r="Z230" i="1"/>
  <c r="AC234" i="1"/>
  <c r="AA238" i="1"/>
  <c r="Z254" i="1"/>
  <c r="AA55" i="1"/>
  <c r="Z191" i="1"/>
  <c r="AC158" i="1"/>
  <c r="AD158" i="1"/>
  <c r="AC174" i="1"/>
  <c r="AD174" i="1"/>
  <c r="AC178" i="1"/>
  <c r="AA207" i="1"/>
  <c r="Z102" i="1"/>
  <c r="Z142" i="1"/>
  <c r="Z174" i="1"/>
  <c r="Z94" i="1"/>
  <c r="AC70" i="1" l="1"/>
  <c r="AD102" i="1"/>
  <c r="AC102" i="1"/>
  <c r="AE5" i="1"/>
  <c r="AB53" i="1"/>
  <c r="AE6" i="1"/>
  <c r="AE4" i="1"/>
  <c r="AD86" i="1"/>
  <c r="AA156" i="1"/>
  <c r="AC134" i="1"/>
  <c r="Z37" i="1"/>
  <c r="AC118" i="1"/>
  <c r="AC37" i="1"/>
  <c r="AC183" i="1"/>
  <c r="Z183" i="1"/>
  <c r="Y224" i="1"/>
  <c r="AA224" i="1" s="1"/>
  <c r="Y182" i="1"/>
  <c r="AB182" i="1" s="1"/>
  <c r="Y211" i="1"/>
  <c r="AA211" i="1" s="1"/>
  <c r="Y24" i="1"/>
  <c r="AB24" i="1" s="1"/>
  <c r="AD45" i="1"/>
  <c r="Y198" i="1"/>
  <c r="AD198" i="1" s="1"/>
  <c r="AC207" i="1"/>
  <c r="AA174" i="1"/>
  <c r="AA158" i="1"/>
  <c r="AA183" i="1"/>
  <c r="AB134" i="1"/>
  <c r="AB118" i="1"/>
  <c r="AB102" i="1"/>
  <c r="AB86" i="1"/>
  <c r="AD70" i="1"/>
  <c r="AA53" i="1"/>
  <c r="AD37" i="1"/>
  <c r="Z207" i="1"/>
  <c r="AB207" i="1"/>
  <c r="AB158" i="1"/>
  <c r="AB183" i="1"/>
  <c r="AD134" i="1"/>
  <c r="AD118" i="1"/>
  <c r="AC86" i="1"/>
  <c r="AB70" i="1"/>
  <c r="AC53" i="1"/>
  <c r="AA37" i="1"/>
  <c r="AD238" i="1"/>
  <c r="AC208" i="1"/>
  <c r="AB252" i="1"/>
  <c r="AB254" i="1"/>
  <c r="AB232" i="1"/>
  <c r="Z49" i="1"/>
  <c r="AB98" i="1"/>
  <c r="AD49" i="1"/>
  <c r="Z33" i="1"/>
  <c r="AC146" i="1"/>
  <c r="AB82" i="1"/>
  <c r="AB154" i="1"/>
  <c r="AB130" i="1"/>
  <c r="AD66" i="1"/>
  <c r="AD33" i="1"/>
  <c r="AB114" i="1"/>
  <c r="AC219" i="1"/>
  <c r="AB170" i="1"/>
  <c r="Z22" i="1"/>
  <c r="Z223" i="1"/>
  <c r="AC223" i="1"/>
  <c r="AD223" i="1"/>
  <c r="AB223" i="1"/>
  <c r="AA223" i="1"/>
  <c r="AB166" i="1"/>
  <c r="AA191" i="1"/>
  <c r="AD126" i="1"/>
  <c r="AB94" i="1"/>
  <c r="AC62" i="1"/>
  <c r="AA120" i="1"/>
  <c r="Z246" i="1"/>
  <c r="AD196" i="1"/>
  <c r="AD29" i="1"/>
  <c r="AB88" i="1"/>
  <c r="AA230" i="1"/>
  <c r="AD142" i="1"/>
  <c r="AD110" i="1"/>
  <c r="AA78" i="1"/>
  <c r="Z78" i="1"/>
  <c r="AB240" i="1"/>
  <c r="AC185" i="1"/>
  <c r="AB120" i="1"/>
  <c r="AB72" i="1"/>
  <c r="AC246" i="1"/>
  <c r="AB196" i="1"/>
  <c r="AB191" i="1"/>
  <c r="AC110" i="1"/>
  <c r="AC45" i="1"/>
  <c r="Z256" i="1"/>
  <c r="AA246" i="1"/>
  <c r="AB230" i="1"/>
  <c r="AC201" i="1"/>
  <c r="AC196" i="1"/>
  <c r="AD166" i="1"/>
  <c r="AD191" i="1"/>
  <c r="AB142" i="1"/>
  <c r="AB126" i="1"/>
  <c r="AA110" i="1"/>
  <c r="AD94" i="1"/>
  <c r="AD78" i="1"/>
  <c r="AD62" i="1"/>
  <c r="AA45" i="1"/>
  <c r="AC29" i="1"/>
  <c r="AA240" i="1"/>
  <c r="AB172" i="1"/>
  <c r="AA185" i="1"/>
  <c r="AD104" i="1"/>
  <c r="AC72" i="1"/>
  <c r="Z126" i="1"/>
  <c r="Z29" i="1"/>
  <c r="AC230" i="1"/>
  <c r="AD201" i="1"/>
  <c r="AC166" i="1"/>
  <c r="AC142" i="1"/>
  <c r="AA126" i="1"/>
  <c r="AC94" i="1"/>
  <c r="AB78" i="1"/>
  <c r="AA62" i="1"/>
  <c r="AA29" i="1"/>
  <c r="Z172" i="1"/>
  <c r="Z72" i="1"/>
  <c r="AA201" i="1"/>
  <c r="AA196" i="1"/>
  <c r="AA166" i="1"/>
  <c r="AB110" i="1"/>
  <c r="AB62" i="1"/>
  <c r="AB45" i="1"/>
  <c r="Z136" i="1"/>
  <c r="AB256" i="1"/>
  <c r="AD156" i="1"/>
  <c r="AD136" i="1"/>
  <c r="AA88" i="1"/>
  <c r="AA181" i="1"/>
  <c r="AC181" i="1"/>
  <c r="Z181" i="1"/>
  <c r="AD181" i="1"/>
  <c r="AB181" i="1"/>
  <c r="Z197" i="1"/>
  <c r="AB197" i="1"/>
  <c r="AD197" i="1"/>
  <c r="AA197" i="1"/>
  <c r="AC197" i="1"/>
  <c r="AB22" i="1"/>
  <c r="AC23" i="1"/>
  <c r="AA23" i="1"/>
  <c r="AB23" i="1"/>
  <c r="AD23" i="1"/>
  <c r="AB210" i="1"/>
  <c r="AC210" i="1"/>
  <c r="AA210" i="1"/>
  <c r="AD210" i="1"/>
  <c r="AC80" i="1"/>
  <c r="AC162" i="1"/>
  <c r="Z187" i="1"/>
  <c r="AB51" i="1"/>
  <c r="AD41" i="1"/>
  <c r="AC35" i="1"/>
  <c r="Z41" i="1"/>
  <c r="AB187" i="1"/>
  <c r="AD138" i="1"/>
  <c r="AC122" i="1"/>
  <c r="AD106" i="1"/>
  <c r="AC90" i="1"/>
  <c r="AB74" i="1"/>
  <c r="AB58" i="1"/>
  <c r="AD208" i="1"/>
  <c r="AC100" i="1"/>
  <c r="Z138" i="1"/>
  <c r="AD178" i="1"/>
  <c r="AD162" i="1"/>
  <c r="AD187" i="1"/>
  <c r="AC138" i="1"/>
  <c r="AD122" i="1"/>
  <c r="AC106" i="1"/>
  <c r="AD90" i="1"/>
  <c r="AC74" i="1"/>
  <c r="AC58" i="1"/>
  <c r="AC41" i="1"/>
  <c r="Z208" i="1"/>
  <c r="Z47" i="1"/>
  <c r="AC227" i="1"/>
  <c r="Z152" i="1"/>
  <c r="AB178" i="1"/>
  <c r="AB162" i="1"/>
  <c r="AA187" i="1"/>
  <c r="AB138" i="1"/>
  <c r="AB122" i="1"/>
  <c r="AB106" i="1"/>
  <c r="AB90" i="1"/>
  <c r="AD74" i="1"/>
  <c r="AD58" i="1"/>
  <c r="AB41" i="1"/>
  <c r="AD219" i="1"/>
  <c r="AD170" i="1"/>
  <c r="AA154" i="1"/>
  <c r="AA146" i="1"/>
  <c r="AD130" i="1"/>
  <c r="AC114" i="1"/>
  <c r="AD98" i="1"/>
  <c r="AD82" i="1"/>
  <c r="AC66" i="1"/>
  <c r="AC49" i="1"/>
  <c r="AC33" i="1"/>
  <c r="AD246" i="1"/>
  <c r="AA219" i="1"/>
  <c r="AA178" i="1"/>
  <c r="AA170" i="1"/>
  <c r="AA162" i="1"/>
  <c r="AD154" i="1"/>
  <c r="AD146" i="1"/>
  <c r="AA130" i="1"/>
  <c r="AA122" i="1"/>
  <c r="AA114" i="1"/>
  <c r="AA106" i="1"/>
  <c r="AA98" i="1"/>
  <c r="AA90" i="1"/>
  <c r="AA82" i="1"/>
  <c r="AA74" i="1"/>
  <c r="AA66" i="1"/>
  <c r="AA58" i="1"/>
  <c r="AB49" i="1"/>
  <c r="AB33" i="1"/>
  <c r="AC256" i="1"/>
  <c r="AB208" i="1"/>
  <c r="AC172" i="1"/>
  <c r="Z185" i="1"/>
  <c r="AC136" i="1"/>
  <c r="AC104" i="1"/>
  <c r="AC55" i="1"/>
  <c r="AA31" i="1"/>
  <c r="AC242" i="1"/>
  <c r="AB219" i="1"/>
  <c r="AC170" i="1"/>
  <c r="AC154" i="1"/>
  <c r="AB146" i="1"/>
  <c r="AC130" i="1"/>
  <c r="AD114" i="1"/>
  <c r="AC98" i="1"/>
  <c r="AC82" i="1"/>
  <c r="AB66" i="1"/>
  <c r="Z92" i="1"/>
  <c r="AD22" i="1"/>
  <c r="AD35" i="1"/>
  <c r="AD51" i="1"/>
  <c r="Z180" i="1"/>
  <c r="AA254" i="1"/>
  <c r="AD215" i="1"/>
  <c r="Z64" i="1"/>
  <c r="AB248" i="1"/>
  <c r="AA112" i="1"/>
  <c r="AB96" i="1"/>
  <c r="AA43" i="1"/>
  <c r="AB250" i="1"/>
  <c r="AB203" i="1"/>
  <c r="AB164" i="1"/>
  <c r="AC193" i="1"/>
  <c r="AC128" i="1"/>
  <c r="AB39" i="1"/>
  <c r="AA22" i="1"/>
  <c r="AC203" i="1"/>
  <c r="Z144" i="1"/>
  <c r="AB238" i="1"/>
  <c r="AB216" i="1"/>
  <c r="AA27" i="1"/>
  <c r="AD180" i="1"/>
  <c r="AA189" i="1"/>
  <c r="AD144" i="1"/>
  <c r="AD64" i="1"/>
  <c r="Z96" i="1"/>
  <c r="Z112" i="1"/>
  <c r="AC254" i="1"/>
  <c r="AC238" i="1"/>
  <c r="Z203" i="1"/>
  <c r="AD203" i="1"/>
  <c r="AA215" i="1"/>
  <c r="AB27" i="1"/>
  <c r="AC248" i="1"/>
  <c r="AD232" i="1"/>
  <c r="AA180" i="1"/>
  <c r="AC164" i="1"/>
  <c r="Z193" i="1"/>
  <c r="AA193" i="1"/>
  <c r="AC144" i="1"/>
  <c r="AD128" i="1"/>
  <c r="AB112" i="1"/>
  <c r="AC96" i="1"/>
  <c r="AA80" i="1"/>
  <c r="AB64" i="1"/>
  <c r="AB43" i="1"/>
  <c r="Z238" i="1"/>
  <c r="AD254" i="1"/>
  <c r="Z128" i="1"/>
  <c r="AC215" i="1"/>
  <c r="AD27" i="1"/>
  <c r="AD248" i="1"/>
  <c r="AC232" i="1"/>
  <c r="AB180" i="1"/>
  <c r="AD164" i="1"/>
  <c r="AB193" i="1"/>
  <c r="AB144" i="1"/>
  <c r="AA128" i="1"/>
  <c r="AD112" i="1"/>
  <c r="AD96" i="1"/>
  <c r="AB80" i="1"/>
  <c r="AC64" i="1"/>
  <c r="AD47" i="1"/>
  <c r="AD43" i="1"/>
  <c r="AB215" i="1"/>
  <c r="AC27" i="1"/>
  <c r="Z164" i="1"/>
  <c r="AA248" i="1"/>
  <c r="AA232" i="1"/>
  <c r="AD80" i="1"/>
  <c r="AC43" i="1"/>
  <c r="AA242" i="1"/>
  <c r="AD168" i="1"/>
  <c r="AC152" i="1"/>
  <c r="AD116" i="1"/>
  <c r="AA221" i="1"/>
  <c r="Z24" i="1"/>
  <c r="AD132" i="1"/>
  <c r="AB68" i="1"/>
  <c r="Z242" i="1"/>
  <c r="AB221" i="1"/>
  <c r="Z252" i="1"/>
  <c r="AC236" i="1"/>
  <c r="AA148" i="1"/>
  <c r="AD84" i="1"/>
  <c r="AC250" i="1"/>
  <c r="AC124" i="1"/>
  <c r="AA92" i="1"/>
  <c r="AA234" i="1"/>
  <c r="AD244" i="1"/>
  <c r="AD176" i="1"/>
  <c r="AB60" i="1"/>
  <c r="Z51" i="1"/>
  <c r="Z244" i="1"/>
  <c r="AB234" i="1"/>
  <c r="AD230" i="1"/>
  <c r="AB201" i="1"/>
  <c r="Z224" i="1"/>
  <c r="AD256" i="1"/>
  <c r="AC240" i="1"/>
  <c r="AB205" i="1"/>
  <c r="AD172" i="1"/>
  <c r="AB156" i="1"/>
  <c r="AB185" i="1"/>
  <c r="AA136" i="1"/>
  <c r="AC120" i="1"/>
  <c r="AA104" i="1"/>
  <c r="AD88" i="1"/>
  <c r="AA72" i="1"/>
  <c r="AD55" i="1"/>
  <c r="AA51" i="1"/>
  <c r="AA35" i="1"/>
  <c r="AC216" i="1"/>
  <c r="Z156" i="1"/>
  <c r="AD240" i="1"/>
  <c r="AC160" i="1"/>
  <c r="Z189" i="1"/>
  <c r="AA140" i="1"/>
  <c r="AD120" i="1"/>
  <c r="AB108" i="1"/>
  <c r="AB104" i="1"/>
  <c r="AC88" i="1"/>
  <c r="AC76" i="1"/>
  <c r="AB55" i="1"/>
  <c r="AB35" i="1"/>
  <c r="Z108" i="1"/>
  <c r="AD250" i="1"/>
  <c r="AD234" i="1"/>
  <c r="AD216" i="1"/>
  <c r="Z176" i="1"/>
  <c r="Z124" i="1"/>
  <c r="AA244" i="1"/>
  <c r="AD205" i="1"/>
  <c r="AA176" i="1"/>
  <c r="AD160" i="1"/>
  <c r="AB189" i="1"/>
  <c r="AD140" i="1"/>
  <c r="AD124" i="1"/>
  <c r="AD108" i="1"/>
  <c r="AB92" i="1"/>
  <c r="AA76" i="1"/>
  <c r="AC60" i="1"/>
  <c r="AD39" i="1"/>
  <c r="Z234" i="1"/>
  <c r="Z39" i="1"/>
  <c r="AA250" i="1"/>
  <c r="AA216" i="1"/>
  <c r="Z76" i="1"/>
  <c r="AB244" i="1"/>
  <c r="AA205" i="1"/>
  <c r="AB176" i="1"/>
  <c r="AA160" i="1"/>
  <c r="AD189" i="1"/>
  <c r="AC140" i="1"/>
  <c r="AA124" i="1"/>
  <c r="AC108" i="1"/>
  <c r="AD92" i="1"/>
  <c r="AB76" i="1"/>
  <c r="AA60" i="1"/>
  <c r="AC39" i="1"/>
  <c r="Z60" i="1"/>
  <c r="Z160" i="1"/>
  <c r="AC205" i="1"/>
  <c r="AB140" i="1"/>
  <c r="Z100" i="1"/>
  <c r="Z68" i="1"/>
  <c r="AB242" i="1"/>
  <c r="AD221" i="1"/>
  <c r="Z84" i="1"/>
  <c r="AA227" i="1"/>
  <c r="AC252" i="1"/>
  <c r="AA236" i="1"/>
  <c r="AA168" i="1"/>
  <c r="AA152" i="1"/>
  <c r="AB148" i="1"/>
  <c r="AC132" i="1"/>
  <c r="AC116" i="1"/>
  <c r="AD100" i="1"/>
  <c r="AC84" i="1"/>
  <c r="AC68" i="1"/>
  <c r="AC47" i="1"/>
  <c r="AC31" i="1"/>
  <c r="Z116" i="1"/>
  <c r="AB227" i="1"/>
  <c r="Z148" i="1"/>
  <c r="AD252" i="1"/>
  <c r="AB236" i="1"/>
  <c r="AB168" i="1"/>
  <c r="AD152" i="1"/>
  <c r="AD148" i="1"/>
  <c r="AA132" i="1"/>
  <c r="AA116" i="1"/>
  <c r="AA100" i="1"/>
  <c r="AA84" i="1"/>
  <c r="AA68" i="1"/>
  <c r="AA47" i="1"/>
  <c r="AB31" i="1"/>
  <c r="AC221" i="1"/>
  <c r="AD227" i="1"/>
  <c r="AD236" i="1"/>
  <c r="AC168" i="1"/>
  <c r="AB132" i="1"/>
  <c r="AD31" i="1"/>
  <c r="AD209" i="1"/>
  <c r="AB209" i="1"/>
  <c r="AA209" i="1"/>
  <c r="AC209" i="1"/>
  <c r="Z209" i="1"/>
  <c r="AC179" i="1"/>
  <c r="AB179" i="1"/>
  <c r="AA179" i="1"/>
  <c r="AD179" i="1"/>
  <c r="Z179" i="1"/>
  <c r="AA192" i="1"/>
  <c r="AC192" i="1"/>
  <c r="AD192" i="1"/>
  <c r="AB192" i="1"/>
  <c r="Z192" i="1"/>
  <c r="AB131" i="1"/>
  <c r="AA131" i="1"/>
  <c r="AC131" i="1"/>
  <c r="AD131" i="1"/>
  <c r="Z131" i="1"/>
  <c r="AB115" i="1"/>
  <c r="AA115" i="1"/>
  <c r="AC115" i="1"/>
  <c r="AD115" i="1"/>
  <c r="Z115" i="1"/>
  <c r="AB99" i="1"/>
  <c r="AA99" i="1"/>
  <c r="AD99" i="1"/>
  <c r="AC99" i="1"/>
  <c r="Z99" i="1"/>
  <c r="AB83" i="1"/>
  <c r="AA83" i="1"/>
  <c r="AD83" i="1"/>
  <c r="AC83" i="1"/>
  <c r="Z83" i="1"/>
  <c r="AD67" i="1"/>
  <c r="AA67" i="1"/>
  <c r="AC67" i="1"/>
  <c r="AB67" i="1"/>
  <c r="Z67" i="1"/>
  <c r="AA54" i="1"/>
  <c r="AD54" i="1"/>
  <c r="AC54" i="1"/>
  <c r="AB54" i="1"/>
  <c r="Z54" i="1"/>
  <c r="AD38" i="1"/>
  <c r="AB38" i="1"/>
  <c r="AA38" i="1"/>
  <c r="AC38" i="1"/>
  <c r="Z38" i="1"/>
  <c r="AA259" i="1"/>
  <c r="AD259" i="1"/>
  <c r="AC259" i="1"/>
  <c r="AB259" i="1"/>
  <c r="Z259" i="1"/>
  <c r="AA253" i="1"/>
  <c r="AD253" i="1"/>
  <c r="AC253" i="1"/>
  <c r="AB253" i="1"/>
  <c r="Z253" i="1"/>
  <c r="AD237" i="1"/>
  <c r="AB237" i="1"/>
  <c r="AA237" i="1"/>
  <c r="AC237" i="1"/>
  <c r="Z237" i="1"/>
  <c r="AD217" i="1"/>
  <c r="AB217" i="1"/>
  <c r="AC217" i="1"/>
  <c r="AA217" i="1"/>
  <c r="Z217" i="1"/>
  <c r="AA195" i="1"/>
  <c r="AC195" i="1"/>
  <c r="AB195" i="1"/>
  <c r="AD195" i="1"/>
  <c r="Z195" i="1"/>
  <c r="AC165" i="1"/>
  <c r="AB165" i="1"/>
  <c r="AA165" i="1"/>
  <c r="AD165" i="1"/>
  <c r="Z165" i="1"/>
  <c r="AA194" i="1"/>
  <c r="AC194" i="1"/>
  <c r="AD194" i="1"/>
  <c r="AB194" i="1"/>
  <c r="Z194" i="1"/>
  <c r="AC149" i="1"/>
  <c r="AB149" i="1"/>
  <c r="AD149" i="1"/>
  <c r="AA149" i="1"/>
  <c r="Z149" i="1"/>
  <c r="AB133" i="1"/>
  <c r="AA133" i="1"/>
  <c r="AC133" i="1"/>
  <c r="AD133" i="1"/>
  <c r="Z133" i="1"/>
  <c r="AB117" i="1"/>
  <c r="AA117" i="1"/>
  <c r="AC117" i="1"/>
  <c r="AD117" i="1"/>
  <c r="Z117" i="1"/>
  <c r="AB101" i="1"/>
  <c r="AA101" i="1"/>
  <c r="AD101" i="1"/>
  <c r="AC101" i="1"/>
  <c r="Z101" i="1"/>
  <c r="AB85" i="1"/>
  <c r="AA85" i="1"/>
  <c r="AD85" i="1"/>
  <c r="AC85" i="1"/>
  <c r="Z85" i="1"/>
  <c r="AD69" i="1"/>
  <c r="AA69" i="1"/>
  <c r="AC69" i="1"/>
  <c r="AB69" i="1"/>
  <c r="Z69" i="1"/>
  <c r="AA40" i="1"/>
  <c r="AD40" i="1"/>
  <c r="AB40" i="1"/>
  <c r="AC40" i="1"/>
  <c r="Z40" i="1"/>
  <c r="AD213" i="1"/>
  <c r="AB213" i="1"/>
  <c r="AC213" i="1"/>
  <c r="AA213" i="1"/>
  <c r="Z213" i="1"/>
  <c r="AA239" i="1"/>
  <c r="AB239" i="1"/>
  <c r="AD239" i="1"/>
  <c r="AC239" i="1"/>
  <c r="Z239" i="1"/>
  <c r="AD235" i="1"/>
  <c r="AB235" i="1"/>
  <c r="AA235" i="1"/>
  <c r="AC235" i="1"/>
  <c r="Z235" i="1"/>
  <c r="AC163" i="1"/>
  <c r="AB163" i="1"/>
  <c r="AA163" i="1"/>
  <c r="AD163" i="1"/>
  <c r="Z163" i="1"/>
  <c r="AC147" i="1"/>
  <c r="AD147" i="1"/>
  <c r="AB147" i="1"/>
  <c r="AA147" i="1"/>
  <c r="Z147" i="1"/>
  <c r="AA247" i="1"/>
  <c r="AD247" i="1"/>
  <c r="AC247" i="1"/>
  <c r="AB247" i="1"/>
  <c r="Z247" i="1"/>
  <c r="AD231" i="1"/>
  <c r="AB231" i="1"/>
  <c r="AA231" i="1"/>
  <c r="AC231" i="1"/>
  <c r="Z231" i="1"/>
  <c r="AD204" i="1"/>
  <c r="AB204" i="1"/>
  <c r="AA204" i="1"/>
  <c r="AC204" i="1"/>
  <c r="Z204" i="1"/>
  <c r="AC175" i="1"/>
  <c r="AB175" i="1"/>
  <c r="AA175" i="1"/>
  <c r="AD175" i="1"/>
  <c r="Z175" i="1"/>
  <c r="AC159" i="1"/>
  <c r="AB159" i="1"/>
  <c r="AA159" i="1"/>
  <c r="AD159" i="1"/>
  <c r="Z159" i="1"/>
  <c r="AA188" i="1"/>
  <c r="AC188" i="1"/>
  <c r="AD188" i="1"/>
  <c r="AB188" i="1"/>
  <c r="Z188" i="1"/>
  <c r="AC143" i="1"/>
  <c r="AD143" i="1"/>
  <c r="AA143" i="1"/>
  <c r="AB143" i="1"/>
  <c r="Z143" i="1"/>
  <c r="AB127" i="1"/>
  <c r="AA127" i="1"/>
  <c r="AD127" i="1"/>
  <c r="AC127" i="1"/>
  <c r="Z127" i="1"/>
  <c r="AB111" i="1"/>
  <c r="AA111" i="1"/>
  <c r="AC111" i="1"/>
  <c r="AD111" i="1"/>
  <c r="Z111" i="1"/>
  <c r="AB95" i="1"/>
  <c r="AA95" i="1"/>
  <c r="AD95" i="1"/>
  <c r="AC95" i="1"/>
  <c r="Z95" i="1"/>
  <c r="AB79" i="1"/>
  <c r="AA79" i="1"/>
  <c r="AD79" i="1"/>
  <c r="AC79" i="1"/>
  <c r="Z79" i="1"/>
  <c r="AD63" i="1"/>
  <c r="AA63" i="1"/>
  <c r="AC63" i="1"/>
  <c r="AB63" i="1"/>
  <c r="Z63" i="1"/>
  <c r="AA50" i="1"/>
  <c r="AD50" i="1"/>
  <c r="AB50" i="1"/>
  <c r="AC50" i="1"/>
  <c r="Z50" i="1"/>
  <c r="AD34" i="1"/>
  <c r="AB34" i="1"/>
  <c r="AA34" i="1"/>
  <c r="AC34" i="1"/>
  <c r="Z34" i="1"/>
  <c r="AA258" i="1"/>
  <c r="AD258" i="1"/>
  <c r="AC258" i="1"/>
  <c r="AB258" i="1"/>
  <c r="Z258" i="1"/>
  <c r="AC150" i="1"/>
  <c r="AB150" i="1"/>
  <c r="AD150" i="1"/>
  <c r="AA150" i="1"/>
  <c r="Z150" i="1"/>
  <c r="AA249" i="1"/>
  <c r="AD249" i="1"/>
  <c r="AC249" i="1"/>
  <c r="AB249" i="1"/>
  <c r="Z249" i="1"/>
  <c r="AD233" i="1"/>
  <c r="AB233" i="1"/>
  <c r="AA233" i="1"/>
  <c r="AC233" i="1"/>
  <c r="Z233" i="1"/>
  <c r="AD206" i="1"/>
  <c r="AB206" i="1"/>
  <c r="AA206" i="1"/>
  <c r="AC206" i="1"/>
  <c r="Z206" i="1"/>
  <c r="AC177" i="1"/>
  <c r="AB177" i="1"/>
  <c r="AA177" i="1"/>
  <c r="AD177" i="1"/>
  <c r="Z177" i="1"/>
  <c r="AC161" i="1"/>
  <c r="AB161" i="1"/>
  <c r="AA161" i="1"/>
  <c r="AD161" i="1"/>
  <c r="Z161" i="1"/>
  <c r="AA190" i="1"/>
  <c r="AC190" i="1"/>
  <c r="AD190" i="1"/>
  <c r="AB190" i="1"/>
  <c r="Z190" i="1"/>
  <c r="AC145" i="1"/>
  <c r="AD145" i="1"/>
  <c r="AA145" i="1"/>
  <c r="AB145" i="1"/>
  <c r="Z145" i="1"/>
  <c r="AB129" i="1"/>
  <c r="AA129" i="1"/>
  <c r="AD129" i="1"/>
  <c r="AC129" i="1"/>
  <c r="Z129" i="1"/>
  <c r="AB113" i="1"/>
  <c r="AA113" i="1"/>
  <c r="AC113" i="1"/>
  <c r="AD113" i="1"/>
  <c r="Z113" i="1"/>
  <c r="AB97" i="1"/>
  <c r="AA97" i="1"/>
  <c r="AD97" i="1"/>
  <c r="AC97" i="1"/>
  <c r="Z97" i="1"/>
  <c r="AB81" i="1"/>
  <c r="AA81" i="1"/>
  <c r="AD81" i="1"/>
  <c r="AC81" i="1"/>
  <c r="Z81" i="1"/>
  <c r="AD65" i="1"/>
  <c r="AA65" i="1"/>
  <c r="AC65" i="1"/>
  <c r="AB65" i="1"/>
  <c r="Z65" i="1"/>
  <c r="AA52" i="1"/>
  <c r="AD52" i="1"/>
  <c r="AB52" i="1"/>
  <c r="AC52" i="1"/>
  <c r="Z52" i="1"/>
  <c r="AA36" i="1"/>
  <c r="AD36" i="1"/>
  <c r="AB36" i="1"/>
  <c r="AC36" i="1"/>
  <c r="Z36" i="1"/>
  <c r="AA199" i="1"/>
  <c r="AC199" i="1"/>
  <c r="AB199" i="1"/>
  <c r="AD199" i="1"/>
  <c r="Z199" i="1"/>
  <c r="AA255" i="1"/>
  <c r="AD255" i="1"/>
  <c r="AC255" i="1"/>
  <c r="AB255" i="1"/>
  <c r="Z255" i="1"/>
  <c r="AA251" i="1"/>
  <c r="AD251" i="1"/>
  <c r="AC251" i="1"/>
  <c r="AB251" i="1"/>
  <c r="Z251" i="1"/>
  <c r="AA243" i="1"/>
  <c r="AD243" i="1"/>
  <c r="AC243" i="1"/>
  <c r="AB243" i="1"/>
  <c r="Z243" i="1"/>
  <c r="AD226" i="1"/>
  <c r="AC226" i="1"/>
  <c r="AB226" i="1"/>
  <c r="AA226" i="1"/>
  <c r="Z226" i="1"/>
  <c r="AD220" i="1"/>
  <c r="AB220" i="1"/>
  <c r="AC220" i="1"/>
  <c r="AA220" i="1"/>
  <c r="Z220" i="1"/>
  <c r="AC171" i="1"/>
  <c r="AB171" i="1"/>
  <c r="AA171" i="1"/>
  <c r="AD171" i="1"/>
  <c r="Z171" i="1"/>
  <c r="AC155" i="1"/>
  <c r="AB155" i="1"/>
  <c r="AA155" i="1"/>
  <c r="AD155" i="1"/>
  <c r="Z155" i="1"/>
  <c r="AA184" i="1"/>
  <c r="AC184" i="1"/>
  <c r="AD184" i="1"/>
  <c r="AB184" i="1"/>
  <c r="Z184" i="1"/>
  <c r="AB139" i="1"/>
  <c r="AA139" i="1"/>
  <c r="AC139" i="1"/>
  <c r="AD139" i="1"/>
  <c r="Z139" i="1"/>
  <c r="AB123" i="1"/>
  <c r="AA123" i="1"/>
  <c r="AD123" i="1"/>
  <c r="AC123" i="1"/>
  <c r="Z123" i="1"/>
  <c r="AB107" i="1"/>
  <c r="AA107" i="1"/>
  <c r="AC107" i="1"/>
  <c r="AD107" i="1"/>
  <c r="Z107" i="1"/>
  <c r="AB91" i="1"/>
  <c r="AA91" i="1"/>
  <c r="AD91" i="1"/>
  <c r="AC91" i="1"/>
  <c r="Z91" i="1"/>
  <c r="AD75" i="1"/>
  <c r="AA75" i="1"/>
  <c r="AC75" i="1"/>
  <c r="AB75" i="1"/>
  <c r="Z75" i="1"/>
  <c r="AD59" i="1"/>
  <c r="AA59" i="1"/>
  <c r="AC59" i="1"/>
  <c r="AB59" i="1"/>
  <c r="Z59" i="1"/>
  <c r="AA46" i="1"/>
  <c r="AD46" i="1"/>
  <c r="AB46" i="1"/>
  <c r="AC46" i="1"/>
  <c r="Z46" i="1"/>
  <c r="AD30" i="1"/>
  <c r="AB30" i="1"/>
  <c r="AA30" i="1"/>
  <c r="AC30" i="1"/>
  <c r="Z30" i="1"/>
  <c r="AC25" i="1"/>
  <c r="AA25" i="1"/>
  <c r="AD25" i="1"/>
  <c r="AB25" i="1"/>
  <c r="Z25" i="1"/>
  <c r="AA245" i="1"/>
  <c r="AD245" i="1"/>
  <c r="AC245" i="1"/>
  <c r="AB245" i="1"/>
  <c r="Z245" i="1"/>
  <c r="AD229" i="1"/>
  <c r="AB229" i="1"/>
  <c r="AA229" i="1"/>
  <c r="AC229" i="1"/>
  <c r="Z229" i="1"/>
  <c r="AD212" i="1"/>
  <c r="AB212" i="1"/>
  <c r="AC212" i="1"/>
  <c r="AA212" i="1"/>
  <c r="Z212" i="1"/>
  <c r="AC173" i="1"/>
  <c r="AB173" i="1"/>
  <c r="AA173" i="1"/>
  <c r="AD173" i="1"/>
  <c r="Z173" i="1"/>
  <c r="AC157" i="1"/>
  <c r="AB157" i="1"/>
  <c r="AA157" i="1"/>
  <c r="AD157" i="1"/>
  <c r="Z157" i="1"/>
  <c r="AA186" i="1"/>
  <c r="AC186" i="1"/>
  <c r="AD186" i="1"/>
  <c r="AB186" i="1"/>
  <c r="Z186" i="1"/>
  <c r="AC141" i="1"/>
  <c r="AD141" i="1"/>
  <c r="AA141" i="1"/>
  <c r="AB141" i="1"/>
  <c r="Z141" i="1"/>
  <c r="AB125" i="1"/>
  <c r="AA125" i="1"/>
  <c r="AD125" i="1"/>
  <c r="AC125" i="1"/>
  <c r="Z125" i="1"/>
  <c r="AB109" i="1"/>
  <c r="AA109" i="1"/>
  <c r="AC109" i="1"/>
  <c r="AD109" i="1"/>
  <c r="Z109" i="1"/>
  <c r="AB93" i="1"/>
  <c r="AA93" i="1"/>
  <c r="AD93" i="1"/>
  <c r="AC93" i="1"/>
  <c r="Z93" i="1"/>
  <c r="AB77" i="1"/>
  <c r="AA77" i="1"/>
  <c r="AD77" i="1"/>
  <c r="AC77" i="1"/>
  <c r="Z77" i="1"/>
  <c r="AD61" i="1"/>
  <c r="AA61" i="1"/>
  <c r="AC61" i="1"/>
  <c r="AB61" i="1"/>
  <c r="Z61" i="1"/>
  <c r="AA48" i="1"/>
  <c r="AD48" i="1"/>
  <c r="AB48" i="1"/>
  <c r="AC48" i="1"/>
  <c r="Z48" i="1"/>
  <c r="AD32" i="1"/>
  <c r="AB32" i="1"/>
  <c r="AA32" i="1"/>
  <c r="AC32" i="1"/>
  <c r="Z32" i="1"/>
  <c r="AD228" i="1"/>
  <c r="AB228" i="1"/>
  <c r="AC228" i="1"/>
  <c r="AA228" i="1"/>
  <c r="Z228" i="1"/>
  <c r="AD56" i="1"/>
  <c r="AA56" i="1"/>
  <c r="AC56" i="1"/>
  <c r="AB56" i="1"/>
  <c r="Z56" i="1"/>
  <c r="AD225" i="1"/>
  <c r="AB225" i="1"/>
  <c r="AC225" i="1"/>
  <c r="AA225" i="1"/>
  <c r="Z225" i="1"/>
  <c r="AA202" i="1"/>
  <c r="AC202" i="1"/>
  <c r="AB202" i="1"/>
  <c r="AD202" i="1"/>
  <c r="Z202" i="1"/>
  <c r="AC167" i="1"/>
  <c r="AB167" i="1"/>
  <c r="AA167" i="1"/>
  <c r="AD167" i="1"/>
  <c r="Z167" i="1"/>
  <c r="AC151" i="1"/>
  <c r="AB151" i="1"/>
  <c r="AD151" i="1"/>
  <c r="AA151" i="1"/>
  <c r="Z151" i="1"/>
  <c r="AB135" i="1"/>
  <c r="AA135" i="1"/>
  <c r="AC135" i="1"/>
  <c r="AD135" i="1"/>
  <c r="Z135" i="1"/>
  <c r="AB119" i="1"/>
  <c r="AA119" i="1"/>
  <c r="AD119" i="1"/>
  <c r="AC119" i="1"/>
  <c r="Z119" i="1"/>
  <c r="AB103" i="1"/>
  <c r="AA103" i="1"/>
  <c r="AC103" i="1"/>
  <c r="AD103" i="1"/>
  <c r="Z103" i="1"/>
  <c r="AB87" i="1"/>
  <c r="AA87" i="1"/>
  <c r="AD87" i="1"/>
  <c r="AC87" i="1"/>
  <c r="Z87" i="1"/>
  <c r="AD71" i="1"/>
  <c r="AA71" i="1"/>
  <c r="AC71" i="1"/>
  <c r="AB71" i="1"/>
  <c r="Z71" i="1"/>
  <c r="AB26" i="1"/>
  <c r="AD26" i="1"/>
  <c r="AC26" i="1"/>
  <c r="AA26" i="1"/>
  <c r="Z26" i="1"/>
  <c r="AA42" i="1"/>
  <c r="AD42" i="1"/>
  <c r="AB42" i="1"/>
  <c r="AC42" i="1"/>
  <c r="Z42" i="1"/>
  <c r="AD222" i="1"/>
  <c r="AB222" i="1"/>
  <c r="AA222" i="1"/>
  <c r="AC222" i="1"/>
  <c r="Z222" i="1"/>
  <c r="AA257" i="1"/>
  <c r="AD257" i="1"/>
  <c r="AC257" i="1"/>
  <c r="AB257" i="1"/>
  <c r="Z257" i="1"/>
  <c r="AA241" i="1"/>
  <c r="AB241" i="1"/>
  <c r="AD241" i="1"/>
  <c r="AC241" i="1"/>
  <c r="Z241" i="1"/>
  <c r="AD218" i="1"/>
  <c r="AB218" i="1"/>
  <c r="AA218" i="1"/>
  <c r="AC218" i="1"/>
  <c r="Z218" i="1"/>
  <c r="AA200" i="1"/>
  <c r="AC200" i="1"/>
  <c r="AB200" i="1"/>
  <c r="AD200" i="1"/>
  <c r="Z200" i="1"/>
  <c r="AC169" i="1"/>
  <c r="AB169" i="1"/>
  <c r="AA169" i="1"/>
  <c r="AD169" i="1"/>
  <c r="Z169" i="1"/>
  <c r="AC153" i="1"/>
  <c r="AB153" i="1"/>
  <c r="AD153" i="1"/>
  <c r="AA153" i="1"/>
  <c r="Z153" i="1"/>
  <c r="Z182" i="1"/>
  <c r="AB137" i="1"/>
  <c r="AA137" i="1"/>
  <c r="AC137" i="1"/>
  <c r="AD137" i="1"/>
  <c r="Z137" i="1"/>
  <c r="AB121" i="1"/>
  <c r="AA121" i="1"/>
  <c r="AD121" i="1"/>
  <c r="AC121" i="1"/>
  <c r="Z121" i="1"/>
  <c r="AB105" i="1"/>
  <c r="AA105" i="1"/>
  <c r="AC105" i="1"/>
  <c r="AD105" i="1"/>
  <c r="Z105" i="1"/>
  <c r="AB89" i="1"/>
  <c r="AA89" i="1"/>
  <c r="AD89" i="1"/>
  <c r="AC89" i="1"/>
  <c r="Z89" i="1"/>
  <c r="AD73" i="1"/>
  <c r="AA73" i="1"/>
  <c r="AC73" i="1"/>
  <c r="AB73" i="1"/>
  <c r="Z73" i="1"/>
  <c r="AD57" i="1"/>
  <c r="AA57" i="1"/>
  <c r="AC57" i="1"/>
  <c r="AB57" i="1"/>
  <c r="Z57" i="1"/>
  <c r="AA44" i="1"/>
  <c r="AD44" i="1"/>
  <c r="AB44" i="1"/>
  <c r="AC44" i="1"/>
  <c r="Z44" i="1"/>
  <c r="AD28" i="1"/>
  <c r="AB28" i="1"/>
  <c r="AA28" i="1"/>
  <c r="AC28" i="1"/>
  <c r="Z28" i="1"/>
  <c r="AD214" i="1"/>
  <c r="AB214" i="1"/>
  <c r="AA214" i="1"/>
  <c r="AC214" i="1"/>
  <c r="Z214" i="1"/>
  <c r="AI21" i="1" l="1"/>
  <c r="AI20" i="1"/>
  <c r="AI17" i="1"/>
  <c r="AI11" i="1"/>
  <c r="AI18" i="1"/>
  <c r="AI10" i="1"/>
  <c r="AI12" i="1"/>
  <c r="AI13" i="1"/>
  <c r="AI15" i="1"/>
  <c r="AI14" i="1"/>
  <c r="AI19" i="1"/>
  <c r="AI8" i="1"/>
  <c r="AI16" i="1"/>
  <c r="AI9" i="1"/>
  <c r="AI7" i="1"/>
  <c r="AG6" i="1"/>
  <c r="AJ6" i="1"/>
  <c r="AI6" i="1"/>
  <c r="AJ7" i="1"/>
  <c r="AH6" i="1"/>
  <c r="AG4" i="1"/>
  <c r="AH4" i="1"/>
  <c r="AI4" i="1"/>
  <c r="AG5" i="1"/>
  <c r="AH5" i="1"/>
  <c r="AI5" i="1"/>
  <c r="AJ5" i="1"/>
  <c r="AJ262" i="1" s="1"/>
  <c r="F26" i="1" s="1"/>
  <c r="AC224" i="1"/>
  <c r="AD182" i="1"/>
  <c r="AC182" i="1"/>
  <c r="AA182" i="1"/>
  <c r="AB198" i="1"/>
  <c r="AD211" i="1"/>
  <c r="AB211" i="1"/>
  <c r="AC211" i="1"/>
  <c r="AD24" i="1"/>
  <c r="AD224" i="1"/>
  <c r="AB224" i="1"/>
  <c r="Z211" i="1"/>
  <c r="AC198" i="1"/>
  <c r="Z198" i="1"/>
  <c r="AA198" i="1"/>
  <c r="AA24" i="1"/>
  <c r="AC24" i="1"/>
  <c r="X9" i="1"/>
  <c r="X10" i="1"/>
  <c r="T9" i="1"/>
  <c r="U9" i="1"/>
  <c r="T6" i="1"/>
  <c r="U6" i="1" s="1"/>
  <c r="T10" i="1"/>
  <c r="U10" i="1" s="1"/>
  <c r="Y10" i="1" s="1"/>
  <c r="T12" i="1"/>
  <c r="U12" i="1"/>
  <c r="X7" i="1"/>
  <c r="X15" i="1"/>
  <c r="T5" i="1"/>
  <c r="U5" i="1" s="1"/>
  <c r="Y5" i="1" s="1"/>
  <c r="W5" i="1"/>
  <c r="W9" i="1"/>
  <c r="W13" i="1"/>
  <c r="W18" i="1"/>
  <c r="W19" i="1"/>
  <c r="W10" i="1"/>
  <c r="X262" i="1"/>
  <c r="X6" i="1" s="1"/>
  <c r="F20" i="1" l="1"/>
  <c r="W14" i="1"/>
  <c r="W17" i="1"/>
  <c r="T13" i="1"/>
  <c r="U13" i="1" s="1"/>
  <c r="Y13" i="1" s="1"/>
  <c r="T16" i="1"/>
  <c r="U16" i="1" s="1"/>
  <c r="T17" i="1"/>
  <c r="U17" i="1" s="1"/>
  <c r="X12" i="1"/>
  <c r="F28" i="1"/>
  <c r="X20" i="1"/>
  <c r="Z262" i="1"/>
  <c r="Y262" i="1"/>
  <c r="AB262" i="1"/>
  <c r="AA262" i="1"/>
  <c r="W7" i="1"/>
  <c r="W12" i="1"/>
  <c r="T11" i="1"/>
  <c r="U11" i="1" s="1"/>
  <c r="Y11" i="1" s="1"/>
  <c r="AD11" i="1" s="1"/>
  <c r="T15" i="1"/>
  <c r="U15" i="1" s="1"/>
  <c r="X21" i="1"/>
  <c r="X13" i="1"/>
  <c r="Z13" i="1" s="1"/>
  <c r="X8" i="1"/>
  <c r="X5" i="1"/>
  <c r="Z5" i="1" s="1"/>
  <c r="F27" i="1"/>
  <c r="Y17" i="1"/>
  <c r="AC10" i="1"/>
  <c r="AB10" i="1"/>
  <c r="AD10" i="1"/>
  <c r="AA10" i="1"/>
  <c r="AD5" i="1"/>
  <c r="AC5" i="1"/>
  <c r="AA5" i="1"/>
  <c r="AB5" i="1"/>
  <c r="Y9" i="1"/>
  <c r="Z10" i="1"/>
  <c r="AA13" i="1"/>
  <c r="AB13" i="1"/>
  <c r="AC13" i="1"/>
  <c r="AD13" i="1"/>
  <c r="Y6" i="1"/>
  <c r="Z6" i="1" s="1"/>
  <c r="AB11" i="1"/>
  <c r="AC11" i="1"/>
  <c r="W16" i="1"/>
  <c r="W20" i="1"/>
  <c r="W11" i="1"/>
  <c r="W6" i="1"/>
  <c r="T7" i="1"/>
  <c r="U7" i="1" s="1"/>
  <c r="Y7" i="1" s="1"/>
  <c r="Z7" i="1" s="1"/>
  <c r="T21" i="1"/>
  <c r="U21" i="1" s="1"/>
  <c r="T8" i="1"/>
  <c r="U8" i="1" s="1"/>
  <c r="T18" i="1"/>
  <c r="U18" i="1" s="1"/>
  <c r="Y18" i="1" s="1"/>
  <c r="X18" i="1"/>
  <c r="Z18" i="1" s="1"/>
  <c r="X11" i="1"/>
  <c r="Z11" i="1" s="1"/>
  <c r="X16" i="1"/>
  <c r="X19" i="1"/>
  <c r="AI262" i="1"/>
  <c r="F25" i="1" s="1"/>
  <c r="W21" i="1"/>
  <c r="W8" i="1"/>
  <c r="W15" i="1"/>
  <c r="T14" i="1"/>
  <c r="U14" i="1" s="1"/>
  <c r="Y14" i="1" s="1"/>
  <c r="T20" i="1"/>
  <c r="U20" i="1" s="1"/>
  <c r="X17" i="1"/>
  <c r="X14" i="1"/>
  <c r="T19" i="1"/>
  <c r="U19" i="1" s="1"/>
  <c r="Y19" i="1" s="1"/>
  <c r="F21" i="1" l="1"/>
  <c r="AA11" i="1"/>
  <c r="Z17" i="1"/>
  <c r="Z16" i="1"/>
  <c r="Y16" i="1"/>
  <c r="Y20" i="1"/>
  <c r="Y12" i="1"/>
  <c r="AB20" i="1"/>
  <c r="AC20" i="1"/>
  <c r="AD20" i="1"/>
  <c r="AA20" i="1"/>
  <c r="Z19" i="1"/>
  <c r="AB18" i="1"/>
  <c r="AD18" i="1"/>
  <c r="AA18" i="1"/>
  <c r="AC18" i="1"/>
  <c r="AA7" i="1"/>
  <c r="AC7" i="1"/>
  <c r="AB7" i="1"/>
  <c r="AD7" i="1"/>
  <c r="AA6" i="1"/>
  <c r="AB6" i="1"/>
  <c r="AC6" i="1"/>
  <c r="AD6" i="1"/>
  <c r="AA14" i="1"/>
  <c r="AD14" i="1"/>
  <c r="AC14" i="1"/>
  <c r="AB14" i="1"/>
  <c r="Y8" i="1"/>
  <c r="Z20" i="1"/>
  <c r="AC17" i="1"/>
  <c r="AD17" i="1"/>
  <c r="AA17" i="1"/>
  <c r="AB17" i="1"/>
  <c r="AB9" i="1"/>
  <c r="AA9" i="1"/>
  <c r="AD9" i="1"/>
  <c r="AC9" i="1"/>
  <c r="AB19" i="1"/>
  <c r="AD19" i="1"/>
  <c r="AA19" i="1"/>
  <c r="AC19" i="1"/>
  <c r="Z14" i="1"/>
  <c r="Y21" i="1"/>
  <c r="Z9" i="1"/>
  <c r="Y15" i="1"/>
  <c r="AA12" i="1" l="1"/>
  <c r="AD12" i="1"/>
  <c r="AC12" i="1"/>
  <c r="AB12" i="1"/>
  <c r="Z12" i="1"/>
  <c r="AD16" i="1"/>
  <c r="AA16" i="1"/>
  <c r="AB16" i="1"/>
  <c r="AC16" i="1"/>
  <c r="AA8" i="1"/>
  <c r="AB8" i="1"/>
  <c r="AC8" i="1"/>
  <c r="AD8" i="1"/>
  <c r="Z8" i="1"/>
  <c r="AA21" i="1"/>
  <c r="AD21" i="1"/>
  <c r="AC21" i="1"/>
  <c r="AB21" i="1"/>
  <c r="Z21" i="1"/>
  <c r="AA15" i="1"/>
  <c r="AD15" i="1"/>
  <c r="AC15" i="1"/>
  <c r="AB15" i="1"/>
  <c r="Z15" i="1"/>
  <c r="F22" i="1" l="1"/>
</calcChain>
</file>

<file path=xl/sharedStrings.xml><?xml version="1.0" encoding="utf-8"?>
<sst xmlns="http://schemas.openxmlformats.org/spreadsheetml/2006/main" count="106" uniqueCount="93">
  <si>
    <t>Display Evaluation</t>
  </si>
  <si>
    <t>Current</t>
  </si>
  <si>
    <t>Previous</t>
  </si>
  <si>
    <t>GSDF</t>
  </si>
  <si>
    <t>Color</t>
  </si>
  <si>
    <t>GL</t>
  </si>
  <si>
    <t>L</t>
  </si>
  <si>
    <t>u'</t>
  </si>
  <si>
    <t>v'</t>
  </si>
  <si>
    <t>Prev L'</t>
  </si>
  <si>
    <t>L'</t>
  </si>
  <si>
    <t>JND</t>
  </si>
  <si>
    <t>JNDgsdf</t>
  </si>
  <si>
    <t>Lgsdf</t>
  </si>
  <si>
    <t>dJND/GL</t>
  </si>
  <si>
    <t>relErr</t>
  </si>
  <si>
    <t>(dL/L)/JND</t>
  </si>
  <si>
    <t>dL/L dcm</t>
  </si>
  <si>
    <t>dcm+10%</t>
  </si>
  <si>
    <t>dcm-10%</t>
  </si>
  <si>
    <t>dcm+20%</t>
  </si>
  <si>
    <t>dcm-20%</t>
  </si>
  <si>
    <t>ΔD65</t>
  </si>
  <si>
    <t>CCT (K)</t>
  </si>
  <si>
    <t>Evaluation Information</t>
  </si>
  <si>
    <t>Display Make</t>
  </si>
  <si>
    <t xml:space="preserve"> Luminance Meter</t>
  </si>
  <si>
    <t>Evaluation Std</t>
  </si>
  <si>
    <t>Report 270</t>
  </si>
  <si>
    <t>Display Model</t>
  </si>
  <si>
    <t>Calibration Date</t>
  </si>
  <si>
    <t>Display Type</t>
  </si>
  <si>
    <t>Display Serial</t>
  </si>
  <si>
    <t>Illuminance Meter</t>
  </si>
  <si>
    <t>Date</t>
  </si>
  <si>
    <t>Display DOM</t>
  </si>
  <si>
    <t>Evaluator</t>
  </si>
  <si>
    <t>Qualitative Components</t>
  </si>
  <si>
    <t>Luminance Analysis</t>
  </si>
  <si>
    <t>Visible Inspection</t>
  </si>
  <si>
    <t>Pass</t>
  </si>
  <si>
    <t>Display Cleanliness</t>
  </si>
  <si>
    <t>Uniformity (Fill in luminance reading in appropriate cell)</t>
  </si>
  <si>
    <t>AR</t>
  </si>
  <si>
    <t>LR</t>
  </si>
  <si>
    <t>Mean JND/GL</t>
  </si>
  <si>
    <t>JND/GL Max Err</t>
  </si>
  <si>
    <t>Unif. Meas. Level</t>
  </si>
  <si>
    <t>dLL/JND Max Err</t>
  </si>
  <si>
    <t>MLD</t>
  </si>
  <si>
    <t>LUDM</t>
  </si>
  <si>
    <t>White Point</t>
  </si>
  <si>
    <t>Result</t>
  </si>
  <si>
    <t>Mean CCT</t>
  </si>
  <si>
    <t>Prev Lamb</t>
  </si>
  <si>
    <t>GSDF Coefficients</t>
  </si>
  <si>
    <t>a</t>
  </si>
  <si>
    <t>A</t>
  </si>
  <si>
    <t>JND/GL</t>
  </si>
  <si>
    <t>b</t>
  </si>
  <si>
    <t>B</t>
  </si>
  <si>
    <t>c</t>
  </si>
  <si>
    <t>C</t>
  </si>
  <si>
    <t>d</t>
  </si>
  <si>
    <t>D</t>
  </si>
  <si>
    <t>D65</t>
  </si>
  <si>
    <t>e</t>
  </si>
  <si>
    <t>E</t>
  </si>
  <si>
    <t>f</t>
  </si>
  <si>
    <t>F</t>
  </si>
  <si>
    <t>g</t>
  </si>
  <si>
    <t>G</t>
  </si>
  <si>
    <t>h</t>
  </si>
  <si>
    <t>H</t>
  </si>
  <si>
    <t>k</t>
  </si>
  <si>
    <t>I</t>
  </si>
  <si>
    <t>m</t>
  </si>
  <si>
    <t>dGL</t>
  </si>
  <si>
    <t>Prev GL</t>
  </si>
  <si>
    <r>
      <t>Procedure: Measure the luminance response of the display, starting with the minimum luminance (gray level 0) and ending with the maximum luminance (gray level 255 on 8-bit systems). Measure the MLD uniformity in the center and either the four corners or four edges. Measure the LUDM uniformity at the center, edges, and corners. The uniformity measurement can be done at any luminance, but is typically performed at gray level 30, 120, or 210. At each measured gray level, also record the chromaticity coordinates (</t>
    </r>
    <r>
      <rPr>
        <i/>
        <sz val="9"/>
        <rFont val="Arial"/>
        <family val="2"/>
      </rPr>
      <t>u',v'</t>
    </r>
    <r>
      <rPr>
        <sz val="9"/>
        <rFont val="Arial"/>
        <family val="2"/>
      </rPr>
      <t>) for the TG196 analysis.</t>
    </r>
  </si>
  <si>
    <r>
      <t>Δ</t>
    </r>
    <r>
      <rPr>
        <vertAlign val="subscript"/>
        <sz val="9"/>
        <rFont val="Arial"/>
        <family val="2"/>
      </rPr>
      <t>1</t>
    </r>
  </si>
  <si>
    <r>
      <t>Δ</t>
    </r>
    <r>
      <rPr>
        <vertAlign val="subscript"/>
        <sz val="9"/>
        <rFont val="Arial"/>
        <family val="2"/>
      </rPr>
      <t>2</t>
    </r>
    <r>
      <rPr>
        <sz val="11"/>
        <color theme="1"/>
        <rFont val="Calibri"/>
        <family val="2"/>
        <scheme val="minor"/>
      </rPr>
      <t/>
    </r>
  </si>
  <si>
    <r>
      <t>L</t>
    </r>
    <r>
      <rPr>
        <i/>
        <vertAlign val="subscript"/>
        <sz val="9"/>
        <rFont val="Arial"/>
        <family val="2"/>
      </rPr>
      <t>amb</t>
    </r>
    <r>
      <rPr>
        <i/>
        <sz val="9"/>
        <rFont val="Arial"/>
        <family val="2"/>
      </rPr>
      <t xml:space="preserve"> (cd/m</t>
    </r>
    <r>
      <rPr>
        <i/>
        <vertAlign val="superscript"/>
        <sz val="9"/>
        <rFont val="Arial"/>
        <family val="2"/>
      </rPr>
      <t>2</t>
    </r>
    <r>
      <rPr>
        <i/>
        <sz val="9"/>
        <rFont val="Arial"/>
        <family val="2"/>
      </rPr>
      <t>)</t>
    </r>
  </si>
  <si>
    <r>
      <t>L'</t>
    </r>
    <r>
      <rPr>
        <i/>
        <vertAlign val="subscript"/>
        <sz val="9"/>
        <rFont val="Arial"/>
        <family val="2"/>
      </rPr>
      <t>min</t>
    </r>
    <r>
      <rPr>
        <i/>
        <sz val="9"/>
        <rFont val="Arial"/>
        <family val="2"/>
      </rPr>
      <t xml:space="preserve"> (cd/m</t>
    </r>
    <r>
      <rPr>
        <i/>
        <vertAlign val="superscript"/>
        <sz val="9"/>
        <rFont val="Arial"/>
        <family val="2"/>
      </rPr>
      <t>2</t>
    </r>
    <r>
      <rPr>
        <i/>
        <sz val="9"/>
        <rFont val="Arial"/>
        <family val="2"/>
      </rPr>
      <t>)</t>
    </r>
  </si>
  <si>
    <r>
      <t>L'</t>
    </r>
    <r>
      <rPr>
        <i/>
        <vertAlign val="subscript"/>
        <sz val="9"/>
        <rFont val="Arial"/>
        <family val="2"/>
      </rPr>
      <t>max</t>
    </r>
    <r>
      <rPr>
        <i/>
        <sz val="9"/>
        <rFont val="Arial"/>
        <family val="2"/>
      </rPr>
      <t xml:space="preserve"> (cd/m</t>
    </r>
    <r>
      <rPr>
        <i/>
        <vertAlign val="superscript"/>
        <sz val="9"/>
        <rFont val="Arial"/>
        <family val="2"/>
      </rPr>
      <t>2</t>
    </r>
    <r>
      <rPr>
        <i/>
        <sz val="9"/>
        <rFont val="Arial"/>
        <family val="2"/>
      </rPr>
      <t>)</t>
    </r>
  </si>
  <si>
    <r>
      <t>Τ</t>
    </r>
    <r>
      <rPr>
        <i/>
        <vertAlign val="subscript"/>
        <sz val="9"/>
        <rFont val="Arial"/>
        <family val="2"/>
      </rPr>
      <t>1</t>
    </r>
    <r>
      <rPr>
        <i/>
        <sz val="9"/>
        <rFont val="Arial"/>
        <family val="2"/>
      </rPr>
      <t xml:space="preserve"> (Τ</t>
    </r>
    <r>
      <rPr>
        <i/>
        <vertAlign val="subscript"/>
        <sz val="9"/>
        <rFont val="Arial"/>
        <family val="2"/>
      </rPr>
      <t>1max</t>
    </r>
    <r>
      <rPr>
        <i/>
        <sz val="9"/>
        <rFont val="Arial"/>
        <family val="2"/>
      </rPr>
      <t>)</t>
    </r>
  </si>
  <si>
    <r>
      <t>Τ</t>
    </r>
    <r>
      <rPr>
        <i/>
        <vertAlign val="subscript"/>
        <sz val="9"/>
        <rFont val="Arial"/>
        <family val="2"/>
      </rPr>
      <t>2</t>
    </r>
    <r>
      <rPr>
        <i/>
        <sz val="9"/>
        <rFont val="Arial"/>
        <family val="2"/>
      </rPr>
      <t xml:space="preserve"> (Τ</t>
    </r>
    <r>
      <rPr>
        <i/>
        <vertAlign val="subscript"/>
        <sz val="9"/>
        <rFont val="Arial"/>
        <family val="2"/>
      </rPr>
      <t>2max</t>
    </r>
    <r>
      <rPr>
        <i/>
        <sz val="9"/>
        <rFont val="Arial"/>
        <family val="2"/>
      </rPr>
      <t>)</t>
    </r>
  </si>
  <si>
    <r>
      <t xml:space="preserve">Max </t>
    </r>
    <r>
      <rPr>
        <sz val="9"/>
        <rFont val="Arial"/>
        <family val="2"/>
      </rPr>
      <t>Δ</t>
    </r>
    <r>
      <rPr>
        <i/>
        <sz val="9"/>
        <rFont val="Arial"/>
        <family val="2"/>
      </rPr>
      <t>D65</t>
    </r>
  </si>
  <si>
    <r>
      <t>Τ</t>
    </r>
    <r>
      <rPr>
        <vertAlign val="subscript"/>
        <sz val="9"/>
        <rFont val="Arial"/>
        <family val="2"/>
      </rPr>
      <t>1</t>
    </r>
  </si>
  <si>
    <r>
      <t>Τ</t>
    </r>
    <r>
      <rPr>
        <vertAlign val="subscript"/>
        <sz val="9"/>
        <rFont val="Arial"/>
        <family val="2"/>
      </rPr>
      <t>2</t>
    </r>
    <r>
      <rPr>
        <sz val="11"/>
        <color theme="1"/>
        <rFont val="Calibri"/>
        <family val="2"/>
        <scheme val="minor"/>
      </rPr>
      <t/>
    </r>
  </si>
  <si>
    <t>Test Pattern High Contrast Features</t>
  </si>
  <si>
    <t>Test Pattern Low Contrast Features</t>
  </si>
  <si>
    <t>Test Pattern Grayscale Ramp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</si>
</sst>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00"/>
    <numFmt numFmtId="166" formatCode="dd\ mmm\ yyyy"/>
    <numFmt numFmtId="167" formatCode="mmm\ yyyy"/>
    <numFmt numFmtId="168" formatCode="0.0%"/>
    <numFmt numFmtId="169" formatCode="###0&quot;K&quot;"/>
  </numFmts>
  <fonts count="12" x14ac:knownFonts="1">
    <font>
      <sz val="10"/>
      <name val="Arial"/>
      <family val="2"/>
    </font>
    <font>
      <sz val="11"/>
      <color theme="1"/>
      <name val="Calibri"/>
      <family val="2"/>
      <scheme val="minor"/>
    </font>
    <font>
      <sz val="11"/>
      <color theme="1"/>
      <name val="Calibri"/>
      <family val="2"/>
      <scheme val="minor"/>
    </font>
    <font>
      <sz val="10"/>
      <name val="Arial"/>
      <family val="2"/>
    </font>
    <font>
      <b/>
      <sz val="9"/>
      <name val="Arial"/>
      <family val="2"/>
    </font>
    <font>
      <sz val="9"/>
      <name val="Arial"/>
      <family val="2"/>
    </font>
    <font>
      <i/>
      <sz val="9"/>
      <name val="Arial"/>
      <family val="2"/>
    </font>
    <font>
      <sz val="9"/>
      <color theme="1"/>
      <name val="Arial"/>
      <family val="2"/>
    </font>
    <font>
      <vertAlign val="subscript"/>
      <sz val="9"/>
      <name val="Arial"/>
      <family val="2"/>
    </font>
    <font>
      <sz val="9"/>
      <color theme="0"/>
      <name val="Arial"/>
      <family val="2"/>
    </font>
    <font>
      <i/>
      <vertAlign val="subscript"/>
      <sz val="9"/>
      <name val="Arial"/>
      <family val="2"/>
    </font>
    <font>
      <i/>
      <vertAlign val="superscript"/>
      <sz val="9"/>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rgb="FFC1FFDD"/>
        <bgColor indexed="64"/>
      </patternFill>
    </fill>
    <fill>
      <patternFill patternType="solid">
        <fgColor theme="1" tint="0.499984740745262"/>
        <bgColor indexed="64"/>
      </patternFill>
    </fill>
    <fill>
      <patternFill patternType="solid">
        <fgColor theme="0" tint="-0.499984740745262"/>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s>
  <cellStyleXfs count="3">
    <xf numFmtId="0" fontId="0" fillId="0" borderId="0"/>
    <xf numFmtId="9" fontId="3" fillId="0" borderId="0" applyFont="0" applyFill="0" applyBorder="0" applyAlignment="0" applyProtection="0"/>
    <xf numFmtId="0" fontId="2" fillId="0" borderId="0"/>
  </cellStyleXfs>
  <cellXfs count="142">
    <xf numFmtId="0" fontId="0" fillId="0" borderId="0" xfId="0"/>
    <xf numFmtId="0" fontId="5" fillId="0" borderId="0" xfId="0" applyFont="1"/>
    <xf numFmtId="0" fontId="4" fillId="0" borderId="0" xfId="0" applyFont="1" applyBorder="1" applyAlignment="1">
      <alignment horizontal="center"/>
    </xf>
    <xf numFmtId="0" fontId="5" fillId="0" borderId="31" xfId="0" applyFont="1" applyBorder="1" applyAlignment="1">
      <alignment horizontal="left" vertical="center"/>
    </xf>
    <xf numFmtId="0" fontId="5" fillId="0" borderId="8" xfId="0" applyFont="1" applyBorder="1" applyAlignment="1">
      <alignment horizontal="left" vertic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7" fillId="0" borderId="34" xfId="0" applyFont="1" applyFill="1" applyBorder="1" applyAlignment="1">
      <alignment horizontal="left" vertical="center"/>
    </xf>
    <xf numFmtId="0" fontId="5" fillId="0" borderId="10" xfId="0" applyFont="1" applyBorder="1" applyAlignment="1">
      <alignment horizontal="left"/>
    </xf>
    <xf numFmtId="0" fontId="5" fillId="0" borderId="11" xfId="0" applyFont="1" applyBorder="1"/>
    <xf numFmtId="0" fontId="5" fillId="0" borderId="12" xfId="0" applyFont="1" applyBorder="1"/>
    <xf numFmtId="0" fontId="6" fillId="0" borderId="12" xfId="0" applyFont="1" applyBorder="1"/>
    <xf numFmtId="0" fontId="5" fillId="0" borderId="13" xfId="0" applyFont="1" applyBorder="1"/>
    <xf numFmtId="0" fontId="5" fillId="0" borderId="12" xfId="0" applyFont="1" applyBorder="1" applyAlignment="1">
      <alignment vertical="center"/>
    </xf>
    <xf numFmtId="0" fontId="5" fillId="0" borderId="14" xfId="0" applyFont="1" applyBorder="1" applyAlignment="1">
      <alignment vertical="center"/>
    </xf>
    <xf numFmtId="0" fontId="9" fillId="5" borderId="32" xfId="0" applyFont="1" applyFill="1" applyBorder="1"/>
    <xf numFmtId="2" fontId="7" fillId="2" borderId="16" xfId="2" applyNumberFormat="1" applyFont="1" applyFill="1" applyBorder="1" applyAlignment="1" applyProtection="1">
      <alignment horizontal="center" vertical="center"/>
      <protection locked="0"/>
    </xf>
    <xf numFmtId="164" fontId="7" fillId="2" borderId="17" xfId="2" applyNumberFormat="1" applyFont="1" applyFill="1" applyBorder="1" applyAlignment="1" applyProtection="1">
      <alignment horizontal="center" vertical="center"/>
      <protection locked="0"/>
    </xf>
    <xf numFmtId="164" fontId="5" fillId="2" borderId="18" xfId="0" applyNumberFormat="1" applyFont="1" applyFill="1" applyBorder="1" applyAlignment="1" applyProtection="1">
      <alignment horizontal="center" vertical="center"/>
      <protection locked="0"/>
    </xf>
    <xf numFmtId="0" fontId="9" fillId="5" borderId="32" xfId="0" applyFont="1" applyFill="1" applyBorder="1" applyProtection="1"/>
    <xf numFmtId="164" fontId="5" fillId="2" borderId="17" xfId="0" applyNumberFormat="1" applyFont="1" applyFill="1" applyBorder="1" applyAlignment="1" applyProtection="1">
      <alignment horizontal="center" vertical="center"/>
      <protection locked="0"/>
    </xf>
    <xf numFmtId="2" fontId="9" fillId="5" borderId="18" xfId="0" applyNumberFormat="1" applyFont="1" applyFill="1" applyBorder="1"/>
    <xf numFmtId="2" fontId="5" fillId="0" borderId="8" xfId="0" applyNumberFormat="1" applyFont="1" applyBorder="1"/>
    <xf numFmtId="2" fontId="5" fillId="0" borderId="9" xfId="0" applyNumberFormat="1" applyFont="1" applyBorder="1"/>
    <xf numFmtId="0" fontId="5" fillId="0" borderId="9" xfId="0" applyFont="1" applyBorder="1"/>
    <xf numFmtId="0" fontId="5" fillId="0" borderId="9" xfId="0" quotePrefix="1" applyFont="1" applyBorder="1"/>
    <xf numFmtId="164" fontId="5" fillId="0" borderId="9" xfId="0" applyNumberFormat="1" applyFont="1" applyBorder="1"/>
    <xf numFmtId="165" fontId="5" fillId="0" borderId="9" xfId="0" applyNumberFormat="1" applyFont="1" applyBorder="1"/>
    <xf numFmtId="1" fontId="5" fillId="0" borderId="9" xfId="0" applyNumberFormat="1" applyFont="1" applyBorder="1"/>
    <xf numFmtId="1" fontId="5" fillId="0" borderId="10" xfId="0" applyNumberFormat="1" applyFont="1" applyBorder="1"/>
    <xf numFmtId="2" fontId="5" fillId="0" borderId="16" xfId="0" applyNumberFormat="1" applyFont="1" applyBorder="1"/>
    <xf numFmtId="2" fontId="5" fillId="0" borderId="17" xfId="0" applyNumberFormat="1" applyFont="1" applyBorder="1"/>
    <xf numFmtId="2" fontId="5" fillId="0" borderId="17" xfId="0" quotePrefix="1" applyNumberFormat="1" applyFont="1" applyBorder="1"/>
    <xf numFmtId="165" fontId="5" fillId="0" borderId="17" xfId="0" applyNumberFormat="1" applyFont="1" applyBorder="1"/>
    <xf numFmtId="164" fontId="5" fillId="0" borderId="17" xfId="0" applyNumberFormat="1" applyFont="1" applyBorder="1"/>
    <xf numFmtId="164" fontId="5" fillId="0" borderId="17" xfId="0" quotePrefix="1" applyNumberFormat="1" applyFont="1" applyBorder="1"/>
    <xf numFmtId="1" fontId="5" fillId="0" borderId="17" xfId="0" applyNumberFormat="1" applyFont="1" applyBorder="1"/>
    <xf numFmtId="164" fontId="5" fillId="0" borderId="18" xfId="0" applyNumberFormat="1" applyFont="1" applyBorder="1"/>
    <xf numFmtId="164" fontId="9" fillId="5" borderId="35" xfId="0" applyNumberFormat="1" applyFont="1" applyFill="1" applyBorder="1" applyAlignment="1" applyProtection="1">
      <alignment horizontal="center" vertical="center"/>
    </xf>
    <xf numFmtId="0" fontId="6" fillId="0" borderId="8" xfId="0" applyFont="1" applyBorder="1" applyAlignment="1">
      <alignment horizontal="right" vertical="center" wrapText="1"/>
    </xf>
    <xf numFmtId="0" fontId="5" fillId="2" borderId="9" xfId="0" applyFont="1" applyFill="1" applyBorder="1" applyAlignment="1" applyProtection="1">
      <alignment horizontal="center" vertical="center" wrapText="1"/>
      <protection locked="0"/>
    </xf>
    <xf numFmtId="0" fontId="6" fillId="0" borderId="9" xfId="0" applyFont="1" applyBorder="1" applyAlignment="1">
      <alignment horizontal="right" vertical="center" wrapText="1"/>
    </xf>
    <xf numFmtId="166" fontId="5" fillId="2" borderId="10" xfId="0" applyNumberFormat="1" applyFont="1" applyFill="1" applyBorder="1" applyAlignment="1" applyProtection="1">
      <alignment horizontal="center" vertical="center" wrapText="1"/>
      <protection locked="0"/>
    </xf>
    <xf numFmtId="0" fontId="6" fillId="0" borderId="16" xfId="0" applyFont="1" applyBorder="1" applyAlignment="1">
      <alignment horizontal="right" vertical="center" wrapText="1"/>
    </xf>
    <xf numFmtId="0" fontId="5" fillId="2" borderId="17" xfId="0" applyFont="1" applyFill="1" applyBorder="1" applyAlignment="1" applyProtection="1">
      <alignment horizontal="center" vertical="center" wrapText="1"/>
      <protection locked="0"/>
    </xf>
    <xf numFmtId="0" fontId="6" fillId="0" borderId="17" xfId="0" applyFont="1" applyBorder="1" applyAlignment="1">
      <alignment horizontal="right" vertical="center" wrapText="1"/>
    </xf>
    <xf numFmtId="0" fontId="5" fillId="2" borderId="22" xfId="0" applyFont="1" applyFill="1" applyBorder="1" applyAlignment="1" applyProtection="1">
      <alignment horizontal="center" vertical="center" wrapText="1"/>
      <protection locked="0"/>
    </xf>
    <xf numFmtId="166" fontId="5" fillId="2" borderId="18" xfId="0" applyNumberFormat="1" applyFont="1" applyFill="1" applyBorder="1" applyAlignment="1" applyProtection="1">
      <alignment horizontal="center" vertical="center" wrapText="1"/>
      <protection locked="0"/>
    </xf>
    <xf numFmtId="0" fontId="6" fillId="0" borderId="23" xfId="0" applyFont="1" applyBorder="1" applyAlignment="1">
      <alignment horizontal="right" vertical="center" wrapText="1"/>
    </xf>
    <xf numFmtId="167" fontId="5" fillId="2" borderId="24" xfId="0" applyNumberFormat="1" applyFont="1" applyFill="1" applyBorder="1" applyAlignment="1" applyProtection="1">
      <alignment horizontal="center" vertical="center" wrapText="1"/>
      <protection locked="0"/>
    </xf>
    <xf numFmtId="0" fontId="6" fillId="0" borderId="24" xfId="0" applyFont="1" applyBorder="1" applyAlignment="1">
      <alignment horizontal="right" vertical="center" wrapText="1"/>
    </xf>
    <xf numFmtId="0" fontId="5" fillId="2" borderId="24" xfId="0" applyFont="1" applyFill="1" applyBorder="1" applyAlignment="1" applyProtection="1">
      <alignment horizontal="center" vertical="center" wrapText="1"/>
      <protection locked="0"/>
    </xf>
    <xf numFmtId="0" fontId="5" fillId="2" borderId="25" xfId="0" applyFont="1" applyFill="1" applyBorder="1" applyAlignment="1" applyProtection="1">
      <alignment horizontal="center" vertical="center" wrapText="1"/>
      <protection locked="0"/>
    </xf>
    <xf numFmtId="0" fontId="5" fillId="0" borderId="4" xfId="0" applyFont="1" applyBorder="1"/>
    <xf numFmtId="0" fontId="5" fillId="0" borderId="5" xfId="0" applyFont="1" applyBorder="1"/>
    <xf numFmtId="0" fontId="5" fillId="3" borderId="10" xfId="0" applyFont="1" applyFill="1" applyBorder="1" applyProtection="1">
      <protection locked="0"/>
    </xf>
    <xf numFmtId="0" fontId="6" fillId="0" borderId="8" xfId="0" applyFont="1" applyBorder="1" applyAlignment="1">
      <alignment horizontal="right" vertical="center"/>
    </xf>
    <xf numFmtId="2" fontId="5" fillId="2" borderId="10" xfId="0" applyNumberFormat="1" applyFont="1" applyFill="1" applyBorder="1" applyAlignment="1" applyProtection="1">
      <alignment horizontal="center" vertical="center"/>
      <protection locked="0"/>
    </xf>
    <xf numFmtId="0" fontId="5" fillId="3" borderId="25" xfId="0" applyFont="1" applyFill="1" applyBorder="1" applyProtection="1">
      <protection locked="0"/>
    </xf>
    <xf numFmtId="0" fontId="6" fillId="0" borderId="16" xfId="0" applyFont="1" applyBorder="1" applyAlignment="1">
      <alignment horizontal="right" vertical="center"/>
    </xf>
    <xf numFmtId="2" fontId="9" fillId="4" borderId="18" xfId="0" applyNumberFormat="1" applyFont="1" applyFill="1" applyBorder="1" applyAlignment="1">
      <alignment horizontal="center" vertical="center"/>
    </xf>
    <xf numFmtId="0" fontId="6" fillId="0" borderId="16" xfId="0" applyFont="1" applyBorder="1" applyAlignment="1">
      <alignment horizontal="right"/>
    </xf>
    <xf numFmtId="0" fontId="5" fillId="2" borderId="8" xfId="0" applyFont="1" applyFill="1" applyBorder="1" applyAlignment="1" applyProtection="1">
      <alignment horizontal="center"/>
      <protection locked="0"/>
    </xf>
    <xf numFmtId="0" fontId="5" fillId="2" borderId="9" xfId="0" applyFont="1" applyFill="1" applyBorder="1" applyAlignment="1" applyProtection="1">
      <alignment horizontal="center"/>
      <protection locked="0"/>
    </xf>
    <xf numFmtId="0" fontId="5" fillId="2" borderId="10" xfId="0" applyFont="1" applyFill="1" applyBorder="1" applyAlignment="1" applyProtection="1">
      <alignment horizontal="center"/>
      <protection locked="0"/>
    </xf>
    <xf numFmtId="0" fontId="5" fillId="2" borderId="16" xfId="0" applyFont="1" applyFill="1" applyBorder="1" applyAlignment="1" applyProtection="1">
      <alignment horizontal="center"/>
      <protection locked="0"/>
    </xf>
    <xf numFmtId="0" fontId="5" fillId="2" borderId="17" xfId="0" applyFont="1" applyFill="1" applyBorder="1" applyAlignment="1" applyProtection="1">
      <alignment horizontal="center"/>
      <protection locked="0"/>
    </xf>
    <xf numFmtId="0" fontId="5" fillId="2" borderId="18" xfId="0" applyFont="1" applyFill="1" applyBorder="1" applyAlignment="1" applyProtection="1">
      <alignment horizontal="center"/>
      <protection locked="0"/>
    </xf>
    <xf numFmtId="165" fontId="9" fillId="4" borderId="18" xfId="0" applyNumberFormat="1" applyFont="1" applyFill="1" applyBorder="1" applyAlignment="1">
      <alignment horizontal="center" vertical="center"/>
    </xf>
    <xf numFmtId="0" fontId="5" fillId="2" borderId="23" xfId="0" applyFont="1" applyFill="1" applyBorder="1" applyAlignment="1" applyProtection="1">
      <alignment horizontal="center"/>
      <protection locked="0"/>
    </xf>
    <xf numFmtId="0" fontId="5" fillId="2" borderId="24" xfId="0" applyFont="1" applyFill="1" applyBorder="1" applyAlignment="1" applyProtection="1">
      <alignment horizontal="center"/>
      <protection locked="0"/>
    </xf>
    <xf numFmtId="0" fontId="5" fillId="2" borderId="25" xfId="0" applyFont="1" applyFill="1" applyBorder="1" applyAlignment="1" applyProtection="1">
      <alignment horizontal="center"/>
      <protection locked="0"/>
    </xf>
    <xf numFmtId="168" fontId="9" fillId="4" borderId="18" xfId="1" applyNumberFormat="1" applyFont="1" applyFill="1" applyBorder="1" applyAlignment="1">
      <alignment horizontal="center" vertical="center"/>
    </xf>
    <xf numFmtId="0" fontId="6" fillId="0" borderId="11" xfId="0" applyFont="1" applyBorder="1" applyAlignment="1">
      <alignment horizontal="right"/>
    </xf>
    <xf numFmtId="0" fontId="5" fillId="2" borderId="14" xfId="0" applyFont="1" applyFill="1" applyBorder="1" applyAlignment="1" applyProtection="1">
      <alignment horizontal="center"/>
      <protection locked="0"/>
    </xf>
    <xf numFmtId="0" fontId="6" fillId="0" borderId="23" xfId="0" applyFont="1" applyBorder="1" applyAlignment="1">
      <alignment horizontal="right"/>
    </xf>
    <xf numFmtId="168" fontId="9" fillId="4" borderId="25" xfId="1" applyNumberFormat="1" applyFont="1" applyFill="1" applyBorder="1" applyAlignment="1">
      <alignment horizontal="center" vertical="center"/>
    </xf>
    <xf numFmtId="0" fontId="6" fillId="0" borderId="8" xfId="0" applyFont="1" applyBorder="1" applyAlignment="1">
      <alignment horizontal="right"/>
    </xf>
    <xf numFmtId="10" fontId="9" fillId="4" borderId="10" xfId="1" applyNumberFormat="1" applyFont="1" applyFill="1" applyBorder="1" applyAlignment="1">
      <alignment horizontal="center"/>
    </xf>
    <xf numFmtId="0" fontId="5" fillId="0" borderId="20" xfId="0" applyFont="1" applyBorder="1"/>
    <xf numFmtId="10" fontId="9" fillId="4" borderId="18" xfId="0" applyNumberFormat="1" applyFont="1" applyFill="1" applyBorder="1" applyAlignment="1">
      <alignment horizontal="center"/>
    </xf>
    <xf numFmtId="0" fontId="5" fillId="3" borderId="25" xfId="0" applyFont="1" applyFill="1" applyBorder="1" applyAlignment="1">
      <alignment horizontal="center"/>
    </xf>
    <xf numFmtId="0" fontId="9" fillId="4" borderId="10" xfId="0" applyFont="1" applyFill="1" applyBorder="1" applyAlignment="1">
      <alignment horizontal="center" vertical="center"/>
    </xf>
    <xf numFmtId="0" fontId="9" fillId="4" borderId="18" xfId="0" applyFont="1" applyFill="1" applyBorder="1" applyAlignment="1">
      <alignment horizontal="center" vertical="center"/>
    </xf>
    <xf numFmtId="164" fontId="9" fillId="4" borderId="18" xfId="0" applyNumberFormat="1" applyFont="1" applyFill="1" applyBorder="1" applyAlignment="1">
      <alignment horizontal="center"/>
    </xf>
    <xf numFmtId="169" fontId="9" fillId="4" borderId="25" xfId="0" applyNumberFormat="1" applyFont="1" applyFill="1" applyBorder="1" applyAlignment="1">
      <alignment horizontal="center"/>
    </xf>
    <xf numFmtId="0" fontId="5" fillId="0" borderId="29" xfId="0" applyFont="1" applyBorder="1"/>
    <xf numFmtId="0" fontId="5" fillId="0" borderId="6" xfId="0" applyFont="1" applyBorder="1"/>
    <xf numFmtId="0" fontId="5" fillId="0" borderId="30" xfId="0" applyFont="1" applyBorder="1"/>
    <xf numFmtId="0" fontId="9" fillId="5" borderId="33" xfId="0" applyFont="1" applyFill="1" applyBorder="1"/>
    <xf numFmtId="2" fontId="7" fillId="2" borderId="23" xfId="2" applyNumberFormat="1" applyFont="1" applyFill="1" applyBorder="1" applyAlignment="1" applyProtection="1">
      <alignment horizontal="center" vertical="center"/>
      <protection locked="0"/>
    </xf>
    <xf numFmtId="164" fontId="7" fillId="2" borderId="24" xfId="2" applyNumberFormat="1" applyFont="1" applyFill="1" applyBorder="1" applyAlignment="1" applyProtection="1">
      <alignment horizontal="center" vertical="center"/>
      <protection locked="0"/>
    </xf>
    <xf numFmtId="164" fontId="5" fillId="2" borderId="25" xfId="0" applyNumberFormat="1" applyFont="1" applyFill="1" applyBorder="1" applyAlignment="1" applyProtection="1">
      <alignment horizontal="center" vertical="center"/>
      <protection locked="0"/>
    </xf>
    <xf numFmtId="164" fontId="9" fillId="5" borderId="36" xfId="0" applyNumberFormat="1" applyFont="1" applyFill="1" applyBorder="1" applyAlignment="1" applyProtection="1">
      <alignment horizontal="center" vertical="center"/>
    </xf>
    <xf numFmtId="164" fontId="5" fillId="2" borderId="24" xfId="0" applyNumberFormat="1" applyFont="1" applyFill="1" applyBorder="1" applyAlignment="1" applyProtection="1">
      <alignment horizontal="center" vertical="center"/>
      <protection locked="0"/>
    </xf>
    <xf numFmtId="2" fontId="9" fillId="5" borderId="25" xfId="0" applyNumberFormat="1" applyFont="1" applyFill="1" applyBorder="1"/>
    <xf numFmtId="2" fontId="5" fillId="0" borderId="23" xfId="0" applyNumberFormat="1" applyFont="1" applyBorder="1"/>
    <xf numFmtId="2" fontId="5" fillId="0" borderId="24" xfId="0" applyNumberFormat="1" applyFont="1" applyBorder="1"/>
    <xf numFmtId="165" fontId="5" fillId="0" borderId="24" xfId="0" applyNumberFormat="1" applyFont="1" applyBorder="1"/>
    <xf numFmtId="164" fontId="5" fillId="0" borderId="24" xfId="0" applyNumberFormat="1" applyFont="1" applyBorder="1"/>
    <xf numFmtId="164" fontId="5" fillId="0" borderId="24" xfId="0" quotePrefix="1" applyNumberFormat="1" applyFont="1" applyBorder="1"/>
    <xf numFmtId="1" fontId="5" fillId="0" borderId="24" xfId="0" applyNumberFormat="1" applyFont="1" applyBorder="1"/>
    <xf numFmtId="164" fontId="5" fillId="0" borderId="25" xfId="0" applyNumberFormat="1" applyFont="1" applyBorder="1"/>
    <xf numFmtId="0" fontId="5" fillId="2" borderId="14" xfId="0" applyFont="1" applyFill="1" applyBorder="1" applyProtection="1">
      <protection locked="0"/>
    </xf>
    <xf numFmtId="9" fontId="5" fillId="0" borderId="0" xfId="0" applyNumberFormat="1" applyFont="1"/>
    <xf numFmtId="0" fontId="5" fillId="0" borderId="6" xfId="0" applyFont="1" applyBorder="1" applyAlignment="1">
      <alignment vertical="center"/>
    </xf>
    <xf numFmtId="0" fontId="5" fillId="0" borderId="8" xfId="0" applyFont="1" applyBorder="1"/>
    <xf numFmtId="0" fontId="5" fillId="0" borderId="10" xfId="0" applyFont="1" applyBorder="1"/>
    <xf numFmtId="165" fontId="5" fillId="0" borderId="12" xfId="0" applyNumberFormat="1" applyFont="1" applyBorder="1"/>
    <xf numFmtId="165" fontId="5" fillId="0" borderId="14" xfId="0" applyNumberFormat="1" applyFont="1" applyBorder="1"/>
    <xf numFmtId="164" fontId="5" fillId="0" borderId="11" xfId="0" applyNumberFormat="1" applyFont="1" applyBorder="1"/>
    <xf numFmtId="164" fontId="5" fillId="0" borderId="14" xfId="0" applyNumberFormat="1" applyFont="1" applyBorder="1"/>
    <xf numFmtId="0" fontId="5" fillId="0" borderId="16" xfId="0" applyFont="1" applyBorder="1"/>
    <xf numFmtId="11" fontId="5" fillId="0" borderId="18" xfId="0" applyNumberFormat="1" applyFont="1" applyBorder="1"/>
    <xf numFmtId="0" fontId="5" fillId="0" borderId="18" xfId="0" applyFont="1" applyBorder="1"/>
    <xf numFmtId="0" fontId="5" fillId="0" borderId="14" xfId="0" applyFont="1" applyBorder="1"/>
    <xf numFmtId="0" fontId="5" fillId="0" borderId="23" xfId="0" applyFont="1" applyBorder="1"/>
    <xf numFmtId="0" fontId="5" fillId="0" borderId="25" xfId="0" applyFont="1" applyBorder="1"/>
    <xf numFmtId="11" fontId="5" fillId="0" borderId="25" xfId="0" applyNumberFormat="1" applyFont="1" applyBorder="1"/>
    <xf numFmtId="0" fontId="5" fillId="3" borderId="18" xfId="0" applyFont="1" applyFill="1" applyBorder="1" applyProtection="1">
      <protection locked="0"/>
    </xf>
    <xf numFmtId="0" fontId="4" fillId="0" borderId="6"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5" fillId="0" borderId="5" xfId="0" applyFont="1" applyBorder="1" applyAlignment="1">
      <alignment horizontal="left" vertical="center" wrapText="1"/>
    </xf>
    <xf numFmtId="0" fontId="4" fillId="0" borderId="0" xfId="0" applyFont="1" applyAlignment="1">
      <alignment horizontal="center"/>
    </xf>
    <xf numFmtId="0" fontId="6" fillId="0" borderId="19" xfId="0" applyFont="1" applyBorder="1" applyAlignment="1">
      <alignment horizontal="center"/>
    </xf>
    <xf numFmtId="0" fontId="6" fillId="0" borderId="21" xfId="0" applyFont="1" applyBorder="1" applyAlignment="1">
      <alignment horizontal="center"/>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0" xfId="0" applyFont="1" applyBorder="1" applyAlignment="1">
      <alignment horizontal="center"/>
    </xf>
    <xf numFmtId="0" fontId="6" fillId="0" borderId="19" xfId="0" applyFont="1" applyBorder="1" applyAlignment="1">
      <alignment horizontal="center" vertical="center"/>
    </xf>
    <xf numFmtId="0" fontId="6" fillId="0" borderId="21" xfId="0" applyFont="1" applyBorder="1" applyAlignment="1">
      <alignment horizontal="center" vertical="center"/>
    </xf>
    <xf numFmtId="0" fontId="6" fillId="0" borderId="7" xfId="0" applyFont="1" applyBorder="1" applyAlignment="1">
      <alignment horizontal="right"/>
    </xf>
    <xf numFmtId="0" fontId="6" fillId="0" borderId="26" xfId="0" applyFont="1" applyBorder="1" applyAlignment="1">
      <alignment horizontal="right"/>
    </xf>
    <xf numFmtId="0" fontId="6" fillId="0" borderId="15" xfId="0" applyFont="1" applyBorder="1" applyAlignment="1">
      <alignment horizontal="right"/>
    </xf>
    <xf numFmtId="0" fontId="6" fillId="0" borderId="37" xfId="0" applyFont="1" applyBorder="1" applyAlignment="1">
      <alignment horizontal="right"/>
    </xf>
    <xf numFmtId="0" fontId="6" fillId="0" borderId="27" xfId="0" applyFont="1" applyBorder="1" applyAlignment="1">
      <alignment horizontal="right"/>
    </xf>
    <xf numFmtId="0" fontId="6" fillId="0" borderId="28" xfId="0" applyFont="1" applyBorder="1" applyAlignment="1">
      <alignment horizontal="right"/>
    </xf>
  </cellXfs>
  <cellStyles count="3">
    <cellStyle name="Normal" xfId="0" builtinId="0"/>
    <cellStyle name="Normal 7" xfId="2" xr:uid="{CF10C4AE-66E1-40CA-B39E-32C87CA94F54}"/>
    <cellStyle name="Percent" xfId="1" builtinId="5"/>
  </cellStyles>
  <dxfs count="2">
    <dxf>
      <fill>
        <patternFill>
          <bgColor rgb="FFFFC1C1"/>
        </patternFill>
      </fill>
    </dxf>
    <dxf>
      <fill>
        <patternFill>
          <bgColor rgb="FFFFC1C1"/>
        </patternFill>
      </fill>
    </dxf>
  </dxfs>
  <tableStyles count="0" defaultTableStyle="TableStyleMedium2" defaultPivotStyle="PivotStyleLight16"/>
  <colors>
    <mruColors>
      <color rgb="FF00FF00"/>
      <color rgb="FF0000F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Current Measurement</c:v>
          </c:tx>
          <c:spPr>
            <a:ln w="19050">
              <a:noFill/>
            </a:ln>
          </c:spPr>
          <c:marker>
            <c:symbol val="diamond"/>
            <c:size val="7"/>
            <c:spPr>
              <a:solidFill>
                <a:schemeClr val="accent1"/>
              </a:solidFill>
              <a:ln w="9525">
                <a:noFill/>
              </a:ln>
            </c:spPr>
          </c:marker>
          <c:xVal>
            <c:numRef>
              <c:f>DisplayEval!GLplot</c:f>
              <c:numCache>
                <c:formatCode>General</c:formatCode>
                <c:ptCount val="18"/>
                <c:pt idx="0">
                  <c:v>0</c:v>
                </c:pt>
                <c:pt idx="1">
                  <c:v>15</c:v>
                </c:pt>
                <c:pt idx="2">
                  <c:v>30</c:v>
                </c:pt>
                <c:pt idx="3">
                  <c:v>45</c:v>
                </c:pt>
                <c:pt idx="4">
                  <c:v>60</c:v>
                </c:pt>
                <c:pt idx="5">
                  <c:v>75</c:v>
                </c:pt>
                <c:pt idx="6">
                  <c:v>90</c:v>
                </c:pt>
                <c:pt idx="7">
                  <c:v>105</c:v>
                </c:pt>
                <c:pt idx="8">
                  <c:v>120</c:v>
                </c:pt>
                <c:pt idx="9">
                  <c:v>135</c:v>
                </c:pt>
                <c:pt idx="10">
                  <c:v>150</c:v>
                </c:pt>
                <c:pt idx="11">
                  <c:v>165</c:v>
                </c:pt>
                <c:pt idx="12">
                  <c:v>180</c:v>
                </c:pt>
                <c:pt idx="13">
                  <c:v>195</c:v>
                </c:pt>
                <c:pt idx="14">
                  <c:v>210</c:v>
                </c:pt>
                <c:pt idx="15">
                  <c:v>225</c:v>
                </c:pt>
                <c:pt idx="16">
                  <c:v>240</c:v>
                </c:pt>
                <c:pt idx="17">
                  <c:v>255</c:v>
                </c:pt>
              </c:numCache>
            </c:numRef>
          </c:xVal>
          <c:yVal>
            <c:numRef>
              <c:f>DisplayEval!$R$4:$R$259</c:f>
              <c:numCache>
                <c:formatCode>0.00</c:formatCode>
                <c:ptCount val="256"/>
                <c:pt idx="0">
                  <c:v>1.4200000000000002</c:v>
                </c:pt>
                <c:pt idx="1">
                  <c:v>2.7</c:v>
                </c:pt>
                <c:pt idx="2">
                  <c:v>4.6499999999999995</c:v>
                </c:pt>
                <c:pt idx="3">
                  <c:v>7.4099999999999993</c:v>
                </c:pt>
                <c:pt idx="4">
                  <c:v>11.19</c:v>
                </c:pt>
                <c:pt idx="5">
                  <c:v>16.470000000000002</c:v>
                </c:pt>
                <c:pt idx="6">
                  <c:v>23.12</c:v>
                </c:pt>
                <c:pt idx="7">
                  <c:v>31.880000000000003</c:v>
                </c:pt>
                <c:pt idx="8">
                  <c:v>43.190000000000005</c:v>
                </c:pt>
                <c:pt idx="9">
                  <c:v>57.72</c:v>
                </c:pt>
                <c:pt idx="10">
                  <c:v>76.47</c:v>
                </c:pt>
                <c:pt idx="11">
                  <c:v>99.91</c:v>
                </c:pt>
                <c:pt idx="12">
                  <c:v>130.41</c:v>
                </c:pt>
                <c:pt idx="13">
                  <c:v>168.1</c:v>
                </c:pt>
                <c:pt idx="14">
                  <c:v>216.76</c:v>
                </c:pt>
                <c:pt idx="15">
                  <c:v>278.29000000000002</c:v>
                </c:pt>
                <c:pt idx="16">
                  <c:v>355.41</c:v>
                </c:pt>
                <c:pt idx="17">
                  <c:v>452.36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numCache>
            </c:numRef>
          </c:yVal>
          <c:smooth val="0"/>
          <c:extLst>
            <c:ext xmlns:c16="http://schemas.microsoft.com/office/drawing/2014/chart" uri="{C3380CC4-5D6E-409C-BE32-E72D297353CC}">
              <c16:uniqueId val="{00000000-C104-4A79-BC96-C716A544CEF8}"/>
            </c:ext>
          </c:extLst>
        </c:ser>
        <c:ser>
          <c:idx val="1"/>
          <c:order val="1"/>
          <c:tx>
            <c:v>DICOM GSDF</c:v>
          </c:tx>
          <c:spPr>
            <a:ln w="0">
              <a:noFill/>
            </a:ln>
          </c:spPr>
          <c:marker>
            <c:symbol val="none"/>
          </c:marker>
          <c:trendline>
            <c:trendlineType val="power"/>
            <c:dispRSqr val="0"/>
            <c:dispEq val="0"/>
          </c:trendline>
          <c:trendline>
            <c:trendlineType val="log"/>
            <c:dispRSqr val="0"/>
            <c:dispEq val="0"/>
          </c:trendline>
          <c:trendline>
            <c:name>DICOM GSDF</c:name>
            <c:spPr>
              <a:ln w="12700">
                <a:solidFill>
                  <a:srgbClr val="C00000"/>
                </a:solidFill>
              </a:ln>
            </c:spPr>
            <c:trendlineType val="poly"/>
            <c:order val="5"/>
            <c:dispRSqr val="0"/>
            <c:dispEq val="0"/>
          </c:trendline>
          <c:xVal>
            <c:numRef>
              <c:f>DisplayEval!GLplot</c:f>
              <c:numCache>
                <c:formatCode>General</c:formatCode>
                <c:ptCount val="18"/>
                <c:pt idx="0">
                  <c:v>0</c:v>
                </c:pt>
                <c:pt idx="1">
                  <c:v>15</c:v>
                </c:pt>
                <c:pt idx="2">
                  <c:v>30</c:v>
                </c:pt>
                <c:pt idx="3">
                  <c:v>45</c:v>
                </c:pt>
                <c:pt idx="4">
                  <c:v>60</c:v>
                </c:pt>
                <c:pt idx="5">
                  <c:v>75</c:v>
                </c:pt>
                <c:pt idx="6">
                  <c:v>90</c:v>
                </c:pt>
                <c:pt idx="7">
                  <c:v>105</c:v>
                </c:pt>
                <c:pt idx="8">
                  <c:v>120</c:v>
                </c:pt>
                <c:pt idx="9">
                  <c:v>135</c:v>
                </c:pt>
                <c:pt idx="10">
                  <c:v>150</c:v>
                </c:pt>
                <c:pt idx="11">
                  <c:v>165</c:v>
                </c:pt>
                <c:pt idx="12">
                  <c:v>180</c:v>
                </c:pt>
                <c:pt idx="13">
                  <c:v>195</c:v>
                </c:pt>
                <c:pt idx="14">
                  <c:v>210</c:v>
                </c:pt>
                <c:pt idx="15">
                  <c:v>225</c:v>
                </c:pt>
                <c:pt idx="16">
                  <c:v>240</c:v>
                </c:pt>
                <c:pt idx="17">
                  <c:v>255</c:v>
                </c:pt>
              </c:numCache>
            </c:numRef>
          </c:xVal>
          <c:yVal>
            <c:numRef>
              <c:f>DisplayEval!$U$4:$U$259</c:f>
              <c:numCache>
                <c:formatCode>0.00</c:formatCode>
                <c:ptCount val="256"/>
                <c:pt idx="0">
                  <c:v>1.4194733550267058</c:v>
                </c:pt>
                <c:pt idx="1">
                  <c:v>2.770824770637494</c:v>
                </c:pt>
                <c:pt idx="2">
                  <c:v>4.7733589276935939</c:v>
                </c:pt>
                <c:pt idx="3">
                  <c:v>7.5981236012957307</c:v>
                </c:pt>
                <c:pt idx="4">
                  <c:v>11.458856549717773</c:v>
                </c:pt>
                <c:pt idx="5">
                  <c:v>16.623318749517857</c:v>
                </c:pt>
                <c:pt idx="6">
                  <c:v>23.427065360559801</c:v>
                </c:pt>
                <c:pt idx="7">
                  <c:v>32.290508076238588</c:v>
                </c:pt>
                <c:pt idx="8">
                  <c:v>43.740218017942141</c:v>
                </c:pt>
                <c:pt idx="9">
                  <c:v>58.435612779889105</c:v>
                </c:pt>
                <c:pt idx="10">
                  <c:v>77.202448052573416</c:v>
                </c:pt>
                <c:pt idx="11">
                  <c:v>101.07489906627232</c:v>
                </c:pt>
                <c:pt idx="12">
                  <c:v>131.34848698609102</c:v>
                </c:pt>
                <c:pt idx="13">
                  <c:v>169.64670623484565</c:v>
                </c:pt>
                <c:pt idx="14">
                  <c:v>218.00497541910849</c:v>
                </c:pt>
                <c:pt idx="15">
                  <c:v>278.97651265683345</c:v>
                </c:pt>
                <c:pt idx="16">
                  <c:v>355.76598455368622</c:v>
                </c:pt>
                <c:pt idx="17">
                  <c:v>452.39837275271924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numCache>
            </c:numRef>
          </c:yVal>
          <c:smooth val="0"/>
          <c:extLst>
            <c:ext xmlns:c16="http://schemas.microsoft.com/office/drawing/2014/chart" uri="{C3380CC4-5D6E-409C-BE32-E72D297353CC}">
              <c16:uniqueId val="{00000004-C104-4A79-BC96-C716A544CEF8}"/>
            </c:ext>
          </c:extLst>
        </c:ser>
        <c:ser>
          <c:idx val="2"/>
          <c:order val="2"/>
          <c:tx>
            <c:v>Previous Measurement</c:v>
          </c:tx>
          <c:spPr>
            <a:ln w="19050">
              <a:noFill/>
            </a:ln>
          </c:spPr>
          <c:marker>
            <c:symbol val="triangle"/>
            <c:size val="7"/>
            <c:spPr>
              <a:solidFill>
                <a:schemeClr val="accent6"/>
              </a:solidFill>
              <a:ln>
                <a:noFill/>
              </a:ln>
            </c:spPr>
          </c:marker>
          <c:xVal>
            <c:numRef>
              <c:f>DisplayEval!GLplotPrev</c:f>
              <c:numCache>
                <c:formatCode>General</c:formatCode>
                <c:ptCount val="1"/>
                <c:pt idx="0">
                  <c:v>0</c:v>
                </c:pt>
              </c:numCache>
            </c:numRef>
          </c:xVal>
          <c:yVal>
            <c:numRef>
              <c:f>DisplayEval!$P$4:$P$259</c:f>
              <c:numCache>
                <c:formatCode>0.00</c:formatCode>
                <c:ptCount val="2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numCache>
            </c:numRef>
          </c:yVal>
          <c:smooth val="0"/>
          <c:extLst>
            <c:ext xmlns:c16="http://schemas.microsoft.com/office/drawing/2014/chart" uri="{C3380CC4-5D6E-409C-BE32-E72D297353CC}">
              <c16:uniqueId val="{00000005-C104-4A79-BC96-C716A544CEF8}"/>
            </c:ext>
          </c:extLst>
        </c:ser>
        <c:dLbls>
          <c:showLegendKey val="0"/>
          <c:showVal val="0"/>
          <c:showCatName val="0"/>
          <c:showSerName val="0"/>
          <c:showPercent val="0"/>
          <c:showBubbleSize val="0"/>
        </c:dLbls>
        <c:axId val="254397600"/>
        <c:axId val="254398160"/>
      </c:scatterChart>
      <c:valAx>
        <c:axId val="254397600"/>
        <c:scaling>
          <c:orientation val="minMax"/>
          <c:max val="255"/>
          <c:min val="0"/>
        </c:scaling>
        <c:delete val="0"/>
        <c:axPos val="b"/>
        <c:title>
          <c:tx>
            <c:rich>
              <a:bodyPr/>
              <a:lstStyle/>
              <a:p>
                <a:pPr>
                  <a:defRPr/>
                </a:pPr>
                <a:r>
                  <a:rPr lang="en-US"/>
                  <a:t>Gray Level</a:t>
                </a:r>
              </a:p>
            </c:rich>
          </c:tx>
          <c:overlay val="0"/>
        </c:title>
        <c:numFmt formatCode="General" sourceLinked="1"/>
        <c:majorTickMark val="out"/>
        <c:minorTickMark val="none"/>
        <c:tickLblPos val="nextTo"/>
        <c:crossAx val="254398160"/>
        <c:crosses val="autoZero"/>
        <c:crossBetween val="midCat"/>
      </c:valAx>
      <c:valAx>
        <c:axId val="254398160"/>
        <c:scaling>
          <c:logBase val="10"/>
          <c:orientation val="minMax"/>
        </c:scaling>
        <c:delete val="0"/>
        <c:axPos val="l"/>
        <c:majorGridlines/>
        <c:title>
          <c:tx>
            <c:rich>
              <a:bodyPr rot="-5400000" vert="horz"/>
              <a:lstStyle/>
              <a:p>
                <a:pPr>
                  <a:defRPr/>
                </a:pPr>
                <a:r>
                  <a:rPr lang="en-US"/>
                  <a:t> Lunimance (cd/m2)</a:t>
                </a:r>
              </a:p>
            </c:rich>
          </c:tx>
          <c:overlay val="0"/>
        </c:title>
        <c:numFmt formatCode="0.00" sourceLinked="1"/>
        <c:majorTickMark val="out"/>
        <c:minorTickMark val="none"/>
        <c:tickLblPos val="nextTo"/>
        <c:crossAx val="254397600"/>
        <c:crosses val="autoZero"/>
        <c:crossBetween val="midCat"/>
      </c:valAx>
    </c:plotArea>
    <c:legend>
      <c:legendPos val="r"/>
      <c:legendEntry>
        <c:idx val="1"/>
        <c:delete val="1"/>
      </c:legendEntry>
      <c:legendEntry>
        <c:idx val="3"/>
        <c:delete val="1"/>
      </c:legendEntry>
      <c:legendEntry>
        <c:idx val="4"/>
        <c:delete val="1"/>
      </c:legendEntry>
      <c:layout>
        <c:manualLayout>
          <c:xMode val="edge"/>
          <c:yMode val="edge"/>
          <c:x val="0.68074021399238971"/>
          <c:y val="0.41345592249269925"/>
          <c:w val="0.26430346015908318"/>
          <c:h val="0.18257437234668406"/>
        </c:manualLayout>
      </c:layout>
      <c:overlay val="1"/>
      <c:spPr>
        <a:ln>
          <a:solidFill>
            <a:sysClr val="windowText" lastClr="000000"/>
          </a:solidFill>
        </a:ln>
      </c:spPr>
    </c:legend>
    <c:plotVisOnly val="1"/>
    <c:dispBlanksAs val="span"/>
    <c:showDLblsOverMax val="0"/>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Current Measurement</c:v>
          </c:tx>
          <c:spPr>
            <a:ln w="19050">
              <a:noFill/>
            </a:ln>
          </c:spPr>
          <c:marker>
            <c:symbol val="diamond"/>
            <c:size val="7"/>
            <c:spPr>
              <a:solidFill>
                <a:schemeClr val="accent1"/>
              </a:solidFill>
              <a:ln>
                <a:noFill/>
              </a:ln>
            </c:spPr>
          </c:marker>
          <c:xVal>
            <c:numRef>
              <c:f>DisplayEval!GLplotone</c:f>
              <c:numCache>
                <c:formatCode>General</c:formatCode>
                <c:ptCount val="17"/>
                <c:pt idx="0">
                  <c:v>15</c:v>
                </c:pt>
                <c:pt idx="1">
                  <c:v>30</c:v>
                </c:pt>
                <c:pt idx="2">
                  <c:v>45</c:v>
                </c:pt>
                <c:pt idx="3">
                  <c:v>60</c:v>
                </c:pt>
                <c:pt idx="4">
                  <c:v>75</c:v>
                </c:pt>
                <c:pt idx="5">
                  <c:v>90</c:v>
                </c:pt>
                <c:pt idx="6">
                  <c:v>105</c:v>
                </c:pt>
                <c:pt idx="7">
                  <c:v>120</c:v>
                </c:pt>
                <c:pt idx="8">
                  <c:v>135</c:v>
                </c:pt>
                <c:pt idx="9">
                  <c:v>150</c:v>
                </c:pt>
                <c:pt idx="10">
                  <c:v>165</c:v>
                </c:pt>
                <c:pt idx="11">
                  <c:v>180</c:v>
                </c:pt>
                <c:pt idx="12">
                  <c:v>195</c:v>
                </c:pt>
                <c:pt idx="13">
                  <c:v>210</c:v>
                </c:pt>
                <c:pt idx="14">
                  <c:v>225</c:v>
                </c:pt>
                <c:pt idx="15">
                  <c:v>240</c:v>
                </c:pt>
                <c:pt idx="16">
                  <c:v>255</c:v>
                </c:pt>
              </c:numCache>
            </c:numRef>
          </c:xVal>
          <c:yVal>
            <c:numRef>
              <c:f>DisplayEval!$X$5:$X$259</c:f>
              <c:numCache>
                <c:formatCode>0.0000</c:formatCode>
                <c:ptCount val="255"/>
                <c:pt idx="0">
                  <c:v>1.7485117200730874E-2</c:v>
                </c:pt>
                <c:pt idx="1">
                  <c:v>1.4931487201389435E-2</c:v>
                </c:pt>
                <c:pt idx="2">
                  <c:v>1.2880050574792117E-2</c:v>
                </c:pt>
                <c:pt idx="3">
                  <c:v>1.1437593297937769E-2</c:v>
                </c:pt>
                <c:pt idx="4">
                  <c:v>1.0743295980709376E-2</c:v>
                </c:pt>
                <c:pt idx="5">
                  <c:v>9.4534849604071495E-3</c:v>
                </c:pt>
                <c:pt idx="6">
                  <c:v>8.9639042885656002E-3</c:v>
                </c:pt>
                <c:pt idx="7">
                  <c:v>8.4791434580422514E-3</c:v>
                </c:pt>
                <c:pt idx="8">
                  <c:v>8.1037717865677997E-3</c:v>
                </c:pt>
                <c:pt idx="9">
                  <c:v>7.8638806435631162E-3</c:v>
                </c:pt>
                <c:pt idx="10">
                  <c:v>7.4793535548369578E-3</c:v>
                </c:pt>
                <c:pt idx="11">
                  <c:v>7.4528774756447615E-3</c:v>
                </c:pt>
                <c:pt idx="12">
                  <c:v>7.1059647218101266E-3</c:v>
                </c:pt>
                <c:pt idx="13">
                  <c:v>7.1158227754669814E-3</c:v>
                </c:pt>
                <c:pt idx="14">
                  <c:v>6.9950954398659256E-3</c:v>
                </c:pt>
                <c:pt idx="15">
                  <c:v>6.8491883268698523E-3</c:v>
                </c:pt>
                <c:pt idx="16">
                  <c:v>6.7548527736437346E-3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numCache>
            </c:numRef>
          </c:yVal>
          <c:smooth val="0"/>
          <c:extLst>
            <c:ext xmlns:c16="http://schemas.microsoft.com/office/drawing/2014/chart" uri="{C3380CC4-5D6E-409C-BE32-E72D297353CC}">
              <c16:uniqueId val="{00000000-8A3B-4C35-8816-4EA22D88D3B8}"/>
            </c:ext>
          </c:extLst>
        </c:ser>
        <c:ser>
          <c:idx val="1"/>
          <c:order val="1"/>
          <c:tx>
            <c:v>DICOM GSDF</c:v>
          </c:tx>
          <c:spPr>
            <a:ln w="12700">
              <a:solidFill>
                <a:srgbClr val="C00000"/>
              </a:solidFill>
            </a:ln>
          </c:spPr>
          <c:marker>
            <c:symbol val="none"/>
          </c:marker>
          <c:xVal>
            <c:numRef>
              <c:f>DisplayEval!GLplotone</c:f>
              <c:numCache>
                <c:formatCode>General</c:formatCode>
                <c:ptCount val="17"/>
                <c:pt idx="0">
                  <c:v>15</c:v>
                </c:pt>
                <c:pt idx="1">
                  <c:v>30</c:v>
                </c:pt>
                <c:pt idx="2">
                  <c:v>45</c:v>
                </c:pt>
                <c:pt idx="3">
                  <c:v>60</c:v>
                </c:pt>
                <c:pt idx="4">
                  <c:v>75</c:v>
                </c:pt>
                <c:pt idx="5">
                  <c:v>90</c:v>
                </c:pt>
                <c:pt idx="6">
                  <c:v>105</c:v>
                </c:pt>
                <c:pt idx="7">
                  <c:v>120</c:v>
                </c:pt>
                <c:pt idx="8">
                  <c:v>135</c:v>
                </c:pt>
                <c:pt idx="9">
                  <c:v>150</c:v>
                </c:pt>
                <c:pt idx="10">
                  <c:v>165</c:v>
                </c:pt>
                <c:pt idx="11">
                  <c:v>180</c:v>
                </c:pt>
                <c:pt idx="12">
                  <c:v>195</c:v>
                </c:pt>
                <c:pt idx="13">
                  <c:v>210</c:v>
                </c:pt>
                <c:pt idx="14">
                  <c:v>225</c:v>
                </c:pt>
                <c:pt idx="15">
                  <c:v>240</c:v>
                </c:pt>
                <c:pt idx="16">
                  <c:v>255</c:v>
                </c:pt>
              </c:numCache>
            </c:numRef>
          </c:xVal>
          <c:yVal>
            <c:numRef>
              <c:f>DisplayEval!$Y$5:$Y$259</c:f>
              <c:numCache>
                <c:formatCode>0.0000</c:formatCode>
                <c:ptCount val="255"/>
                <c:pt idx="0">
                  <c:v>1.8150106275187733E-2</c:v>
                </c:pt>
                <c:pt idx="1">
                  <c:v>1.4939066889871372E-2</c:v>
                </c:pt>
                <c:pt idx="2">
                  <c:v>1.2850390379821714E-2</c:v>
                </c:pt>
                <c:pt idx="3">
                  <c:v>1.1401748954880537E-2</c:v>
                </c:pt>
                <c:pt idx="4">
                  <c:v>1.0350233584162547E-2</c:v>
                </c:pt>
                <c:pt idx="5">
                  <c:v>9.5608661773620689E-3</c:v>
                </c:pt>
                <c:pt idx="6">
                  <c:v>8.9529475890607699E-3</c:v>
                </c:pt>
                <c:pt idx="7">
                  <c:v>8.4754182801117291E-3</c:v>
                </c:pt>
                <c:pt idx="8">
                  <c:v>8.0944784914149283E-3</c:v>
                </c:pt>
                <c:pt idx="9">
                  <c:v>7.786911947461647E-3</c:v>
                </c:pt>
                <c:pt idx="10">
                  <c:v>7.5362733422589525E-3</c:v>
                </c:pt>
                <c:pt idx="11">
                  <c:v>7.3306057846488403E-3</c:v>
                </c:pt>
                <c:pt idx="12">
                  <c:v>7.1610188181829258E-3</c:v>
                </c:pt>
                <c:pt idx="13">
                  <c:v>7.0207720104941947E-3</c:v>
                </c:pt>
                <c:pt idx="14">
                  <c:v>6.9046668179033434E-3</c:v>
                </c:pt>
                <c:pt idx="15">
                  <c:v>6.8086325825692925E-3</c:v>
                </c:pt>
                <c:pt idx="16">
                  <c:v>6.729438280036467E-3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numCache>
            </c:numRef>
          </c:yVal>
          <c:smooth val="0"/>
          <c:extLst>
            <c:ext xmlns:c16="http://schemas.microsoft.com/office/drawing/2014/chart" uri="{C3380CC4-5D6E-409C-BE32-E72D297353CC}">
              <c16:uniqueId val="{00000001-8A3B-4C35-8816-4EA22D88D3B8}"/>
            </c:ext>
          </c:extLst>
        </c:ser>
        <c:ser>
          <c:idx val="2"/>
          <c:order val="2"/>
          <c:tx>
            <c:v>±10%</c:v>
          </c:tx>
          <c:spPr>
            <a:ln w="12700">
              <a:solidFill>
                <a:schemeClr val="tx1"/>
              </a:solidFill>
              <a:prstDash val="sysDash"/>
            </a:ln>
          </c:spPr>
          <c:marker>
            <c:symbol val="none"/>
          </c:marker>
          <c:xVal>
            <c:numRef>
              <c:f>DisplayEval!GLplotone</c:f>
              <c:numCache>
                <c:formatCode>General</c:formatCode>
                <c:ptCount val="17"/>
                <c:pt idx="0">
                  <c:v>15</c:v>
                </c:pt>
                <c:pt idx="1">
                  <c:v>30</c:v>
                </c:pt>
                <c:pt idx="2">
                  <c:v>45</c:v>
                </c:pt>
                <c:pt idx="3">
                  <c:v>60</c:v>
                </c:pt>
                <c:pt idx="4">
                  <c:v>75</c:v>
                </c:pt>
                <c:pt idx="5">
                  <c:v>90</c:v>
                </c:pt>
                <c:pt idx="6">
                  <c:v>105</c:v>
                </c:pt>
                <c:pt idx="7">
                  <c:v>120</c:v>
                </c:pt>
                <c:pt idx="8">
                  <c:v>135</c:v>
                </c:pt>
                <c:pt idx="9">
                  <c:v>150</c:v>
                </c:pt>
                <c:pt idx="10">
                  <c:v>165</c:v>
                </c:pt>
                <c:pt idx="11">
                  <c:v>180</c:v>
                </c:pt>
                <c:pt idx="12">
                  <c:v>195</c:v>
                </c:pt>
                <c:pt idx="13">
                  <c:v>210</c:v>
                </c:pt>
                <c:pt idx="14">
                  <c:v>225</c:v>
                </c:pt>
                <c:pt idx="15">
                  <c:v>240</c:v>
                </c:pt>
                <c:pt idx="16">
                  <c:v>255</c:v>
                </c:pt>
              </c:numCache>
            </c:numRef>
          </c:xVal>
          <c:yVal>
            <c:numRef>
              <c:f>DisplayEval!$AA$5:$AA$259</c:f>
              <c:numCache>
                <c:formatCode>0.0000</c:formatCode>
                <c:ptCount val="255"/>
                <c:pt idx="0">
                  <c:v>1.9965116902706508E-2</c:v>
                </c:pt>
                <c:pt idx="1">
                  <c:v>1.643297357885851E-2</c:v>
                </c:pt>
                <c:pt idx="2">
                  <c:v>1.4135429417803887E-2</c:v>
                </c:pt>
                <c:pt idx="3">
                  <c:v>1.2541923850368591E-2</c:v>
                </c:pt>
                <c:pt idx="4">
                  <c:v>1.1385256942578803E-2</c:v>
                </c:pt>
                <c:pt idx="5">
                  <c:v>1.0516952795098277E-2</c:v>
                </c:pt>
                <c:pt idx="6">
                  <c:v>9.8482423479668482E-3</c:v>
                </c:pt>
                <c:pt idx="7">
                  <c:v>9.3229601081229029E-3</c:v>
                </c:pt>
                <c:pt idx="8">
                  <c:v>8.9039263405564211E-3</c:v>
                </c:pt>
                <c:pt idx="9">
                  <c:v>8.565603142207813E-3</c:v>
                </c:pt>
                <c:pt idx="10">
                  <c:v>8.2899006764848484E-3</c:v>
                </c:pt>
                <c:pt idx="11">
                  <c:v>8.0636663631137254E-3</c:v>
                </c:pt>
                <c:pt idx="12">
                  <c:v>7.8771207000012198E-3</c:v>
                </c:pt>
                <c:pt idx="13">
                  <c:v>7.7228492115436146E-3</c:v>
                </c:pt>
                <c:pt idx="14">
                  <c:v>7.5951334996936784E-3</c:v>
                </c:pt>
                <c:pt idx="15">
                  <c:v>7.4894958408262225E-3</c:v>
                </c:pt>
                <c:pt idx="16">
                  <c:v>7.4023821080401141E-3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numCache>
            </c:numRef>
          </c:yVal>
          <c:smooth val="0"/>
          <c:extLst>
            <c:ext xmlns:c16="http://schemas.microsoft.com/office/drawing/2014/chart" uri="{C3380CC4-5D6E-409C-BE32-E72D297353CC}">
              <c16:uniqueId val="{00000002-8A3B-4C35-8816-4EA22D88D3B8}"/>
            </c:ext>
          </c:extLst>
        </c:ser>
        <c:ser>
          <c:idx val="3"/>
          <c:order val="3"/>
          <c:tx>
            <c:v>-10%</c:v>
          </c:tx>
          <c:spPr>
            <a:ln w="12700">
              <a:solidFill>
                <a:schemeClr val="tx1"/>
              </a:solidFill>
              <a:prstDash val="sysDash"/>
            </a:ln>
          </c:spPr>
          <c:marker>
            <c:symbol val="none"/>
          </c:marker>
          <c:xVal>
            <c:numRef>
              <c:f>DisplayEval!GLplotone</c:f>
              <c:numCache>
                <c:formatCode>General</c:formatCode>
                <c:ptCount val="17"/>
                <c:pt idx="0">
                  <c:v>15</c:v>
                </c:pt>
                <c:pt idx="1">
                  <c:v>30</c:v>
                </c:pt>
                <c:pt idx="2">
                  <c:v>45</c:v>
                </c:pt>
                <c:pt idx="3">
                  <c:v>60</c:v>
                </c:pt>
                <c:pt idx="4">
                  <c:v>75</c:v>
                </c:pt>
                <c:pt idx="5">
                  <c:v>90</c:v>
                </c:pt>
                <c:pt idx="6">
                  <c:v>105</c:v>
                </c:pt>
                <c:pt idx="7">
                  <c:v>120</c:v>
                </c:pt>
                <c:pt idx="8">
                  <c:v>135</c:v>
                </c:pt>
                <c:pt idx="9">
                  <c:v>150</c:v>
                </c:pt>
                <c:pt idx="10">
                  <c:v>165</c:v>
                </c:pt>
                <c:pt idx="11">
                  <c:v>180</c:v>
                </c:pt>
                <c:pt idx="12">
                  <c:v>195</c:v>
                </c:pt>
                <c:pt idx="13">
                  <c:v>210</c:v>
                </c:pt>
                <c:pt idx="14">
                  <c:v>225</c:v>
                </c:pt>
                <c:pt idx="15">
                  <c:v>240</c:v>
                </c:pt>
                <c:pt idx="16">
                  <c:v>255</c:v>
                </c:pt>
              </c:numCache>
            </c:numRef>
          </c:xVal>
          <c:yVal>
            <c:numRef>
              <c:f>DisplayEval!$AB$5:$AB$259</c:f>
              <c:numCache>
                <c:formatCode>0.0000</c:formatCode>
                <c:ptCount val="255"/>
                <c:pt idx="0">
                  <c:v>1.6335095647668961E-2</c:v>
                </c:pt>
                <c:pt idx="1">
                  <c:v>1.3445160200884236E-2</c:v>
                </c:pt>
                <c:pt idx="2">
                  <c:v>1.1565351341839543E-2</c:v>
                </c:pt>
                <c:pt idx="3">
                  <c:v>1.0261574059392483E-2</c:v>
                </c:pt>
                <c:pt idx="4">
                  <c:v>9.3152102257462923E-3</c:v>
                </c:pt>
                <c:pt idx="5">
                  <c:v>8.6047795596258629E-3</c:v>
                </c:pt>
                <c:pt idx="6">
                  <c:v>8.0576528301546935E-3</c:v>
                </c:pt>
                <c:pt idx="7">
                  <c:v>7.6278764521005562E-3</c:v>
                </c:pt>
                <c:pt idx="8">
                  <c:v>7.2850306422734355E-3</c:v>
                </c:pt>
                <c:pt idx="9">
                  <c:v>7.0082207527154827E-3</c:v>
                </c:pt>
                <c:pt idx="10">
                  <c:v>6.7826460080330575E-3</c:v>
                </c:pt>
                <c:pt idx="11">
                  <c:v>6.597545206183956E-3</c:v>
                </c:pt>
                <c:pt idx="12">
                  <c:v>6.4449169363646336E-3</c:v>
                </c:pt>
                <c:pt idx="13">
                  <c:v>6.3186948094447757E-3</c:v>
                </c:pt>
                <c:pt idx="14">
                  <c:v>6.2142001361130093E-3</c:v>
                </c:pt>
                <c:pt idx="15">
                  <c:v>6.1277693243123633E-3</c:v>
                </c:pt>
                <c:pt idx="16">
                  <c:v>6.0564944520328208E-3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numCache>
            </c:numRef>
          </c:yVal>
          <c:smooth val="0"/>
          <c:extLst>
            <c:ext xmlns:c16="http://schemas.microsoft.com/office/drawing/2014/chart" uri="{C3380CC4-5D6E-409C-BE32-E72D297353CC}">
              <c16:uniqueId val="{00000003-8A3B-4C35-8816-4EA22D88D3B8}"/>
            </c:ext>
          </c:extLst>
        </c:ser>
        <c:ser>
          <c:idx val="4"/>
          <c:order val="4"/>
          <c:tx>
            <c:v>±20%</c:v>
          </c:tx>
          <c:spPr>
            <a:ln w="12700">
              <a:solidFill>
                <a:schemeClr val="tx1"/>
              </a:solidFill>
              <a:prstDash val="dashDot"/>
            </a:ln>
          </c:spPr>
          <c:marker>
            <c:symbol val="none"/>
          </c:marker>
          <c:xVal>
            <c:numRef>
              <c:f>DisplayEval!GLplotone</c:f>
              <c:numCache>
                <c:formatCode>General</c:formatCode>
                <c:ptCount val="17"/>
                <c:pt idx="0">
                  <c:v>15</c:v>
                </c:pt>
                <c:pt idx="1">
                  <c:v>30</c:v>
                </c:pt>
                <c:pt idx="2">
                  <c:v>45</c:v>
                </c:pt>
                <c:pt idx="3">
                  <c:v>60</c:v>
                </c:pt>
                <c:pt idx="4">
                  <c:v>75</c:v>
                </c:pt>
                <c:pt idx="5">
                  <c:v>90</c:v>
                </c:pt>
                <c:pt idx="6">
                  <c:v>105</c:v>
                </c:pt>
                <c:pt idx="7">
                  <c:v>120</c:v>
                </c:pt>
                <c:pt idx="8">
                  <c:v>135</c:v>
                </c:pt>
                <c:pt idx="9">
                  <c:v>150</c:v>
                </c:pt>
                <c:pt idx="10">
                  <c:v>165</c:v>
                </c:pt>
                <c:pt idx="11">
                  <c:v>180</c:v>
                </c:pt>
                <c:pt idx="12">
                  <c:v>195</c:v>
                </c:pt>
                <c:pt idx="13">
                  <c:v>210</c:v>
                </c:pt>
                <c:pt idx="14">
                  <c:v>225</c:v>
                </c:pt>
                <c:pt idx="15">
                  <c:v>240</c:v>
                </c:pt>
                <c:pt idx="16">
                  <c:v>255</c:v>
                </c:pt>
              </c:numCache>
            </c:numRef>
          </c:xVal>
          <c:yVal>
            <c:numRef>
              <c:f>DisplayEval!$AC$5:$AC$259</c:f>
              <c:numCache>
                <c:formatCode>0.0000</c:formatCode>
                <c:ptCount val="255"/>
                <c:pt idx="0">
                  <c:v>2.178012753022528E-2</c:v>
                </c:pt>
                <c:pt idx="1">
                  <c:v>1.7926880267845644E-2</c:v>
                </c:pt>
                <c:pt idx="2">
                  <c:v>1.5420468455786056E-2</c:v>
                </c:pt>
                <c:pt idx="3">
                  <c:v>1.3682098745856644E-2</c:v>
                </c:pt>
                <c:pt idx="4">
                  <c:v>1.2420280300995056E-2</c:v>
                </c:pt>
                <c:pt idx="5">
                  <c:v>1.1473039412834483E-2</c:v>
                </c:pt>
                <c:pt idx="6">
                  <c:v>1.0743537106872923E-2</c:v>
                </c:pt>
                <c:pt idx="7">
                  <c:v>1.0170501936134075E-2</c:v>
                </c:pt>
                <c:pt idx="8">
                  <c:v>9.7133741896979139E-3</c:v>
                </c:pt>
                <c:pt idx="9">
                  <c:v>9.3442943369539764E-3</c:v>
                </c:pt>
                <c:pt idx="10">
                  <c:v>9.0435280107107434E-3</c:v>
                </c:pt>
                <c:pt idx="11">
                  <c:v>8.796726941578608E-3</c:v>
                </c:pt>
                <c:pt idx="12">
                  <c:v>8.5932225818195103E-3</c:v>
                </c:pt>
                <c:pt idx="13">
                  <c:v>8.4249264125930336E-3</c:v>
                </c:pt>
                <c:pt idx="14">
                  <c:v>8.2856001814840124E-3</c:v>
                </c:pt>
                <c:pt idx="15">
                  <c:v>8.17035909908315E-3</c:v>
                </c:pt>
                <c:pt idx="16">
                  <c:v>8.0753259360437594E-3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numCache>
            </c:numRef>
          </c:yVal>
          <c:smooth val="0"/>
          <c:extLst>
            <c:ext xmlns:c16="http://schemas.microsoft.com/office/drawing/2014/chart" uri="{C3380CC4-5D6E-409C-BE32-E72D297353CC}">
              <c16:uniqueId val="{00000004-8A3B-4C35-8816-4EA22D88D3B8}"/>
            </c:ext>
          </c:extLst>
        </c:ser>
        <c:ser>
          <c:idx val="5"/>
          <c:order val="5"/>
          <c:tx>
            <c:v>-20%</c:v>
          </c:tx>
          <c:spPr>
            <a:ln w="12700">
              <a:solidFill>
                <a:schemeClr val="tx1"/>
              </a:solidFill>
              <a:prstDash val="dashDot"/>
            </a:ln>
          </c:spPr>
          <c:marker>
            <c:symbol val="none"/>
          </c:marker>
          <c:xVal>
            <c:numRef>
              <c:f>DisplayEval!GLplotone</c:f>
              <c:numCache>
                <c:formatCode>General</c:formatCode>
                <c:ptCount val="17"/>
                <c:pt idx="0">
                  <c:v>15</c:v>
                </c:pt>
                <c:pt idx="1">
                  <c:v>30</c:v>
                </c:pt>
                <c:pt idx="2">
                  <c:v>45</c:v>
                </c:pt>
                <c:pt idx="3">
                  <c:v>60</c:v>
                </c:pt>
                <c:pt idx="4">
                  <c:v>75</c:v>
                </c:pt>
                <c:pt idx="5">
                  <c:v>90</c:v>
                </c:pt>
                <c:pt idx="6">
                  <c:v>105</c:v>
                </c:pt>
                <c:pt idx="7">
                  <c:v>120</c:v>
                </c:pt>
                <c:pt idx="8">
                  <c:v>135</c:v>
                </c:pt>
                <c:pt idx="9">
                  <c:v>150</c:v>
                </c:pt>
                <c:pt idx="10">
                  <c:v>165</c:v>
                </c:pt>
                <c:pt idx="11">
                  <c:v>180</c:v>
                </c:pt>
                <c:pt idx="12">
                  <c:v>195</c:v>
                </c:pt>
                <c:pt idx="13">
                  <c:v>210</c:v>
                </c:pt>
                <c:pt idx="14">
                  <c:v>225</c:v>
                </c:pt>
                <c:pt idx="15">
                  <c:v>240</c:v>
                </c:pt>
                <c:pt idx="16">
                  <c:v>255</c:v>
                </c:pt>
              </c:numCache>
            </c:numRef>
          </c:xVal>
          <c:yVal>
            <c:numRef>
              <c:f>DisplayEval!$AD$5:$AD$259</c:f>
              <c:numCache>
                <c:formatCode>0.0000</c:formatCode>
                <c:ptCount val="255"/>
                <c:pt idx="0">
                  <c:v>1.4520085020150187E-2</c:v>
                </c:pt>
                <c:pt idx="1">
                  <c:v>1.1951253511897098E-2</c:v>
                </c:pt>
                <c:pt idx="2">
                  <c:v>1.0280312303857371E-2</c:v>
                </c:pt>
                <c:pt idx="3">
                  <c:v>9.1213991639044305E-3</c:v>
                </c:pt>
                <c:pt idx="4">
                  <c:v>8.2801868673300378E-3</c:v>
                </c:pt>
                <c:pt idx="5">
                  <c:v>7.6486929418896552E-3</c:v>
                </c:pt>
                <c:pt idx="6">
                  <c:v>7.1623580712486161E-3</c:v>
                </c:pt>
                <c:pt idx="7">
                  <c:v>6.7803346240893833E-3</c:v>
                </c:pt>
                <c:pt idx="8">
                  <c:v>6.4755827931319426E-3</c:v>
                </c:pt>
                <c:pt idx="9">
                  <c:v>6.2295295579693176E-3</c:v>
                </c:pt>
                <c:pt idx="10">
                  <c:v>6.0290186738071625E-3</c:v>
                </c:pt>
                <c:pt idx="11">
                  <c:v>5.8644846277190726E-3</c:v>
                </c:pt>
                <c:pt idx="12">
                  <c:v>5.7288150545463414E-3</c:v>
                </c:pt>
                <c:pt idx="13">
                  <c:v>5.6166176083953558E-3</c:v>
                </c:pt>
                <c:pt idx="14">
                  <c:v>5.5237334543226753E-3</c:v>
                </c:pt>
                <c:pt idx="15">
                  <c:v>5.4469060660554342E-3</c:v>
                </c:pt>
                <c:pt idx="16">
                  <c:v>5.3835506240291738E-3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numCache>
            </c:numRef>
          </c:yVal>
          <c:smooth val="0"/>
          <c:extLst>
            <c:ext xmlns:c16="http://schemas.microsoft.com/office/drawing/2014/chart" uri="{C3380CC4-5D6E-409C-BE32-E72D297353CC}">
              <c16:uniqueId val="{00000005-8A3B-4C35-8816-4EA22D88D3B8}"/>
            </c:ext>
          </c:extLst>
        </c:ser>
        <c:dLbls>
          <c:showLegendKey val="0"/>
          <c:showVal val="0"/>
          <c:showCatName val="0"/>
          <c:showSerName val="0"/>
          <c:showPercent val="0"/>
          <c:showBubbleSize val="0"/>
        </c:dLbls>
        <c:axId val="374776912"/>
        <c:axId val="374777472"/>
      </c:scatterChart>
      <c:valAx>
        <c:axId val="374776912"/>
        <c:scaling>
          <c:orientation val="minMax"/>
          <c:max val="255"/>
          <c:min val="0"/>
        </c:scaling>
        <c:delete val="0"/>
        <c:axPos val="b"/>
        <c:title>
          <c:tx>
            <c:rich>
              <a:bodyPr/>
              <a:lstStyle/>
              <a:p>
                <a:pPr>
                  <a:defRPr/>
                </a:pPr>
                <a:r>
                  <a:rPr lang="en-US"/>
                  <a:t>Gray</a:t>
                </a:r>
                <a:r>
                  <a:rPr lang="en-US" baseline="0"/>
                  <a:t> Level</a:t>
                </a:r>
              </a:p>
            </c:rich>
          </c:tx>
          <c:overlay val="0"/>
        </c:title>
        <c:numFmt formatCode="General" sourceLinked="1"/>
        <c:majorTickMark val="out"/>
        <c:minorTickMark val="none"/>
        <c:tickLblPos val="nextTo"/>
        <c:crossAx val="374777472"/>
        <c:crosses val="autoZero"/>
        <c:crossBetween val="midCat"/>
      </c:valAx>
      <c:valAx>
        <c:axId val="374777472"/>
        <c:scaling>
          <c:logBase val="10"/>
          <c:orientation val="minMax"/>
          <c:max val="0.1"/>
          <c:min val="1.0000000000000002E-3"/>
        </c:scaling>
        <c:delete val="0"/>
        <c:axPos val="l"/>
        <c:majorGridlines/>
        <c:title>
          <c:tx>
            <c:rich>
              <a:bodyPr rot="-5400000" vert="horz"/>
              <a:lstStyle/>
              <a:p>
                <a:pPr>
                  <a:defRPr/>
                </a:pPr>
                <a:r>
                  <a:rPr lang="en-US"/>
                  <a:t>dL/L</a:t>
                </a:r>
                <a:r>
                  <a:rPr lang="en-US" baseline="0"/>
                  <a:t> per JND</a:t>
                </a:r>
                <a:endParaRPr lang="en-US"/>
              </a:p>
            </c:rich>
          </c:tx>
          <c:overlay val="0"/>
        </c:title>
        <c:numFmt formatCode="0.0000" sourceLinked="1"/>
        <c:majorTickMark val="out"/>
        <c:minorTickMark val="none"/>
        <c:tickLblPos val="nextTo"/>
        <c:crossAx val="374776912"/>
        <c:crossesAt val="0"/>
        <c:crossBetween val="midCat"/>
      </c:valAx>
    </c:plotArea>
    <c:legend>
      <c:legendPos val="r"/>
      <c:legendEntry>
        <c:idx val="3"/>
        <c:delete val="1"/>
      </c:legendEntry>
      <c:legendEntry>
        <c:idx val="5"/>
        <c:delete val="1"/>
      </c:legendEntry>
      <c:layout>
        <c:manualLayout>
          <c:xMode val="edge"/>
          <c:yMode val="edge"/>
          <c:x val="0.67295639694806109"/>
          <c:y val="0.15058418090818246"/>
          <c:w val="0.28675106405239331"/>
          <c:h val="0.24310754391016412"/>
        </c:manualLayout>
      </c:layout>
      <c:overlay val="1"/>
      <c:spPr>
        <a:solidFill>
          <a:sysClr val="window" lastClr="FFFFFF"/>
        </a:solidFill>
        <a:ln>
          <a:solidFill>
            <a:sysClr val="windowText" lastClr="000000"/>
          </a:solidFill>
        </a:ln>
      </c:spPr>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Current Measurement</c:v>
          </c:tx>
          <c:spPr>
            <a:ln w="19050">
              <a:noFill/>
            </a:ln>
          </c:spPr>
          <c:marker>
            <c:symbol val="diamond"/>
            <c:size val="7"/>
            <c:spPr>
              <a:solidFill>
                <a:schemeClr val="accent1"/>
              </a:solidFill>
              <a:ln>
                <a:noFill/>
              </a:ln>
            </c:spPr>
          </c:marker>
          <c:xVal>
            <c:numRef>
              <c:f>DisplayEval!GLplotone</c:f>
              <c:numCache>
                <c:formatCode>General</c:formatCode>
                <c:ptCount val="17"/>
                <c:pt idx="0">
                  <c:v>15</c:v>
                </c:pt>
                <c:pt idx="1">
                  <c:v>30</c:v>
                </c:pt>
                <c:pt idx="2">
                  <c:v>45</c:v>
                </c:pt>
                <c:pt idx="3">
                  <c:v>60</c:v>
                </c:pt>
                <c:pt idx="4">
                  <c:v>75</c:v>
                </c:pt>
                <c:pt idx="5">
                  <c:v>90</c:v>
                </c:pt>
                <c:pt idx="6">
                  <c:v>105</c:v>
                </c:pt>
                <c:pt idx="7">
                  <c:v>120</c:v>
                </c:pt>
                <c:pt idx="8">
                  <c:v>135</c:v>
                </c:pt>
                <c:pt idx="9">
                  <c:v>150</c:v>
                </c:pt>
                <c:pt idx="10">
                  <c:v>165</c:v>
                </c:pt>
                <c:pt idx="11">
                  <c:v>180</c:v>
                </c:pt>
                <c:pt idx="12">
                  <c:v>195</c:v>
                </c:pt>
                <c:pt idx="13">
                  <c:v>210</c:v>
                </c:pt>
                <c:pt idx="14">
                  <c:v>225</c:v>
                </c:pt>
                <c:pt idx="15">
                  <c:v>240</c:v>
                </c:pt>
                <c:pt idx="16">
                  <c:v>255</c:v>
                </c:pt>
              </c:numCache>
            </c:numRef>
          </c:xVal>
          <c:yVal>
            <c:numRef>
              <c:f>DisplayEval!$V$5:$V$259</c:f>
              <c:numCache>
                <c:formatCode>0.000</c:formatCode>
                <c:ptCount val="255"/>
                <c:pt idx="0">
                  <c:v>2.2646956050146256</c:v>
                </c:pt>
                <c:pt idx="1">
                  <c:v>2.3491550315943699</c:v>
                </c:pt>
                <c:pt idx="2">
                  <c:v>2.3583999373628575</c:v>
                </c:pt>
                <c:pt idx="3">
                  <c:v>2.3620362958345917</c:v>
                </c:pt>
                <c:pt idx="4">
                  <c:v>2.4512466691742096</c:v>
                </c:pt>
                <c:pt idx="5">
                  <c:v>2.3354050135425419</c:v>
                </c:pt>
                <c:pt idx="6">
                  <c:v>2.3650402575846861</c:v>
                </c:pt>
                <c:pt idx="7">
                  <c:v>2.3641659468931531</c:v>
                </c:pt>
                <c:pt idx="8">
                  <c:v>2.3670381114766692</c:v>
                </c:pt>
                <c:pt idx="9">
                  <c:v>2.3895598166056629</c:v>
                </c:pt>
                <c:pt idx="10">
                  <c:v>2.3487967189707586</c:v>
                </c:pt>
                <c:pt idx="11">
                  <c:v>2.4077693929033974</c:v>
                </c:pt>
                <c:pt idx="12">
                  <c:v>2.3499980533300837</c:v>
                </c:pt>
                <c:pt idx="13">
                  <c:v>2.4009411228919513</c:v>
                </c:pt>
                <c:pt idx="14">
                  <c:v>2.4001385925447116</c:v>
                </c:pt>
                <c:pt idx="15">
                  <c:v>2.382911654241616</c:v>
                </c:pt>
                <c:pt idx="16">
                  <c:v>2.3773600312046863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numCache>
            </c:numRef>
          </c:yVal>
          <c:smooth val="0"/>
          <c:extLst>
            <c:ext xmlns:c16="http://schemas.microsoft.com/office/drawing/2014/chart" uri="{C3380CC4-5D6E-409C-BE32-E72D297353CC}">
              <c16:uniqueId val="{00000000-B534-45DE-8407-32DD57DBB53D}"/>
            </c:ext>
          </c:extLst>
        </c:ser>
        <c:ser>
          <c:idx val="1"/>
          <c:order val="1"/>
          <c:tx>
            <c:v>DICOM GSDF</c:v>
          </c:tx>
          <c:spPr>
            <a:ln w="12700">
              <a:solidFill>
                <a:schemeClr val="accent2"/>
              </a:solidFill>
            </a:ln>
          </c:spPr>
          <c:marker>
            <c:symbol val="none"/>
          </c:marker>
          <c:trendline>
            <c:trendlineType val="power"/>
            <c:dispRSqr val="0"/>
            <c:dispEq val="0"/>
          </c:trendline>
          <c:trendline>
            <c:trendlineType val="log"/>
            <c:dispRSqr val="0"/>
            <c:dispEq val="0"/>
          </c:trendline>
          <c:trendline>
            <c:spPr>
              <a:ln w="19050">
                <a:solidFill>
                  <a:schemeClr val="accent2"/>
                </a:solidFill>
              </a:ln>
            </c:spPr>
            <c:trendlineType val="log"/>
            <c:dispRSqr val="0"/>
            <c:dispEq val="0"/>
          </c:trendline>
          <c:trendline>
            <c:trendlineType val="log"/>
            <c:dispRSqr val="0"/>
            <c:dispEq val="0"/>
          </c:trendline>
          <c:trendline>
            <c:trendlineType val="power"/>
            <c:dispRSqr val="0"/>
            <c:dispEq val="0"/>
          </c:trendline>
          <c:trendline>
            <c:trendlineType val="linear"/>
            <c:dispRSqr val="0"/>
            <c:dispEq val="0"/>
          </c:trendline>
          <c:trendline>
            <c:trendlineType val="linear"/>
            <c:dispRSqr val="0"/>
            <c:dispEq val="0"/>
          </c:trendline>
          <c:trendline>
            <c:trendlineType val="linear"/>
            <c:dispRSqr val="0"/>
            <c:dispEq val="0"/>
          </c:trendline>
          <c:trendline>
            <c:trendlineType val="linear"/>
            <c:dispRSqr val="0"/>
            <c:dispEq val="0"/>
          </c:trendline>
          <c:errBars>
            <c:errDir val="x"/>
            <c:errBarType val="both"/>
            <c:errValType val="fixedVal"/>
            <c:noEndCap val="0"/>
            <c:val val="255"/>
            <c:spPr>
              <a:ln w="12700">
                <a:solidFill>
                  <a:srgbClr val="C00000"/>
                </a:solidFill>
              </a:ln>
            </c:spPr>
          </c:errBars>
          <c:xVal>
            <c:numLit>
              <c:formatCode>General</c:formatCode>
              <c:ptCount val="1"/>
              <c:pt idx="0">
                <c:v>1</c:v>
              </c:pt>
            </c:numLit>
          </c:xVal>
          <c:yVal>
            <c:numRef>
              <c:f>DisplayEval!$X$262</c:f>
              <c:numCache>
                <c:formatCode>0.000</c:formatCode>
                <c:ptCount val="1"/>
                <c:pt idx="0">
                  <c:v>2.3690975441865043</c:v>
                </c:pt>
              </c:numCache>
            </c:numRef>
          </c:yVal>
          <c:smooth val="0"/>
          <c:extLst>
            <c:ext xmlns:c16="http://schemas.microsoft.com/office/drawing/2014/chart" uri="{C3380CC4-5D6E-409C-BE32-E72D297353CC}">
              <c16:uniqueId val="{0000000A-B534-45DE-8407-32DD57DBB53D}"/>
            </c:ext>
          </c:extLst>
        </c:ser>
        <c:ser>
          <c:idx val="2"/>
          <c:order val="2"/>
          <c:tx>
            <c:v>±10%</c:v>
          </c:tx>
          <c:spPr>
            <a:ln w="12700">
              <a:solidFill>
                <a:schemeClr val="tx1"/>
              </a:solidFill>
              <a:prstDash val="sysDash"/>
            </a:ln>
          </c:spPr>
          <c:marker>
            <c:symbol val="none"/>
          </c:marker>
          <c:errBars>
            <c:errDir val="x"/>
            <c:errBarType val="both"/>
            <c:errValType val="fixedVal"/>
            <c:noEndCap val="0"/>
            <c:val val="255"/>
            <c:spPr>
              <a:ln w="12700">
                <a:prstDash val="sysDash"/>
              </a:ln>
            </c:spPr>
          </c:errBars>
          <c:xVal>
            <c:numLit>
              <c:formatCode>General</c:formatCode>
              <c:ptCount val="1"/>
              <c:pt idx="0">
                <c:v>1</c:v>
              </c:pt>
            </c:numLit>
          </c:xVal>
          <c:yVal>
            <c:numRef>
              <c:f>DisplayEval!$Y$262</c:f>
              <c:numCache>
                <c:formatCode>0.000</c:formatCode>
                <c:ptCount val="1"/>
                <c:pt idx="0">
                  <c:v>2.6060072986051548</c:v>
                </c:pt>
              </c:numCache>
            </c:numRef>
          </c:yVal>
          <c:smooth val="0"/>
          <c:extLst>
            <c:ext xmlns:c16="http://schemas.microsoft.com/office/drawing/2014/chart" uri="{C3380CC4-5D6E-409C-BE32-E72D297353CC}">
              <c16:uniqueId val="{0000000B-B534-45DE-8407-32DD57DBB53D}"/>
            </c:ext>
          </c:extLst>
        </c:ser>
        <c:ser>
          <c:idx val="3"/>
          <c:order val="3"/>
          <c:tx>
            <c:v>-10%</c:v>
          </c:tx>
          <c:spPr>
            <a:ln w="12700">
              <a:noFill/>
              <a:prstDash val="dashDot"/>
            </a:ln>
          </c:spPr>
          <c:marker>
            <c:symbol val="none"/>
          </c:marker>
          <c:errBars>
            <c:errDir val="x"/>
            <c:errBarType val="both"/>
            <c:errValType val="fixedVal"/>
            <c:noEndCap val="0"/>
            <c:val val="255"/>
            <c:spPr>
              <a:ln w="12700">
                <a:prstDash val="sysDash"/>
              </a:ln>
            </c:spPr>
          </c:errBars>
          <c:xVal>
            <c:numLit>
              <c:formatCode>General</c:formatCode>
              <c:ptCount val="1"/>
              <c:pt idx="0">
                <c:v>1</c:v>
              </c:pt>
            </c:numLit>
          </c:xVal>
          <c:yVal>
            <c:numRef>
              <c:f>DisplayEval!$Z$262</c:f>
              <c:numCache>
                <c:formatCode>0.000</c:formatCode>
                <c:ptCount val="1"/>
                <c:pt idx="0">
                  <c:v>2.1321877897678538</c:v>
                </c:pt>
              </c:numCache>
            </c:numRef>
          </c:yVal>
          <c:smooth val="0"/>
          <c:extLst>
            <c:ext xmlns:c16="http://schemas.microsoft.com/office/drawing/2014/chart" uri="{C3380CC4-5D6E-409C-BE32-E72D297353CC}">
              <c16:uniqueId val="{0000000C-B534-45DE-8407-32DD57DBB53D}"/>
            </c:ext>
          </c:extLst>
        </c:ser>
        <c:ser>
          <c:idx val="4"/>
          <c:order val="4"/>
          <c:tx>
            <c:v>±20%</c:v>
          </c:tx>
          <c:spPr>
            <a:ln w="12700">
              <a:solidFill>
                <a:schemeClr val="tx1">
                  <a:shade val="95000"/>
                  <a:satMod val="105000"/>
                </a:schemeClr>
              </a:solidFill>
              <a:prstDash val="dashDot"/>
            </a:ln>
          </c:spPr>
          <c:marker>
            <c:symbol val="none"/>
          </c:marker>
          <c:errBars>
            <c:errDir val="x"/>
            <c:errBarType val="both"/>
            <c:errValType val="fixedVal"/>
            <c:noEndCap val="0"/>
            <c:val val="255"/>
            <c:spPr>
              <a:ln w="12700">
                <a:solidFill>
                  <a:schemeClr val="tx1">
                    <a:shade val="95000"/>
                    <a:satMod val="105000"/>
                  </a:schemeClr>
                </a:solidFill>
                <a:prstDash val="dashDot"/>
              </a:ln>
            </c:spPr>
          </c:errBars>
          <c:xVal>
            <c:numLit>
              <c:formatCode>General</c:formatCode>
              <c:ptCount val="1"/>
              <c:pt idx="0">
                <c:v>1</c:v>
              </c:pt>
            </c:numLit>
          </c:xVal>
          <c:yVal>
            <c:numRef>
              <c:f>DisplayEval!$AA$262</c:f>
              <c:numCache>
                <c:formatCode>0.000</c:formatCode>
                <c:ptCount val="1"/>
                <c:pt idx="0">
                  <c:v>2.8429170530238053</c:v>
                </c:pt>
              </c:numCache>
            </c:numRef>
          </c:yVal>
          <c:smooth val="0"/>
          <c:extLst>
            <c:ext xmlns:c16="http://schemas.microsoft.com/office/drawing/2014/chart" uri="{C3380CC4-5D6E-409C-BE32-E72D297353CC}">
              <c16:uniqueId val="{0000000D-B534-45DE-8407-32DD57DBB53D}"/>
            </c:ext>
          </c:extLst>
        </c:ser>
        <c:ser>
          <c:idx val="5"/>
          <c:order val="5"/>
          <c:tx>
            <c:v>-20%</c:v>
          </c:tx>
          <c:spPr>
            <a:ln w="28575">
              <a:noFill/>
            </a:ln>
          </c:spPr>
          <c:marker>
            <c:symbol val="none"/>
          </c:marker>
          <c:errBars>
            <c:errDir val="x"/>
            <c:errBarType val="both"/>
            <c:errValType val="fixedVal"/>
            <c:noEndCap val="0"/>
            <c:val val="255"/>
            <c:spPr>
              <a:ln w="12700">
                <a:prstDash val="dashDot"/>
              </a:ln>
            </c:spPr>
          </c:errBars>
          <c:xVal>
            <c:numLit>
              <c:formatCode>General</c:formatCode>
              <c:ptCount val="1"/>
              <c:pt idx="0">
                <c:v>1</c:v>
              </c:pt>
            </c:numLit>
          </c:xVal>
          <c:yVal>
            <c:numRef>
              <c:f>DisplayEval!$AB$262</c:f>
              <c:numCache>
                <c:formatCode>0.000</c:formatCode>
                <c:ptCount val="1"/>
                <c:pt idx="0">
                  <c:v>1.8952780353492036</c:v>
                </c:pt>
              </c:numCache>
            </c:numRef>
          </c:yVal>
          <c:smooth val="0"/>
          <c:extLst>
            <c:ext xmlns:c16="http://schemas.microsoft.com/office/drawing/2014/chart" uri="{C3380CC4-5D6E-409C-BE32-E72D297353CC}">
              <c16:uniqueId val="{0000000E-B534-45DE-8407-32DD57DBB53D}"/>
            </c:ext>
          </c:extLst>
        </c:ser>
        <c:dLbls>
          <c:showLegendKey val="0"/>
          <c:showVal val="0"/>
          <c:showCatName val="0"/>
          <c:showSerName val="0"/>
          <c:showPercent val="0"/>
          <c:showBubbleSize val="0"/>
        </c:dLbls>
        <c:axId val="374783072"/>
        <c:axId val="374783632"/>
      </c:scatterChart>
      <c:valAx>
        <c:axId val="374783072"/>
        <c:scaling>
          <c:orientation val="minMax"/>
          <c:max val="255"/>
          <c:min val="0"/>
        </c:scaling>
        <c:delete val="0"/>
        <c:axPos val="b"/>
        <c:title>
          <c:tx>
            <c:rich>
              <a:bodyPr/>
              <a:lstStyle/>
              <a:p>
                <a:pPr>
                  <a:defRPr/>
                </a:pPr>
                <a:r>
                  <a:rPr lang="en-US"/>
                  <a:t>Gray</a:t>
                </a:r>
                <a:r>
                  <a:rPr lang="en-US" baseline="0"/>
                  <a:t> Level</a:t>
                </a:r>
              </a:p>
            </c:rich>
          </c:tx>
          <c:overlay val="0"/>
        </c:title>
        <c:numFmt formatCode="General" sourceLinked="1"/>
        <c:majorTickMark val="out"/>
        <c:minorTickMark val="none"/>
        <c:tickLblPos val="nextTo"/>
        <c:crossAx val="374783632"/>
        <c:crosses val="autoZero"/>
        <c:crossBetween val="midCat"/>
      </c:valAx>
      <c:valAx>
        <c:axId val="374783632"/>
        <c:scaling>
          <c:orientation val="minMax"/>
        </c:scaling>
        <c:delete val="0"/>
        <c:axPos val="l"/>
        <c:majorGridlines/>
        <c:title>
          <c:tx>
            <c:rich>
              <a:bodyPr rot="-5400000" vert="horz"/>
              <a:lstStyle/>
              <a:p>
                <a:pPr>
                  <a:defRPr/>
                </a:pPr>
                <a:r>
                  <a:rPr lang="en-US"/>
                  <a:t>JND per GL</a:t>
                </a:r>
              </a:p>
            </c:rich>
          </c:tx>
          <c:overlay val="0"/>
        </c:title>
        <c:numFmt formatCode="0.000" sourceLinked="1"/>
        <c:majorTickMark val="out"/>
        <c:minorTickMark val="none"/>
        <c:tickLblPos val="nextTo"/>
        <c:crossAx val="374783072"/>
        <c:crossesAt val="0"/>
        <c:crossBetween val="midCat"/>
      </c:valAx>
    </c:plotArea>
    <c:legend>
      <c:legendPos val="r"/>
      <c:legendEntry>
        <c:idx val="3"/>
        <c:delete val="1"/>
      </c:legendEntry>
      <c:legendEntry>
        <c:idx val="5"/>
        <c:delete val="1"/>
      </c:legendEntry>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egendEntry>
        <c:idx val="12"/>
        <c:delete val="1"/>
      </c:legendEntry>
      <c:legendEntry>
        <c:idx val="13"/>
        <c:delete val="1"/>
      </c:legendEntry>
      <c:legendEntry>
        <c:idx val="14"/>
        <c:delete val="1"/>
      </c:legendEntry>
      <c:layout>
        <c:manualLayout>
          <c:xMode val="edge"/>
          <c:yMode val="edge"/>
          <c:x val="0.65953558871704432"/>
          <c:y val="0.5665642263939743"/>
          <c:w val="0.28675106405239331"/>
          <c:h val="0.24343243195256706"/>
        </c:manualLayout>
      </c:layout>
      <c:overlay val="1"/>
      <c:spPr>
        <a:solidFill>
          <a:sysClr val="window" lastClr="FFFFFF"/>
        </a:solidFill>
        <a:ln>
          <a:solidFill>
            <a:sysClr val="windowText" lastClr="000000"/>
          </a:solidFill>
        </a:ln>
      </c:spPr>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99755966958979"/>
          <c:y val="2.7930867132174516E-2"/>
          <c:w val="0.81140827533077142"/>
          <c:h val="0.8808573267964146"/>
        </c:manualLayout>
      </c:layout>
      <c:scatterChart>
        <c:scatterStyle val="lineMarker"/>
        <c:varyColors val="0"/>
        <c:ser>
          <c:idx val="0"/>
          <c:order val="0"/>
          <c:tx>
            <c:v>uvlow</c:v>
          </c:tx>
          <c:spPr>
            <a:ln>
              <a:solidFill>
                <a:schemeClr val="bg1">
                  <a:lumMod val="50000"/>
                </a:schemeClr>
              </a:solidFill>
            </a:ln>
          </c:spPr>
          <c:marker>
            <c:symbol val="circle"/>
            <c:size val="4"/>
            <c:spPr>
              <a:solidFill>
                <a:srgbClr val="777777"/>
              </a:solidFill>
              <a:ln>
                <a:solidFill>
                  <a:srgbClr val="777777"/>
                </a:solidFill>
              </a:ln>
            </c:spPr>
          </c:marker>
          <c:xVal>
            <c:numRef>
              <c:f>DisplayEval!ulow</c:f>
              <c:numCache>
                <c:formatCode>0.0000</c:formatCode>
                <c:ptCount val="6"/>
                <c:pt idx="0">
                  <c:v>0.1996950542536971</c:v>
                </c:pt>
                <c:pt idx="1">
                  <c:v>0.19928290027001902</c:v>
                </c:pt>
                <c:pt idx="2">
                  <c:v>0.19873162463103131</c:v>
                </c:pt>
                <c:pt idx="3">
                  <c:v>0.19776320190811383</c:v>
                </c:pt>
                <c:pt idx="4">
                  <c:v>0.19913445316511408</c:v>
                </c:pt>
                <c:pt idx="5">
                  <c:v>0.19810017019914758</c:v>
                </c:pt>
              </c:numCache>
            </c:numRef>
          </c:xVal>
          <c:yVal>
            <c:numRef>
              <c:f>DisplayEval!vlow</c:f>
              <c:numCache>
                <c:formatCode>0.0000</c:formatCode>
                <c:ptCount val="6"/>
                <c:pt idx="0">
                  <c:v>0.49181383506283949</c:v>
                </c:pt>
                <c:pt idx="1">
                  <c:v>0.49274047186932846</c:v>
                </c:pt>
                <c:pt idx="2">
                  <c:v>0.49574042142794511</c:v>
                </c:pt>
                <c:pt idx="3">
                  <c:v>0.49693131081022118</c:v>
                </c:pt>
                <c:pt idx="4">
                  <c:v>0.49459399985329716</c:v>
                </c:pt>
                <c:pt idx="5">
                  <c:v>0.49698151084474057</c:v>
                </c:pt>
              </c:numCache>
            </c:numRef>
          </c:yVal>
          <c:smooth val="0"/>
          <c:extLst>
            <c:ext xmlns:c16="http://schemas.microsoft.com/office/drawing/2014/chart" uri="{C3380CC4-5D6E-409C-BE32-E72D297353CC}">
              <c16:uniqueId val="{00000000-D96C-4135-8E83-E87ED6E37662}"/>
            </c:ext>
          </c:extLst>
        </c:ser>
        <c:ser>
          <c:idx val="7"/>
          <c:order val="7"/>
          <c:tx>
            <c:v>green</c:v>
          </c:tx>
          <c:spPr>
            <a:ln>
              <a:noFill/>
            </a:ln>
          </c:spPr>
          <c:marker>
            <c:symbol val="none"/>
          </c:marker>
          <c:errBars>
            <c:errDir val="x"/>
            <c:errBarType val="both"/>
            <c:errValType val="stdErr"/>
            <c:noEndCap val="0"/>
            <c:spPr>
              <a:ln>
                <a:noFill/>
              </a:ln>
            </c:spPr>
          </c:errBars>
          <c:errBars>
            <c:errDir val="y"/>
            <c:errBarType val="both"/>
            <c:errValType val="fixedVal"/>
            <c:noEndCap val="1"/>
            <c:val val="1.0000000000000002E-2"/>
            <c:spPr>
              <a:ln w="38100">
                <a:solidFill>
                  <a:srgbClr val="00FF00">
                    <a:alpha val="50000"/>
                  </a:srgbClr>
                </a:solidFill>
              </a:ln>
            </c:spPr>
          </c:errBars>
          <c:xVal>
            <c:numRef>
              <c:f>DisplayEval!ugreen</c:f>
              <c:numCache>
                <c:formatCode>General</c:formatCode>
                <c:ptCount val="1"/>
                <c:pt idx="0">
                  <c:v>0.152</c:v>
                </c:pt>
              </c:numCache>
            </c:numRef>
          </c:xVal>
          <c:yVal>
            <c:numRef>
              <c:f>DisplayEval!vgreen</c:f>
              <c:numCache>
                <c:formatCode>General</c:formatCode>
                <c:ptCount val="1"/>
                <c:pt idx="0">
                  <c:v>0.48</c:v>
                </c:pt>
              </c:numCache>
            </c:numRef>
          </c:yVal>
          <c:smooth val="0"/>
          <c:extLst>
            <c:ext xmlns:c16="http://schemas.microsoft.com/office/drawing/2014/chart" uri="{C3380CC4-5D6E-409C-BE32-E72D297353CC}">
              <c16:uniqueId val="{00000007-468F-4F46-A546-9E955E276590}"/>
            </c:ext>
          </c:extLst>
        </c:ser>
        <c:dLbls>
          <c:showLegendKey val="0"/>
          <c:showVal val="0"/>
          <c:showCatName val="0"/>
          <c:showSerName val="0"/>
          <c:showPercent val="0"/>
          <c:showBubbleSize val="0"/>
        </c:dLbls>
        <c:axId val="374788672"/>
        <c:axId val="374789232"/>
      </c:scatterChart>
      <c:scatterChart>
        <c:scatterStyle val="lineMarker"/>
        <c:varyColors val="0"/>
        <c:ser>
          <c:idx val="4"/>
          <c:order val="1"/>
          <c:tx>
            <c:v>uvhigh</c:v>
          </c:tx>
          <c:marker>
            <c:symbol val="circle"/>
            <c:size val="4"/>
            <c:spPr>
              <a:solidFill>
                <a:schemeClr val="tx1"/>
              </a:solidFill>
              <a:ln>
                <a:solidFill>
                  <a:schemeClr val="tx1"/>
                </a:solidFill>
              </a:ln>
            </c:spPr>
          </c:marker>
          <c:xVal>
            <c:numRef>
              <c:f>DisplayEval!uhigh</c:f>
              <c:numCache>
                <c:formatCode>0.0000</c:formatCode>
                <c:ptCount val="9"/>
                <c:pt idx="0">
                  <c:v>0.19674381251368914</c:v>
                </c:pt>
                <c:pt idx="1">
                  <c:v>0.19731870632686105</c:v>
                </c:pt>
                <c:pt idx="2">
                  <c:v>0.19769525502250843</c:v>
                </c:pt>
                <c:pt idx="3">
                  <c:v>0.19806494986992487</c:v>
                </c:pt>
                <c:pt idx="4">
                  <c:v>0.19762499452258883</c:v>
                </c:pt>
                <c:pt idx="5">
                  <c:v>0.19707965375535544</c:v>
                </c:pt>
                <c:pt idx="6">
                  <c:v>0.19657285949306272</c:v>
                </c:pt>
                <c:pt idx="7">
                  <c:v>0.19622082467938012</c:v>
                </c:pt>
                <c:pt idx="8">
                  <c:v>0.19521497919556172</c:v>
                </c:pt>
              </c:numCache>
            </c:numRef>
          </c:xVal>
          <c:yVal>
            <c:numRef>
              <c:f>DisplayEval!vhigh</c:f>
              <c:numCache>
                <c:formatCode>0.0000</c:formatCode>
                <c:ptCount val="9"/>
                <c:pt idx="0">
                  <c:v>0.49523983354019135</c:v>
                </c:pt>
                <c:pt idx="1">
                  <c:v>0.49576215553837399</c:v>
                </c:pt>
                <c:pt idx="2">
                  <c:v>0.49634329336693811</c:v>
                </c:pt>
                <c:pt idx="3">
                  <c:v>0.49543275554646171</c:v>
                </c:pt>
                <c:pt idx="4">
                  <c:v>0.49546470356250821</c:v>
                </c:pt>
                <c:pt idx="5">
                  <c:v>0.49602168400804408</c:v>
                </c:pt>
                <c:pt idx="6">
                  <c:v>0.4961419191404487</c:v>
                </c:pt>
                <c:pt idx="7">
                  <c:v>0.49679017007741355</c:v>
                </c:pt>
                <c:pt idx="8">
                  <c:v>0.49813626907073505</c:v>
                </c:pt>
              </c:numCache>
            </c:numRef>
          </c:yVal>
          <c:smooth val="0"/>
          <c:extLst>
            <c:ext xmlns:c16="http://schemas.microsoft.com/office/drawing/2014/chart" uri="{C3380CC4-5D6E-409C-BE32-E72D297353CC}">
              <c16:uniqueId val="{00000005-D96C-4135-8E83-E87ED6E37662}"/>
            </c:ext>
          </c:extLst>
        </c:ser>
        <c:ser>
          <c:idx val="1"/>
          <c:order val="2"/>
          <c:tx>
            <c:v>d65uv</c:v>
          </c:tx>
          <c:marker>
            <c:symbol val="none"/>
          </c:marker>
          <c:errBars>
            <c:errDir val="y"/>
            <c:errBarType val="both"/>
            <c:errValType val="fixedVal"/>
            <c:noEndCap val="1"/>
            <c:val val="3.0000000000000006E-2"/>
            <c:spPr>
              <a:ln>
                <a:solidFill>
                  <a:schemeClr val="bg1">
                    <a:lumMod val="50000"/>
                  </a:schemeClr>
                </a:solidFill>
                <a:prstDash val="dash"/>
              </a:ln>
            </c:spPr>
          </c:errBars>
          <c:errBars>
            <c:errDir val="x"/>
            <c:errBarType val="both"/>
            <c:errValType val="fixedVal"/>
            <c:noEndCap val="1"/>
            <c:val val="3.0000000000000006E-2"/>
            <c:spPr>
              <a:ln>
                <a:solidFill>
                  <a:schemeClr val="bg1">
                    <a:lumMod val="50000"/>
                  </a:schemeClr>
                </a:solidFill>
                <a:prstDash val="dash"/>
              </a:ln>
            </c:spPr>
          </c:errBars>
          <c:xVal>
            <c:numRef>
              <c:f>DisplayEval!u</c:f>
              <c:numCache>
                <c:formatCode>General</c:formatCode>
                <c:ptCount val="1"/>
                <c:pt idx="0">
                  <c:v>0.19783000000000001</c:v>
                </c:pt>
              </c:numCache>
            </c:numRef>
          </c:xVal>
          <c:yVal>
            <c:numRef>
              <c:f>DisplayEval!v</c:f>
              <c:numCache>
                <c:formatCode>General</c:formatCode>
                <c:ptCount val="1"/>
                <c:pt idx="0">
                  <c:v>0.46833000000000002</c:v>
                </c:pt>
              </c:numCache>
            </c:numRef>
          </c:yVal>
          <c:smooth val="0"/>
          <c:extLst>
            <c:ext xmlns:c16="http://schemas.microsoft.com/office/drawing/2014/chart" uri="{C3380CC4-5D6E-409C-BE32-E72D297353CC}">
              <c16:uniqueId val="{00000006-D96C-4135-8E83-E87ED6E37662}"/>
            </c:ext>
          </c:extLst>
        </c:ser>
        <c:ser>
          <c:idx val="2"/>
          <c:order val="3"/>
          <c:tx>
            <c:v>r0p01</c:v>
          </c:tx>
          <c:spPr>
            <a:ln w="12700">
              <a:solidFill>
                <a:schemeClr val="bg1">
                  <a:lumMod val="50000"/>
                </a:schemeClr>
              </a:solidFill>
            </a:ln>
          </c:spPr>
          <c:marker>
            <c:symbol val="none"/>
          </c:marker>
          <c:xVal>
            <c:numRef>
              <c:f>DisplayEval!Circle1x</c:f>
              <c:numCache>
                <c:formatCode>General</c:formatCode>
                <c:ptCount val="361"/>
                <c:pt idx="0">
                  <c:v>0.20783000000000001</c:v>
                </c:pt>
                <c:pt idx="1">
                  <c:v>0.20782847695156392</c:v>
                </c:pt>
                <c:pt idx="2">
                  <c:v>0.20782390827019095</c:v>
                </c:pt>
                <c:pt idx="3">
                  <c:v>0.20781629534754575</c:v>
                </c:pt>
                <c:pt idx="4">
                  <c:v>0.20780564050259825</c:v>
                </c:pt>
                <c:pt idx="5">
                  <c:v>0.20779194698091746</c:v>
                </c:pt>
                <c:pt idx="6">
                  <c:v>0.20777521895368273</c:v>
                </c:pt>
                <c:pt idx="7">
                  <c:v>0.20775546151641322</c:v>
                </c:pt>
                <c:pt idx="8">
                  <c:v>0.20773268068741571</c:v>
                </c:pt>
                <c:pt idx="9">
                  <c:v>0.20770688340595139</c:v>
                </c:pt>
                <c:pt idx="10">
                  <c:v>0.20767807753012207</c:v>
                </c:pt>
                <c:pt idx="11">
                  <c:v>0.20764627183447665</c:v>
                </c:pt>
                <c:pt idx="12">
                  <c:v>0.20761147600733806</c:v>
                </c:pt>
                <c:pt idx="13">
                  <c:v>0.20757370064785235</c:v>
                </c:pt>
                <c:pt idx="14">
                  <c:v>0.20753295726275997</c:v>
                </c:pt>
                <c:pt idx="15">
                  <c:v>0.20748925826289069</c:v>
                </c:pt>
                <c:pt idx="16">
                  <c:v>0.20744261695938321</c:v>
                </c:pt>
                <c:pt idx="17">
                  <c:v>0.20739304755963037</c:v>
                </c:pt>
                <c:pt idx="18">
                  <c:v>0.20734056516295155</c:v>
                </c:pt>
                <c:pt idx="19">
                  <c:v>0.20728518575599317</c:v>
                </c:pt>
                <c:pt idx="20">
                  <c:v>0.2072269262078591</c:v>
                </c:pt>
                <c:pt idx="21">
                  <c:v>0.20716580426497203</c:v>
                </c:pt>
                <c:pt idx="22">
                  <c:v>0.20710183854566788</c:v>
                </c:pt>
                <c:pt idx="23">
                  <c:v>0.20703504853452442</c:v>
                </c:pt>
                <c:pt idx="24">
                  <c:v>0.20696545457642601</c:v>
                </c:pt>
                <c:pt idx="25">
                  <c:v>0.20689307787036651</c:v>
                </c:pt>
                <c:pt idx="26">
                  <c:v>0.20681794046299168</c:v>
                </c:pt>
                <c:pt idx="27">
                  <c:v>0.20674006524188368</c:v>
                </c:pt>
                <c:pt idx="28">
                  <c:v>0.20665947592858927</c:v>
                </c:pt>
                <c:pt idx="29">
                  <c:v>0.20657619707139396</c:v>
                </c:pt>
                <c:pt idx="30">
                  <c:v>0.20649025403784438</c:v>
                </c:pt>
                <c:pt idx="31">
                  <c:v>0.20640167300702114</c:v>
                </c:pt>
                <c:pt idx="32">
                  <c:v>0.20631048096156426</c:v>
                </c:pt>
                <c:pt idx="33">
                  <c:v>0.20621670567945424</c:v>
                </c:pt>
                <c:pt idx="34">
                  <c:v>0.20612037572555042</c:v>
                </c:pt>
                <c:pt idx="35">
                  <c:v>0.20602152044288993</c:v>
                </c:pt>
                <c:pt idx="36">
                  <c:v>0.20592016994374948</c:v>
                </c:pt>
                <c:pt idx="37">
                  <c:v>0.20581635510047294</c:v>
                </c:pt>
                <c:pt idx="38">
                  <c:v>0.20571010753606722</c:v>
                </c:pt>
                <c:pt idx="39">
                  <c:v>0.20560145961456971</c:v>
                </c:pt>
                <c:pt idx="40">
                  <c:v>0.2054904444311898</c:v>
                </c:pt>
                <c:pt idx="41">
                  <c:v>0.20537709580222774</c:v>
                </c:pt>
                <c:pt idx="42">
                  <c:v>0.20526144825477394</c:v>
                </c:pt>
                <c:pt idx="43">
                  <c:v>0.2051435370161917</c:v>
                </c:pt>
                <c:pt idx="44">
                  <c:v>0.20502339800338651</c:v>
                </c:pt>
                <c:pt idx="45">
                  <c:v>0.20490106781186548</c:v>
                </c:pt>
                <c:pt idx="46">
                  <c:v>0.20477658370458998</c:v>
                </c:pt>
                <c:pt idx="47">
                  <c:v>0.204649983600625</c:v>
                </c:pt>
                <c:pt idx="48">
                  <c:v>0.20452130606358859</c:v>
                </c:pt>
                <c:pt idx="49">
                  <c:v>0.20439059028990508</c:v>
                </c:pt>
                <c:pt idx="50">
                  <c:v>0.20425787609686541</c:v>
                </c:pt>
                <c:pt idx="51">
                  <c:v>0.20412320391049837</c:v>
                </c:pt>
                <c:pt idx="52">
                  <c:v>0.20398661475325658</c:v>
                </c:pt>
                <c:pt idx="53">
                  <c:v>0.2038481502315205</c:v>
                </c:pt>
                <c:pt idx="54">
                  <c:v>0.20370785252292473</c:v>
                </c:pt>
                <c:pt idx="55">
                  <c:v>0.20356576436351045</c:v>
                </c:pt>
                <c:pt idx="56">
                  <c:v>0.20342192903470746</c:v>
                </c:pt>
                <c:pt idx="57">
                  <c:v>0.20327639035015027</c:v>
                </c:pt>
                <c:pt idx="58">
                  <c:v>0.20312919264233206</c:v>
                </c:pt>
                <c:pt idx="59">
                  <c:v>0.20298038074910055</c:v>
                </c:pt>
                <c:pt idx="60">
                  <c:v>0.20283000000000001</c:v>
                </c:pt>
                <c:pt idx="61">
                  <c:v>0.20267809620246338</c:v>
                </c:pt>
                <c:pt idx="62">
                  <c:v>0.20252471562785893</c:v>
                </c:pt>
                <c:pt idx="63">
                  <c:v>0.20236990499739546</c:v>
                </c:pt>
                <c:pt idx="64">
                  <c:v>0.20221371146789077</c:v>
                </c:pt>
                <c:pt idx="65">
                  <c:v>0.20205618261740699</c:v>
                </c:pt>
                <c:pt idx="66">
                  <c:v>0.20189736643075801</c:v>
                </c:pt>
                <c:pt idx="67">
                  <c:v>0.20173731128489275</c:v>
                </c:pt>
                <c:pt idx="68">
                  <c:v>0.20157606593415914</c:v>
                </c:pt>
                <c:pt idx="69">
                  <c:v>0.201413679495453</c:v>
                </c:pt>
                <c:pt idx="70">
                  <c:v>0.2012502014332567</c:v>
                </c:pt>
                <c:pt idx="71">
                  <c:v>0.20108568154457157</c:v>
                </c:pt>
                <c:pt idx="72">
                  <c:v>0.20092016994374948</c:v>
                </c:pt>
                <c:pt idx="73">
                  <c:v>0.20075371704722739</c:v>
                </c:pt>
                <c:pt idx="74">
                  <c:v>0.20058637355816999</c:v>
                </c:pt>
                <c:pt idx="75">
                  <c:v>0.20041819045102521</c:v>
                </c:pt>
                <c:pt idx="76">
                  <c:v>0.20024921895599668</c:v>
                </c:pt>
                <c:pt idx="77">
                  <c:v>0.20007951054343864</c:v>
                </c:pt>
                <c:pt idx="78">
                  <c:v>0.19990911690817759</c:v>
                </c:pt>
                <c:pt idx="79">
                  <c:v>0.19973808995376546</c:v>
                </c:pt>
                <c:pt idx="80">
                  <c:v>0.1995664817766693</c:v>
                </c:pt>
                <c:pt idx="81">
                  <c:v>0.19939434465040232</c:v>
                </c:pt>
                <c:pt idx="82">
                  <c:v>0.19922173100960067</c:v>
                </c:pt>
                <c:pt idx="83">
                  <c:v>0.19904869343405149</c:v>
                </c:pt>
                <c:pt idx="84">
                  <c:v>0.19887528463267654</c:v>
                </c:pt>
                <c:pt idx="85">
                  <c:v>0.19870155742747658</c:v>
                </c:pt>
                <c:pt idx="86">
                  <c:v>0.19852756473744126</c:v>
                </c:pt>
                <c:pt idx="87">
                  <c:v>0.19835335956242944</c:v>
                </c:pt>
                <c:pt idx="88">
                  <c:v>0.19817899496702501</c:v>
                </c:pt>
                <c:pt idx="89">
                  <c:v>0.19800452406437283</c:v>
                </c:pt>
                <c:pt idx="90">
                  <c:v>0.19783000000000001</c:v>
                </c:pt>
                <c:pt idx="91">
                  <c:v>0.19765547593562718</c:v>
                </c:pt>
                <c:pt idx="92">
                  <c:v>0.197481005032975</c:v>
                </c:pt>
                <c:pt idx="93">
                  <c:v>0.19730664043757057</c:v>
                </c:pt>
                <c:pt idx="94">
                  <c:v>0.19713243526255875</c:v>
                </c:pt>
                <c:pt idx="95">
                  <c:v>0.19695844257252343</c:v>
                </c:pt>
                <c:pt idx="96">
                  <c:v>0.19678471536732348</c:v>
                </c:pt>
                <c:pt idx="97">
                  <c:v>0.19661130656594852</c:v>
                </c:pt>
                <c:pt idx="98">
                  <c:v>0.19643826899039935</c:v>
                </c:pt>
                <c:pt idx="99">
                  <c:v>0.1962656553495977</c:v>
                </c:pt>
                <c:pt idx="100">
                  <c:v>0.19609351822333071</c:v>
                </c:pt>
                <c:pt idx="101">
                  <c:v>0.19592191004623455</c:v>
                </c:pt>
                <c:pt idx="102">
                  <c:v>0.19575088309182243</c:v>
                </c:pt>
                <c:pt idx="103">
                  <c:v>0.19558048945656137</c:v>
                </c:pt>
                <c:pt idx="104">
                  <c:v>0.19541078104400333</c:v>
                </c:pt>
                <c:pt idx="105">
                  <c:v>0.1952418095489748</c:v>
                </c:pt>
                <c:pt idx="106">
                  <c:v>0.19507362644183002</c:v>
                </c:pt>
                <c:pt idx="107">
                  <c:v>0.19490628295277265</c:v>
                </c:pt>
                <c:pt idx="108">
                  <c:v>0.19473983005625053</c:v>
                </c:pt>
                <c:pt idx="109">
                  <c:v>0.19457431845542844</c:v>
                </c:pt>
                <c:pt idx="110">
                  <c:v>0.19440979856674331</c:v>
                </c:pt>
                <c:pt idx="111">
                  <c:v>0.19424632050454702</c:v>
                </c:pt>
                <c:pt idx="112">
                  <c:v>0.19408393406584087</c:v>
                </c:pt>
                <c:pt idx="113">
                  <c:v>0.19392268871510726</c:v>
                </c:pt>
                <c:pt idx="114">
                  <c:v>0.193762633569242</c:v>
                </c:pt>
                <c:pt idx="115">
                  <c:v>0.19360381738259302</c:v>
                </c:pt>
                <c:pt idx="116">
                  <c:v>0.19344628853210924</c:v>
                </c:pt>
                <c:pt idx="117">
                  <c:v>0.19329009500260455</c:v>
                </c:pt>
                <c:pt idx="118">
                  <c:v>0.19313528437214111</c:v>
                </c:pt>
                <c:pt idx="119">
                  <c:v>0.19298190379753663</c:v>
                </c:pt>
                <c:pt idx="120">
                  <c:v>0.19283</c:v>
                </c:pt>
                <c:pt idx="121">
                  <c:v>0.19267961925089946</c:v>
                </c:pt>
                <c:pt idx="122">
                  <c:v>0.19253080735766795</c:v>
                </c:pt>
                <c:pt idx="123">
                  <c:v>0.19238360964984974</c:v>
                </c:pt>
                <c:pt idx="124">
                  <c:v>0.19223807096529255</c:v>
                </c:pt>
                <c:pt idx="125">
                  <c:v>0.19209423563648956</c:v>
                </c:pt>
                <c:pt idx="126">
                  <c:v>0.19195214747707529</c:v>
                </c:pt>
                <c:pt idx="127">
                  <c:v>0.19181184976847951</c:v>
                </c:pt>
                <c:pt idx="128">
                  <c:v>0.19167338524674343</c:v>
                </c:pt>
                <c:pt idx="129">
                  <c:v>0.19153679608950164</c:v>
                </c:pt>
                <c:pt idx="130">
                  <c:v>0.1914021239031346</c:v>
                </c:pt>
                <c:pt idx="131">
                  <c:v>0.19126940971009493</c:v>
                </c:pt>
                <c:pt idx="132">
                  <c:v>0.19113869393641142</c:v>
                </c:pt>
                <c:pt idx="133">
                  <c:v>0.19101001639937501</c:v>
                </c:pt>
                <c:pt idx="134">
                  <c:v>0.19088341629541003</c:v>
                </c:pt>
                <c:pt idx="135">
                  <c:v>0.19075893218813453</c:v>
                </c:pt>
                <c:pt idx="136">
                  <c:v>0.1906366019966135</c:v>
                </c:pt>
                <c:pt idx="137">
                  <c:v>0.19051646298380831</c:v>
                </c:pt>
                <c:pt idx="138">
                  <c:v>0.19039855174522607</c:v>
                </c:pt>
                <c:pt idx="139">
                  <c:v>0.19028290419777227</c:v>
                </c:pt>
                <c:pt idx="140">
                  <c:v>0.19016955556881024</c:v>
                </c:pt>
                <c:pt idx="141">
                  <c:v>0.1900585403854303</c:v>
                </c:pt>
                <c:pt idx="142">
                  <c:v>0.18994989246393279</c:v>
                </c:pt>
                <c:pt idx="143">
                  <c:v>0.18984364489952707</c:v>
                </c:pt>
                <c:pt idx="144">
                  <c:v>0.18973983005625053</c:v>
                </c:pt>
                <c:pt idx="145">
                  <c:v>0.18963847955711008</c:v>
                </c:pt>
                <c:pt idx="146">
                  <c:v>0.18953962427444959</c:v>
                </c:pt>
                <c:pt idx="147">
                  <c:v>0.18944329432054577</c:v>
                </c:pt>
                <c:pt idx="148">
                  <c:v>0.18934951903843575</c:v>
                </c:pt>
                <c:pt idx="149">
                  <c:v>0.1892583269929789</c:v>
                </c:pt>
                <c:pt idx="150">
                  <c:v>0.18916974596215563</c:v>
                </c:pt>
                <c:pt idx="151">
                  <c:v>0.18908380292860605</c:v>
                </c:pt>
                <c:pt idx="152">
                  <c:v>0.18900052407141074</c:v>
                </c:pt>
                <c:pt idx="153">
                  <c:v>0.18891993475811633</c:v>
                </c:pt>
                <c:pt idx="154">
                  <c:v>0.18884205953700833</c:v>
                </c:pt>
                <c:pt idx="155">
                  <c:v>0.1887669221296335</c:v>
                </c:pt>
                <c:pt idx="156">
                  <c:v>0.188694545423574</c:v>
                </c:pt>
                <c:pt idx="157">
                  <c:v>0.18862495146547562</c:v>
                </c:pt>
                <c:pt idx="158">
                  <c:v>0.18855816145433213</c:v>
                </c:pt>
                <c:pt idx="159">
                  <c:v>0.18849419573502799</c:v>
                </c:pt>
                <c:pt idx="160">
                  <c:v>0.18843307379214091</c:v>
                </c:pt>
                <c:pt idx="161">
                  <c:v>0.18837481424400684</c:v>
                </c:pt>
                <c:pt idx="162">
                  <c:v>0.18831943483704847</c:v>
                </c:pt>
                <c:pt idx="163">
                  <c:v>0.18826695244036964</c:v>
                </c:pt>
                <c:pt idx="164">
                  <c:v>0.18821738304061683</c:v>
                </c:pt>
                <c:pt idx="165">
                  <c:v>0.18817074173710932</c:v>
                </c:pt>
                <c:pt idx="166">
                  <c:v>0.18812704273724004</c:v>
                </c:pt>
                <c:pt idx="167">
                  <c:v>0.18808629935214766</c:v>
                </c:pt>
                <c:pt idx="168">
                  <c:v>0.18804852399266195</c:v>
                </c:pt>
                <c:pt idx="169">
                  <c:v>0.18801372816552336</c:v>
                </c:pt>
                <c:pt idx="170">
                  <c:v>0.18798192246987794</c:v>
                </c:pt>
                <c:pt idx="171">
                  <c:v>0.18795311659404862</c:v>
                </c:pt>
                <c:pt idx="172">
                  <c:v>0.1879273193125843</c:v>
                </c:pt>
                <c:pt idx="173">
                  <c:v>0.18790453848358679</c:v>
                </c:pt>
                <c:pt idx="174">
                  <c:v>0.18788478104631728</c:v>
                </c:pt>
                <c:pt idx="175">
                  <c:v>0.18786805301908255</c:v>
                </c:pt>
                <c:pt idx="176">
                  <c:v>0.18785435949740176</c:v>
                </c:pt>
                <c:pt idx="177">
                  <c:v>0.18784370465245426</c:v>
                </c:pt>
                <c:pt idx="178">
                  <c:v>0.18783609172980906</c:v>
                </c:pt>
                <c:pt idx="179">
                  <c:v>0.18783152304843609</c:v>
                </c:pt>
                <c:pt idx="180">
                  <c:v>0.18783</c:v>
                </c:pt>
                <c:pt idx="181">
                  <c:v>0.18783152304843609</c:v>
                </c:pt>
                <c:pt idx="182">
                  <c:v>0.18783609172980906</c:v>
                </c:pt>
                <c:pt idx="183">
                  <c:v>0.18784370465245426</c:v>
                </c:pt>
                <c:pt idx="184">
                  <c:v>0.18785435949740176</c:v>
                </c:pt>
                <c:pt idx="185">
                  <c:v>0.18786805301908255</c:v>
                </c:pt>
                <c:pt idx="186">
                  <c:v>0.18788478104631728</c:v>
                </c:pt>
                <c:pt idx="187">
                  <c:v>0.18790453848358679</c:v>
                </c:pt>
                <c:pt idx="188">
                  <c:v>0.1879273193125843</c:v>
                </c:pt>
                <c:pt idx="189">
                  <c:v>0.18795311659404862</c:v>
                </c:pt>
                <c:pt idx="190">
                  <c:v>0.18798192246987794</c:v>
                </c:pt>
                <c:pt idx="191">
                  <c:v>0.18801372816552336</c:v>
                </c:pt>
                <c:pt idx="192">
                  <c:v>0.18804852399266195</c:v>
                </c:pt>
                <c:pt idx="193">
                  <c:v>0.18808629935214766</c:v>
                </c:pt>
                <c:pt idx="194">
                  <c:v>0.18812704273724004</c:v>
                </c:pt>
                <c:pt idx="195">
                  <c:v>0.18817074173710932</c:v>
                </c:pt>
                <c:pt idx="196">
                  <c:v>0.1882173830406168</c:v>
                </c:pt>
                <c:pt idx="197">
                  <c:v>0.18826695244036964</c:v>
                </c:pt>
                <c:pt idx="198">
                  <c:v>0.18831943483704847</c:v>
                </c:pt>
                <c:pt idx="199">
                  <c:v>0.18837481424400684</c:v>
                </c:pt>
                <c:pt idx="200">
                  <c:v>0.18843307379214091</c:v>
                </c:pt>
                <c:pt idx="201">
                  <c:v>0.18849419573502799</c:v>
                </c:pt>
                <c:pt idx="202">
                  <c:v>0.18855816145433213</c:v>
                </c:pt>
                <c:pt idx="203">
                  <c:v>0.18862495146547559</c:v>
                </c:pt>
                <c:pt idx="204">
                  <c:v>0.188694545423574</c:v>
                </c:pt>
                <c:pt idx="205">
                  <c:v>0.1887669221296335</c:v>
                </c:pt>
                <c:pt idx="206">
                  <c:v>0.18884205953700833</c:v>
                </c:pt>
                <c:pt idx="207">
                  <c:v>0.18891993475811633</c:v>
                </c:pt>
                <c:pt idx="208">
                  <c:v>0.18900052407141074</c:v>
                </c:pt>
                <c:pt idx="209">
                  <c:v>0.18908380292860605</c:v>
                </c:pt>
                <c:pt idx="210">
                  <c:v>0.18916974596215563</c:v>
                </c:pt>
                <c:pt idx="211">
                  <c:v>0.18925832699297887</c:v>
                </c:pt>
                <c:pt idx="212">
                  <c:v>0.18934951903843575</c:v>
                </c:pt>
                <c:pt idx="213">
                  <c:v>0.18944329432054577</c:v>
                </c:pt>
                <c:pt idx="214">
                  <c:v>0.18953962427444959</c:v>
                </c:pt>
                <c:pt idx="215">
                  <c:v>0.18963847955711008</c:v>
                </c:pt>
                <c:pt idx="216">
                  <c:v>0.18973983005625053</c:v>
                </c:pt>
                <c:pt idx="217">
                  <c:v>0.18984364489952707</c:v>
                </c:pt>
                <c:pt idx="218">
                  <c:v>0.18994989246393279</c:v>
                </c:pt>
                <c:pt idx="219">
                  <c:v>0.1900585403854303</c:v>
                </c:pt>
                <c:pt idx="220">
                  <c:v>0.19016955556881021</c:v>
                </c:pt>
                <c:pt idx="221">
                  <c:v>0.19028290419777227</c:v>
                </c:pt>
                <c:pt idx="222">
                  <c:v>0.19039855174522607</c:v>
                </c:pt>
                <c:pt idx="223">
                  <c:v>0.19051646298380831</c:v>
                </c:pt>
                <c:pt idx="224">
                  <c:v>0.1906366019966135</c:v>
                </c:pt>
                <c:pt idx="225">
                  <c:v>0.19075893218813453</c:v>
                </c:pt>
                <c:pt idx="226">
                  <c:v>0.19088341629541003</c:v>
                </c:pt>
                <c:pt idx="227">
                  <c:v>0.19101001639937501</c:v>
                </c:pt>
                <c:pt idx="228">
                  <c:v>0.19113869393641142</c:v>
                </c:pt>
                <c:pt idx="229">
                  <c:v>0.19126940971009493</c:v>
                </c:pt>
                <c:pt idx="230">
                  <c:v>0.1914021239031346</c:v>
                </c:pt>
                <c:pt idx="231">
                  <c:v>0.19153679608950164</c:v>
                </c:pt>
                <c:pt idx="232">
                  <c:v>0.19167338524674343</c:v>
                </c:pt>
                <c:pt idx="233">
                  <c:v>0.19181184976847954</c:v>
                </c:pt>
                <c:pt idx="234">
                  <c:v>0.19195214747707529</c:v>
                </c:pt>
                <c:pt idx="235">
                  <c:v>0.19209423563648953</c:v>
                </c:pt>
                <c:pt idx="236">
                  <c:v>0.19223807096529252</c:v>
                </c:pt>
                <c:pt idx="237">
                  <c:v>0.19238360964984974</c:v>
                </c:pt>
                <c:pt idx="238">
                  <c:v>0.19253080735766795</c:v>
                </c:pt>
                <c:pt idx="239">
                  <c:v>0.19267961925089946</c:v>
                </c:pt>
                <c:pt idx="240">
                  <c:v>0.19283</c:v>
                </c:pt>
                <c:pt idx="241">
                  <c:v>0.19298190379753663</c:v>
                </c:pt>
                <c:pt idx="242">
                  <c:v>0.19313528437214109</c:v>
                </c:pt>
                <c:pt idx="243">
                  <c:v>0.19329009500260452</c:v>
                </c:pt>
                <c:pt idx="244">
                  <c:v>0.19344628853210924</c:v>
                </c:pt>
                <c:pt idx="245">
                  <c:v>0.193603817382593</c:v>
                </c:pt>
                <c:pt idx="246">
                  <c:v>0.193762633569242</c:v>
                </c:pt>
                <c:pt idx="247">
                  <c:v>0.19392268871510726</c:v>
                </c:pt>
                <c:pt idx="248">
                  <c:v>0.19408393406584087</c:v>
                </c:pt>
                <c:pt idx="249">
                  <c:v>0.19424632050454699</c:v>
                </c:pt>
                <c:pt idx="250">
                  <c:v>0.19440979856674331</c:v>
                </c:pt>
                <c:pt idx="251">
                  <c:v>0.19457431845542844</c:v>
                </c:pt>
                <c:pt idx="252">
                  <c:v>0.19473983005625053</c:v>
                </c:pt>
                <c:pt idx="253">
                  <c:v>0.19490628295277262</c:v>
                </c:pt>
                <c:pt idx="254">
                  <c:v>0.19507362644183002</c:v>
                </c:pt>
                <c:pt idx="255">
                  <c:v>0.1952418095489748</c:v>
                </c:pt>
                <c:pt idx="256">
                  <c:v>0.19541078104400333</c:v>
                </c:pt>
                <c:pt idx="257">
                  <c:v>0.19558048945656134</c:v>
                </c:pt>
                <c:pt idx="258">
                  <c:v>0.1957508830918224</c:v>
                </c:pt>
                <c:pt idx="259">
                  <c:v>0.19592191004623455</c:v>
                </c:pt>
                <c:pt idx="260">
                  <c:v>0.19609351822333071</c:v>
                </c:pt>
                <c:pt idx="261">
                  <c:v>0.1962656553495977</c:v>
                </c:pt>
                <c:pt idx="262">
                  <c:v>0.19643826899039935</c:v>
                </c:pt>
                <c:pt idx="263">
                  <c:v>0.19661130656594852</c:v>
                </c:pt>
                <c:pt idx="264">
                  <c:v>0.19678471536732348</c:v>
                </c:pt>
                <c:pt idx="265">
                  <c:v>0.19695844257252343</c:v>
                </c:pt>
                <c:pt idx="266">
                  <c:v>0.19713243526255875</c:v>
                </c:pt>
                <c:pt idx="267">
                  <c:v>0.19730664043757057</c:v>
                </c:pt>
                <c:pt idx="268">
                  <c:v>0.197481005032975</c:v>
                </c:pt>
                <c:pt idx="269">
                  <c:v>0.19765547593562718</c:v>
                </c:pt>
                <c:pt idx="270">
                  <c:v>0.19783000000000001</c:v>
                </c:pt>
                <c:pt idx="271">
                  <c:v>0.19800452406437283</c:v>
                </c:pt>
                <c:pt idx="272">
                  <c:v>0.19817899496702501</c:v>
                </c:pt>
                <c:pt idx="273">
                  <c:v>0.19835335956242944</c:v>
                </c:pt>
                <c:pt idx="274">
                  <c:v>0.19852756473744126</c:v>
                </c:pt>
                <c:pt idx="275">
                  <c:v>0.19870155742747658</c:v>
                </c:pt>
                <c:pt idx="276">
                  <c:v>0.19887528463267654</c:v>
                </c:pt>
                <c:pt idx="277">
                  <c:v>0.19904869343405149</c:v>
                </c:pt>
                <c:pt idx="278">
                  <c:v>0.19922173100960067</c:v>
                </c:pt>
                <c:pt idx="279">
                  <c:v>0.19939434465040232</c:v>
                </c:pt>
                <c:pt idx="280">
                  <c:v>0.1995664817766693</c:v>
                </c:pt>
                <c:pt idx="281">
                  <c:v>0.19973808995376544</c:v>
                </c:pt>
                <c:pt idx="282">
                  <c:v>0.19990911690817759</c:v>
                </c:pt>
                <c:pt idx="283">
                  <c:v>0.20007951054343864</c:v>
                </c:pt>
                <c:pt idx="284">
                  <c:v>0.20024921895599668</c:v>
                </c:pt>
                <c:pt idx="285">
                  <c:v>0.20041819045102521</c:v>
                </c:pt>
                <c:pt idx="286">
                  <c:v>0.20058637355816999</c:v>
                </c:pt>
                <c:pt idx="287">
                  <c:v>0.20075371704722739</c:v>
                </c:pt>
                <c:pt idx="288">
                  <c:v>0.20092016994374948</c:v>
                </c:pt>
                <c:pt idx="289">
                  <c:v>0.20108568154457157</c:v>
                </c:pt>
                <c:pt idx="290">
                  <c:v>0.2012502014332567</c:v>
                </c:pt>
                <c:pt idx="291">
                  <c:v>0.201413679495453</c:v>
                </c:pt>
                <c:pt idx="292">
                  <c:v>0.20157606593415914</c:v>
                </c:pt>
                <c:pt idx="293">
                  <c:v>0.20173731128489275</c:v>
                </c:pt>
                <c:pt idx="294">
                  <c:v>0.20189736643075801</c:v>
                </c:pt>
                <c:pt idx="295">
                  <c:v>0.20205618261740702</c:v>
                </c:pt>
                <c:pt idx="296">
                  <c:v>0.20221371146789077</c:v>
                </c:pt>
                <c:pt idx="297">
                  <c:v>0.20236990499739546</c:v>
                </c:pt>
                <c:pt idx="298">
                  <c:v>0.2025247156278589</c:v>
                </c:pt>
                <c:pt idx="299">
                  <c:v>0.20267809620246338</c:v>
                </c:pt>
                <c:pt idx="300">
                  <c:v>0.20283000000000001</c:v>
                </c:pt>
                <c:pt idx="301">
                  <c:v>0.20298038074910055</c:v>
                </c:pt>
                <c:pt idx="302">
                  <c:v>0.20312919264233206</c:v>
                </c:pt>
                <c:pt idx="303">
                  <c:v>0.20327639035015027</c:v>
                </c:pt>
                <c:pt idx="304">
                  <c:v>0.20342192903470746</c:v>
                </c:pt>
                <c:pt idx="305">
                  <c:v>0.20356576436351045</c:v>
                </c:pt>
                <c:pt idx="306">
                  <c:v>0.20370785252292473</c:v>
                </c:pt>
                <c:pt idx="307">
                  <c:v>0.20384815023152048</c:v>
                </c:pt>
                <c:pt idx="308">
                  <c:v>0.20398661475325658</c:v>
                </c:pt>
                <c:pt idx="309">
                  <c:v>0.20412320391049837</c:v>
                </c:pt>
                <c:pt idx="310">
                  <c:v>0.20425787609686541</c:v>
                </c:pt>
                <c:pt idx="311">
                  <c:v>0.20439059028990508</c:v>
                </c:pt>
                <c:pt idx="312">
                  <c:v>0.20452130606358859</c:v>
                </c:pt>
                <c:pt idx="313">
                  <c:v>0.20464998360062497</c:v>
                </c:pt>
                <c:pt idx="314">
                  <c:v>0.20477658370458998</c:v>
                </c:pt>
                <c:pt idx="315">
                  <c:v>0.20490106781186548</c:v>
                </c:pt>
                <c:pt idx="316">
                  <c:v>0.20502339800338651</c:v>
                </c:pt>
                <c:pt idx="317">
                  <c:v>0.2051435370161917</c:v>
                </c:pt>
                <c:pt idx="318">
                  <c:v>0.20526144825477394</c:v>
                </c:pt>
                <c:pt idx="319">
                  <c:v>0.20537709580222774</c:v>
                </c:pt>
                <c:pt idx="320">
                  <c:v>0.20549044443118977</c:v>
                </c:pt>
                <c:pt idx="321">
                  <c:v>0.20560145961456971</c:v>
                </c:pt>
                <c:pt idx="322">
                  <c:v>0.20571010753606722</c:v>
                </c:pt>
                <c:pt idx="323">
                  <c:v>0.20581635510047294</c:v>
                </c:pt>
                <c:pt idx="324">
                  <c:v>0.20592016994374948</c:v>
                </c:pt>
                <c:pt idx="325">
                  <c:v>0.20602152044288993</c:v>
                </c:pt>
                <c:pt idx="326">
                  <c:v>0.20612037572555042</c:v>
                </c:pt>
                <c:pt idx="327">
                  <c:v>0.20621670567945424</c:v>
                </c:pt>
                <c:pt idx="328">
                  <c:v>0.20631048096156426</c:v>
                </c:pt>
                <c:pt idx="329">
                  <c:v>0.20640167300702111</c:v>
                </c:pt>
                <c:pt idx="330">
                  <c:v>0.20649025403784438</c:v>
                </c:pt>
                <c:pt idx="331">
                  <c:v>0.20657619707139396</c:v>
                </c:pt>
                <c:pt idx="332">
                  <c:v>0.20665947592858927</c:v>
                </c:pt>
                <c:pt idx="333">
                  <c:v>0.20674006524188368</c:v>
                </c:pt>
                <c:pt idx="334">
                  <c:v>0.20681794046299168</c:v>
                </c:pt>
                <c:pt idx="335">
                  <c:v>0.20689307787036651</c:v>
                </c:pt>
                <c:pt idx="336">
                  <c:v>0.20696545457642601</c:v>
                </c:pt>
                <c:pt idx="337">
                  <c:v>0.2070350485345244</c:v>
                </c:pt>
                <c:pt idx="338">
                  <c:v>0.20710183854566788</c:v>
                </c:pt>
                <c:pt idx="339">
                  <c:v>0.20716580426497203</c:v>
                </c:pt>
                <c:pt idx="340">
                  <c:v>0.2072269262078591</c:v>
                </c:pt>
                <c:pt idx="341">
                  <c:v>0.20728518575599317</c:v>
                </c:pt>
                <c:pt idx="342">
                  <c:v>0.20734056516295155</c:v>
                </c:pt>
                <c:pt idx="343">
                  <c:v>0.20739304755963037</c:v>
                </c:pt>
                <c:pt idx="344">
                  <c:v>0.20744261695938318</c:v>
                </c:pt>
                <c:pt idx="345">
                  <c:v>0.20748925826289069</c:v>
                </c:pt>
                <c:pt idx="346">
                  <c:v>0.20753295726275997</c:v>
                </c:pt>
                <c:pt idx="347">
                  <c:v>0.20757370064785235</c:v>
                </c:pt>
                <c:pt idx="348">
                  <c:v>0.20761147600733806</c:v>
                </c:pt>
                <c:pt idx="349">
                  <c:v>0.20764627183447665</c:v>
                </c:pt>
                <c:pt idx="350">
                  <c:v>0.20767807753012207</c:v>
                </c:pt>
                <c:pt idx="351">
                  <c:v>0.20770688340595139</c:v>
                </c:pt>
                <c:pt idx="352">
                  <c:v>0.20773268068741571</c:v>
                </c:pt>
                <c:pt idx="353">
                  <c:v>0.20775546151641322</c:v>
                </c:pt>
                <c:pt idx="354">
                  <c:v>0.20777521895368273</c:v>
                </c:pt>
                <c:pt idx="355">
                  <c:v>0.20779194698091746</c:v>
                </c:pt>
                <c:pt idx="356">
                  <c:v>0.20780564050259825</c:v>
                </c:pt>
                <c:pt idx="357">
                  <c:v>0.20781629534754575</c:v>
                </c:pt>
                <c:pt idx="358">
                  <c:v>0.20782390827019095</c:v>
                </c:pt>
                <c:pt idx="359">
                  <c:v>0.20782847695156392</c:v>
                </c:pt>
                <c:pt idx="360">
                  <c:v>0.20783000000000001</c:v>
                </c:pt>
              </c:numCache>
            </c:numRef>
          </c:xVal>
          <c:yVal>
            <c:numRef>
              <c:f>DisplayEval!Circle1y</c:f>
              <c:numCache>
                <c:formatCode>General</c:formatCode>
                <c:ptCount val="361"/>
                <c:pt idx="0">
                  <c:v>0.46833000000000002</c:v>
                </c:pt>
                <c:pt idx="1">
                  <c:v>0.46850452406437287</c:v>
                </c:pt>
                <c:pt idx="2">
                  <c:v>0.46867899496702503</c:v>
                </c:pt>
                <c:pt idx="3">
                  <c:v>0.46885335956242946</c:v>
                </c:pt>
                <c:pt idx="4">
                  <c:v>0.46902756473744128</c:v>
                </c:pt>
                <c:pt idx="5">
                  <c:v>0.4692015574274766</c:v>
                </c:pt>
                <c:pt idx="6">
                  <c:v>0.46937528463267658</c:v>
                </c:pt>
                <c:pt idx="7">
                  <c:v>0.46954869343405148</c:v>
                </c:pt>
                <c:pt idx="8">
                  <c:v>0.46972173100960068</c:v>
                </c:pt>
                <c:pt idx="9">
                  <c:v>0.46989434465040231</c:v>
                </c:pt>
                <c:pt idx="10">
                  <c:v>0.47006648177666932</c:v>
                </c:pt>
                <c:pt idx="11">
                  <c:v>0.47023808995376548</c:v>
                </c:pt>
                <c:pt idx="12">
                  <c:v>0.4704091169081776</c:v>
                </c:pt>
                <c:pt idx="13">
                  <c:v>0.47057951054343866</c:v>
                </c:pt>
                <c:pt idx="14">
                  <c:v>0.4707492189559967</c:v>
                </c:pt>
                <c:pt idx="15">
                  <c:v>0.47091819045102523</c:v>
                </c:pt>
                <c:pt idx="16">
                  <c:v>0.47108637355817001</c:v>
                </c:pt>
                <c:pt idx="17">
                  <c:v>0.47125371704722741</c:v>
                </c:pt>
                <c:pt idx="18">
                  <c:v>0.47142016994374952</c:v>
                </c:pt>
                <c:pt idx="19">
                  <c:v>0.47158568154457159</c:v>
                </c:pt>
                <c:pt idx="20">
                  <c:v>0.47175020143325669</c:v>
                </c:pt>
                <c:pt idx="21">
                  <c:v>0.47191367949545304</c:v>
                </c:pt>
                <c:pt idx="22">
                  <c:v>0.47207606593415913</c:v>
                </c:pt>
                <c:pt idx="23">
                  <c:v>0.47223731128489277</c:v>
                </c:pt>
                <c:pt idx="24">
                  <c:v>0.47239736643075803</c:v>
                </c:pt>
                <c:pt idx="25">
                  <c:v>0.47255618261740701</c:v>
                </c:pt>
                <c:pt idx="26">
                  <c:v>0.47271371146789082</c:v>
                </c:pt>
                <c:pt idx="27">
                  <c:v>0.47286990499739551</c:v>
                </c:pt>
                <c:pt idx="28">
                  <c:v>0.47302471562785892</c:v>
                </c:pt>
                <c:pt idx="29">
                  <c:v>0.47317809620246337</c:v>
                </c:pt>
                <c:pt idx="30">
                  <c:v>0.47333000000000003</c:v>
                </c:pt>
                <c:pt idx="31">
                  <c:v>0.47348038074910059</c:v>
                </c:pt>
                <c:pt idx="32">
                  <c:v>0.47362919264233205</c:v>
                </c:pt>
                <c:pt idx="33">
                  <c:v>0.47377639035015029</c:v>
                </c:pt>
                <c:pt idx="34">
                  <c:v>0.47392192903470748</c:v>
                </c:pt>
                <c:pt idx="35">
                  <c:v>0.4740657643635105</c:v>
                </c:pt>
                <c:pt idx="36">
                  <c:v>0.47420785252292474</c:v>
                </c:pt>
                <c:pt idx="37">
                  <c:v>0.47434815023152049</c:v>
                </c:pt>
                <c:pt idx="38">
                  <c:v>0.4744866147532566</c:v>
                </c:pt>
                <c:pt idx="39">
                  <c:v>0.47462320391049839</c:v>
                </c:pt>
                <c:pt idx="40">
                  <c:v>0.47475787609686543</c:v>
                </c:pt>
                <c:pt idx="41">
                  <c:v>0.4748905902899051</c:v>
                </c:pt>
                <c:pt idx="42">
                  <c:v>0.47502130606358861</c:v>
                </c:pt>
                <c:pt idx="43">
                  <c:v>0.47514998360062499</c:v>
                </c:pt>
                <c:pt idx="44">
                  <c:v>0.47527658370458997</c:v>
                </c:pt>
                <c:pt idx="45">
                  <c:v>0.47540106781186547</c:v>
                </c:pt>
                <c:pt idx="46">
                  <c:v>0.47552339800338655</c:v>
                </c:pt>
                <c:pt idx="47">
                  <c:v>0.47564353701619172</c:v>
                </c:pt>
                <c:pt idx="48">
                  <c:v>0.47576144825477396</c:v>
                </c:pt>
                <c:pt idx="49">
                  <c:v>0.47587709580222776</c:v>
                </c:pt>
                <c:pt idx="50">
                  <c:v>0.47599044443118982</c:v>
                </c:pt>
                <c:pt idx="51">
                  <c:v>0.47610145961456973</c:v>
                </c:pt>
                <c:pt idx="52">
                  <c:v>0.47621010753606724</c:v>
                </c:pt>
                <c:pt idx="53">
                  <c:v>0.47631635510047293</c:v>
                </c:pt>
                <c:pt idx="54">
                  <c:v>0.47642016994374947</c:v>
                </c:pt>
                <c:pt idx="55">
                  <c:v>0.47652152044288992</c:v>
                </c:pt>
                <c:pt idx="56">
                  <c:v>0.47662037572555044</c:v>
                </c:pt>
                <c:pt idx="57">
                  <c:v>0.47671670567945429</c:v>
                </c:pt>
                <c:pt idx="58">
                  <c:v>0.47681048096156431</c:v>
                </c:pt>
                <c:pt idx="59">
                  <c:v>0.47690167300702113</c:v>
                </c:pt>
                <c:pt idx="60">
                  <c:v>0.4769902540378444</c:v>
                </c:pt>
                <c:pt idx="61">
                  <c:v>0.47707619707139398</c:v>
                </c:pt>
                <c:pt idx="62">
                  <c:v>0.47715947592858932</c:v>
                </c:pt>
                <c:pt idx="63">
                  <c:v>0.47724006524188373</c:v>
                </c:pt>
                <c:pt idx="64">
                  <c:v>0.4773179404629917</c:v>
                </c:pt>
                <c:pt idx="65">
                  <c:v>0.4773930778703665</c:v>
                </c:pt>
                <c:pt idx="66">
                  <c:v>0.47746545457642603</c:v>
                </c:pt>
                <c:pt idx="67">
                  <c:v>0.47753504853452444</c:v>
                </c:pt>
                <c:pt idx="68">
                  <c:v>0.4776018385456679</c:v>
                </c:pt>
                <c:pt idx="69">
                  <c:v>0.47766580426497202</c:v>
                </c:pt>
                <c:pt idx="70">
                  <c:v>0.47772692620785911</c:v>
                </c:pt>
                <c:pt idx="71">
                  <c:v>0.47778518575599321</c:v>
                </c:pt>
                <c:pt idx="72">
                  <c:v>0.47784056516295154</c:v>
                </c:pt>
                <c:pt idx="73">
                  <c:v>0.47789304755963036</c:v>
                </c:pt>
                <c:pt idx="74">
                  <c:v>0.47794261695938323</c:v>
                </c:pt>
                <c:pt idx="75">
                  <c:v>0.47798925826289068</c:v>
                </c:pt>
                <c:pt idx="76">
                  <c:v>0.47803295726275996</c:v>
                </c:pt>
                <c:pt idx="77">
                  <c:v>0.47807370064785237</c:v>
                </c:pt>
                <c:pt idx="78">
                  <c:v>0.47811147600733805</c:v>
                </c:pt>
                <c:pt idx="79">
                  <c:v>0.47814627183447667</c:v>
                </c:pt>
                <c:pt idx="80">
                  <c:v>0.47817807753012209</c:v>
                </c:pt>
                <c:pt idx="81">
                  <c:v>0.47820688340595141</c:v>
                </c:pt>
                <c:pt idx="82">
                  <c:v>0.4782326806874157</c:v>
                </c:pt>
                <c:pt idx="83">
                  <c:v>0.47825546151641324</c:v>
                </c:pt>
                <c:pt idx="84">
                  <c:v>0.47827521895368275</c:v>
                </c:pt>
                <c:pt idx="85">
                  <c:v>0.47829194698091748</c:v>
                </c:pt>
                <c:pt idx="86">
                  <c:v>0.47830564050259827</c:v>
                </c:pt>
                <c:pt idx="87">
                  <c:v>0.47831629534754577</c:v>
                </c:pt>
                <c:pt idx="88">
                  <c:v>0.478323908270191</c:v>
                </c:pt>
                <c:pt idx="89">
                  <c:v>0.47832847695156394</c:v>
                </c:pt>
                <c:pt idx="90">
                  <c:v>0.47833000000000003</c:v>
                </c:pt>
                <c:pt idx="91">
                  <c:v>0.47832847695156394</c:v>
                </c:pt>
                <c:pt idx="92">
                  <c:v>0.478323908270191</c:v>
                </c:pt>
                <c:pt idx="93">
                  <c:v>0.47831629534754577</c:v>
                </c:pt>
                <c:pt idx="94">
                  <c:v>0.47830564050259827</c:v>
                </c:pt>
                <c:pt idx="95">
                  <c:v>0.47829194698091748</c:v>
                </c:pt>
                <c:pt idx="96">
                  <c:v>0.47827521895368275</c:v>
                </c:pt>
                <c:pt idx="97">
                  <c:v>0.47825546151641324</c:v>
                </c:pt>
                <c:pt idx="98">
                  <c:v>0.4782326806874157</c:v>
                </c:pt>
                <c:pt idx="99">
                  <c:v>0.47820688340595141</c:v>
                </c:pt>
                <c:pt idx="100">
                  <c:v>0.47817807753012209</c:v>
                </c:pt>
                <c:pt idx="101">
                  <c:v>0.47814627183447667</c:v>
                </c:pt>
                <c:pt idx="102">
                  <c:v>0.47811147600733805</c:v>
                </c:pt>
                <c:pt idx="103">
                  <c:v>0.47807370064785237</c:v>
                </c:pt>
                <c:pt idx="104">
                  <c:v>0.47803295726275996</c:v>
                </c:pt>
                <c:pt idx="105">
                  <c:v>0.47798925826289068</c:v>
                </c:pt>
                <c:pt idx="106">
                  <c:v>0.47794261695938323</c:v>
                </c:pt>
                <c:pt idx="107">
                  <c:v>0.47789304755963036</c:v>
                </c:pt>
                <c:pt idx="108">
                  <c:v>0.47784056516295154</c:v>
                </c:pt>
                <c:pt idx="109">
                  <c:v>0.47778518575599321</c:v>
                </c:pt>
                <c:pt idx="110">
                  <c:v>0.47772692620785911</c:v>
                </c:pt>
                <c:pt idx="111">
                  <c:v>0.47766580426497202</c:v>
                </c:pt>
                <c:pt idx="112">
                  <c:v>0.4776018385456679</c:v>
                </c:pt>
                <c:pt idx="113">
                  <c:v>0.47753504853452444</c:v>
                </c:pt>
                <c:pt idx="114">
                  <c:v>0.47746545457642603</c:v>
                </c:pt>
                <c:pt idx="115">
                  <c:v>0.4773930778703665</c:v>
                </c:pt>
                <c:pt idx="116">
                  <c:v>0.4773179404629917</c:v>
                </c:pt>
                <c:pt idx="117">
                  <c:v>0.47724006524188373</c:v>
                </c:pt>
                <c:pt idx="118">
                  <c:v>0.47715947592858932</c:v>
                </c:pt>
                <c:pt idx="119">
                  <c:v>0.47707619707139398</c:v>
                </c:pt>
                <c:pt idx="120">
                  <c:v>0.4769902540378444</c:v>
                </c:pt>
                <c:pt idx="121">
                  <c:v>0.47690167300702113</c:v>
                </c:pt>
                <c:pt idx="122">
                  <c:v>0.47681048096156431</c:v>
                </c:pt>
                <c:pt idx="123">
                  <c:v>0.47671670567945429</c:v>
                </c:pt>
                <c:pt idx="124">
                  <c:v>0.47662037572555044</c:v>
                </c:pt>
                <c:pt idx="125">
                  <c:v>0.47652152044288992</c:v>
                </c:pt>
                <c:pt idx="126">
                  <c:v>0.47642016994374947</c:v>
                </c:pt>
                <c:pt idx="127">
                  <c:v>0.47631635510047293</c:v>
                </c:pt>
                <c:pt idx="128">
                  <c:v>0.47621010753606724</c:v>
                </c:pt>
                <c:pt idx="129">
                  <c:v>0.47610145961456973</c:v>
                </c:pt>
                <c:pt idx="130">
                  <c:v>0.47599044443118982</c:v>
                </c:pt>
                <c:pt idx="131">
                  <c:v>0.47587709580222776</c:v>
                </c:pt>
                <c:pt idx="132">
                  <c:v>0.47576144825477396</c:v>
                </c:pt>
                <c:pt idx="133">
                  <c:v>0.47564353701619172</c:v>
                </c:pt>
                <c:pt idx="134">
                  <c:v>0.47552339800338655</c:v>
                </c:pt>
                <c:pt idx="135">
                  <c:v>0.47540106781186547</c:v>
                </c:pt>
                <c:pt idx="136">
                  <c:v>0.47527658370458997</c:v>
                </c:pt>
                <c:pt idx="137">
                  <c:v>0.47514998360062499</c:v>
                </c:pt>
                <c:pt idx="138">
                  <c:v>0.47502130606358861</c:v>
                </c:pt>
                <c:pt idx="139">
                  <c:v>0.4748905902899051</c:v>
                </c:pt>
                <c:pt idx="140">
                  <c:v>0.47475787609686543</c:v>
                </c:pt>
                <c:pt idx="141">
                  <c:v>0.47462320391049839</c:v>
                </c:pt>
                <c:pt idx="142">
                  <c:v>0.4744866147532566</c:v>
                </c:pt>
                <c:pt idx="143">
                  <c:v>0.47434815023152049</c:v>
                </c:pt>
                <c:pt idx="144">
                  <c:v>0.47420785252292474</c:v>
                </c:pt>
                <c:pt idx="145">
                  <c:v>0.4740657643635105</c:v>
                </c:pt>
                <c:pt idx="146">
                  <c:v>0.47392192903470748</c:v>
                </c:pt>
                <c:pt idx="147">
                  <c:v>0.47377639035015029</c:v>
                </c:pt>
                <c:pt idx="148">
                  <c:v>0.47362919264233205</c:v>
                </c:pt>
                <c:pt idx="149">
                  <c:v>0.47348038074910059</c:v>
                </c:pt>
                <c:pt idx="150">
                  <c:v>0.47333000000000003</c:v>
                </c:pt>
                <c:pt idx="151">
                  <c:v>0.47317809620246337</c:v>
                </c:pt>
                <c:pt idx="152">
                  <c:v>0.47302471562785892</c:v>
                </c:pt>
                <c:pt idx="153">
                  <c:v>0.47286990499739551</c:v>
                </c:pt>
                <c:pt idx="154">
                  <c:v>0.47271371146789082</c:v>
                </c:pt>
                <c:pt idx="155">
                  <c:v>0.47255618261740701</c:v>
                </c:pt>
                <c:pt idx="156">
                  <c:v>0.47239736643075803</c:v>
                </c:pt>
                <c:pt idx="157">
                  <c:v>0.47223731128489277</c:v>
                </c:pt>
                <c:pt idx="158">
                  <c:v>0.47207606593415913</c:v>
                </c:pt>
                <c:pt idx="159">
                  <c:v>0.47191367949545304</c:v>
                </c:pt>
                <c:pt idx="160">
                  <c:v>0.47175020143325669</c:v>
                </c:pt>
                <c:pt idx="161">
                  <c:v>0.47158568154457159</c:v>
                </c:pt>
                <c:pt idx="162">
                  <c:v>0.47142016994374952</c:v>
                </c:pt>
                <c:pt idx="163">
                  <c:v>0.47125371704722741</c:v>
                </c:pt>
                <c:pt idx="164">
                  <c:v>0.47108637355817001</c:v>
                </c:pt>
                <c:pt idx="165">
                  <c:v>0.47091819045102523</c:v>
                </c:pt>
                <c:pt idx="166">
                  <c:v>0.4707492189559967</c:v>
                </c:pt>
                <c:pt idx="167">
                  <c:v>0.47057951054343866</c:v>
                </c:pt>
                <c:pt idx="168">
                  <c:v>0.4704091169081776</c:v>
                </c:pt>
                <c:pt idx="169">
                  <c:v>0.47023808995376548</c:v>
                </c:pt>
                <c:pt idx="170">
                  <c:v>0.47006648177666932</c:v>
                </c:pt>
                <c:pt idx="171">
                  <c:v>0.46989434465040231</c:v>
                </c:pt>
                <c:pt idx="172">
                  <c:v>0.46972173100960068</c:v>
                </c:pt>
                <c:pt idx="173">
                  <c:v>0.46954869343405148</c:v>
                </c:pt>
                <c:pt idx="174">
                  <c:v>0.46937528463267658</c:v>
                </c:pt>
                <c:pt idx="175">
                  <c:v>0.4692015574274766</c:v>
                </c:pt>
                <c:pt idx="176">
                  <c:v>0.46902756473744128</c:v>
                </c:pt>
                <c:pt idx="177">
                  <c:v>0.46885335956242946</c:v>
                </c:pt>
                <c:pt idx="178">
                  <c:v>0.46867899496702503</c:v>
                </c:pt>
                <c:pt idx="179">
                  <c:v>0.46850452406437287</c:v>
                </c:pt>
                <c:pt idx="180">
                  <c:v>0.46833000000000002</c:v>
                </c:pt>
                <c:pt idx="181">
                  <c:v>0.46815547593562717</c:v>
                </c:pt>
                <c:pt idx="182">
                  <c:v>0.46798100503297502</c:v>
                </c:pt>
                <c:pt idx="183">
                  <c:v>0.46780664043757059</c:v>
                </c:pt>
                <c:pt idx="184">
                  <c:v>0.46763243526255877</c:v>
                </c:pt>
                <c:pt idx="185">
                  <c:v>0.46745844257252345</c:v>
                </c:pt>
                <c:pt idx="186">
                  <c:v>0.46728471536732347</c:v>
                </c:pt>
                <c:pt idx="187">
                  <c:v>0.46711130656594857</c:v>
                </c:pt>
                <c:pt idx="188">
                  <c:v>0.46693826899039936</c:v>
                </c:pt>
                <c:pt idx="189">
                  <c:v>0.46676565534959774</c:v>
                </c:pt>
                <c:pt idx="190">
                  <c:v>0.46659351822333073</c:v>
                </c:pt>
                <c:pt idx="191">
                  <c:v>0.46642191004623457</c:v>
                </c:pt>
                <c:pt idx="192">
                  <c:v>0.46625088309182244</c:v>
                </c:pt>
                <c:pt idx="193">
                  <c:v>0.46608048945656139</c:v>
                </c:pt>
                <c:pt idx="194">
                  <c:v>0.46591078104400335</c:v>
                </c:pt>
                <c:pt idx="195">
                  <c:v>0.46574180954897482</c:v>
                </c:pt>
                <c:pt idx="196">
                  <c:v>0.46557362644183004</c:v>
                </c:pt>
                <c:pt idx="197">
                  <c:v>0.46540628295277264</c:v>
                </c:pt>
                <c:pt idx="198">
                  <c:v>0.46523983005625053</c:v>
                </c:pt>
                <c:pt idx="199">
                  <c:v>0.46507431845542846</c:v>
                </c:pt>
                <c:pt idx="200">
                  <c:v>0.46490979856674336</c:v>
                </c:pt>
                <c:pt idx="201">
                  <c:v>0.46474632050454701</c:v>
                </c:pt>
                <c:pt idx="202">
                  <c:v>0.46458393406584092</c:v>
                </c:pt>
                <c:pt idx="203">
                  <c:v>0.46442268871510728</c:v>
                </c:pt>
                <c:pt idx="204">
                  <c:v>0.46426263356924202</c:v>
                </c:pt>
                <c:pt idx="205">
                  <c:v>0.46410381738259304</c:v>
                </c:pt>
                <c:pt idx="206">
                  <c:v>0.46394628853210923</c:v>
                </c:pt>
                <c:pt idx="207">
                  <c:v>0.46379009500260454</c:v>
                </c:pt>
                <c:pt idx="208">
                  <c:v>0.46363528437214113</c:v>
                </c:pt>
                <c:pt idx="209">
                  <c:v>0.46348190379753668</c:v>
                </c:pt>
                <c:pt idx="210">
                  <c:v>0.46333000000000002</c:v>
                </c:pt>
                <c:pt idx="211">
                  <c:v>0.46317961925089945</c:v>
                </c:pt>
                <c:pt idx="212">
                  <c:v>0.463030807357668</c:v>
                </c:pt>
                <c:pt idx="213">
                  <c:v>0.46288360964984976</c:v>
                </c:pt>
                <c:pt idx="214">
                  <c:v>0.46273807096529257</c:v>
                </c:pt>
                <c:pt idx="215">
                  <c:v>0.46259423563648955</c:v>
                </c:pt>
                <c:pt idx="216">
                  <c:v>0.4624521474770753</c:v>
                </c:pt>
                <c:pt idx="217">
                  <c:v>0.46231184976847955</c:v>
                </c:pt>
                <c:pt idx="218">
                  <c:v>0.46217338524674345</c:v>
                </c:pt>
                <c:pt idx="219">
                  <c:v>0.46203679608950166</c:v>
                </c:pt>
                <c:pt idx="220">
                  <c:v>0.46190212390313462</c:v>
                </c:pt>
                <c:pt idx="221">
                  <c:v>0.46176940971009495</c:v>
                </c:pt>
                <c:pt idx="222">
                  <c:v>0.46163869393641144</c:v>
                </c:pt>
                <c:pt idx="223">
                  <c:v>0.46151001639937506</c:v>
                </c:pt>
                <c:pt idx="224">
                  <c:v>0.46138341629541008</c:v>
                </c:pt>
                <c:pt idx="225">
                  <c:v>0.46125893218813457</c:v>
                </c:pt>
                <c:pt idx="226">
                  <c:v>0.46113660199661349</c:v>
                </c:pt>
                <c:pt idx="227">
                  <c:v>0.46101646298380833</c:v>
                </c:pt>
                <c:pt idx="228">
                  <c:v>0.46089855174522609</c:v>
                </c:pt>
                <c:pt idx="229">
                  <c:v>0.46078290419777229</c:v>
                </c:pt>
                <c:pt idx="230">
                  <c:v>0.46066955556881023</c:v>
                </c:pt>
                <c:pt idx="231">
                  <c:v>0.46055854038543032</c:v>
                </c:pt>
                <c:pt idx="232">
                  <c:v>0.46044989246393281</c:v>
                </c:pt>
                <c:pt idx="233">
                  <c:v>0.46034364489952712</c:v>
                </c:pt>
                <c:pt idx="234">
                  <c:v>0.46023983005625058</c:v>
                </c:pt>
                <c:pt idx="235">
                  <c:v>0.46013847955711012</c:v>
                </c:pt>
                <c:pt idx="236">
                  <c:v>0.46003962427444961</c:v>
                </c:pt>
                <c:pt idx="237">
                  <c:v>0.45994329432054576</c:v>
                </c:pt>
                <c:pt idx="238">
                  <c:v>0.45984951903843574</c:v>
                </c:pt>
                <c:pt idx="239">
                  <c:v>0.45975832699297892</c:v>
                </c:pt>
                <c:pt idx="240">
                  <c:v>0.45966974596215565</c:v>
                </c:pt>
                <c:pt idx="241">
                  <c:v>0.45958380292860607</c:v>
                </c:pt>
                <c:pt idx="242">
                  <c:v>0.45950052407141073</c:v>
                </c:pt>
                <c:pt idx="243">
                  <c:v>0.45941993475811632</c:v>
                </c:pt>
                <c:pt idx="244">
                  <c:v>0.45934205953700835</c:v>
                </c:pt>
                <c:pt idx="245">
                  <c:v>0.45926692212963355</c:v>
                </c:pt>
                <c:pt idx="246">
                  <c:v>0.45919454542357402</c:v>
                </c:pt>
                <c:pt idx="247">
                  <c:v>0.45912495146547561</c:v>
                </c:pt>
                <c:pt idx="248">
                  <c:v>0.45905816145433215</c:v>
                </c:pt>
                <c:pt idx="249">
                  <c:v>0.45899419573502803</c:v>
                </c:pt>
                <c:pt idx="250">
                  <c:v>0.45893307379214093</c:v>
                </c:pt>
                <c:pt idx="251">
                  <c:v>0.45887481424400683</c:v>
                </c:pt>
                <c:pt idx="252">
                  <c:v>0.45881943483704851</c:v>
                </c:pt>
                <c:pt idx="253">
                  <c:v>0.45876695244036969</c:v>
                </c:pt>
                <c:pt idx="254">
                  <c:v>0.45871738304061682</c:v>
                </c:pt>
                <c:pt idx="255">
                  <c:v>0.45867074173710937</c:v>
                </c:pt>
                <c:pt idx="256">
                  <c:v>0.45862704273724009</c:v>
                </c:pt>
                <c:pt idx="257">
                  <c:v>0.45858629935214767</c:v>
                </c:pt>
                <c:pt idx="258">
                  <c:v>0.45854852399266199</c:v>
                </c:pt>
                <c:pt idx="259">
                  <c:v>0.45851372816552338</c:v>
                </c:pt>
                <c:pt idx="260">
                  <c:v>0.45848192246987796</c:v>
                </c:pt>
                <c:pt idx="261">
                  <c:v>0.45845311659404864</c:v>
                </c:pt>
                <c:pt idx="262">
                  <c:v>0.45842731931258435</c:v>
                </c:pt>
                <c:pt idx="263">
                  <c:v>0.45840453848358681</c:v>
                </c:pt>
                <c:pt idx="264">
                  <c:v>0.4583847810463173</c:v>
                </c:pt>
                <c:pt idx="265">
                  <c:v>0.45836805301908257</c:v>
                </c:pt>
                <c:pt idx="266">
                  <c:v>0.45835435949740178</c:v>
                </c:pt>
                <c:pt idx="267">
                  <c:v>0.45834370465245428</c:v>
                </c:pt>
                <c:pt idx="268">
                  <c:v>0.45833609172980905</c:v>
                </c:pt>
                <c:pt idx="269">
                  <c:v>0.45833152304843611</c:v>
                </c:pt>
                <c:pt idx="270">
                  <c:v>0.45833000000000002</c:v>
                </c:pt>
                <c:pt idx="271">
                  <c:v>0.45833152304843611</c:v>
                </c:pt>
                <c:pt idx="272">
                  <c:v>0.45833609172980905</c:v>
                </c:pt>
                <c:pt idx="273">
                  <c:v>0.45834370465245428</c:v>
                </c:pt>
                <c:pt idx="274">
                  <c:v>0.45835435949740178</c:v>
                </c:pt>
                <c:pt idx="275">
                  <c:v>0.45836805301908257</c:v>
                </c:pt>
                <c:pt idx="276">
                  <c:v>0.4583847810463173</c:v>
                </c:pt>
                <c:pt idx="277">
                  <c:v>0.45840453848358681</c:v>
                </c:pt>
                <c:pt idx="278">
                  <c:v>0.45842731931258435</c:v>
                </c:pt>
                <c:pt idx="279">
                  <c:v>0.45845311659404864</c:v>
                </c:pt>
                <c:pt idx="280">
                  <c:v>0.45848192246987796</c:v>
                </c:pt>
                <c:pt idx="281">
                  <c:v>0.45851372816552338</c:v>
                </c:pt>
                <c:pt idx="282">
                  <c:v>0.45854852399266199</c:v>
                </c:pt>
                <c:pt idx="283">
                  <c:v>0.45858629935214767</c:v>
                </c:pt>
                <c:pt idx="284">
                  <c:v>0.45862704273724003</c:v>
                </c:pt>
                <c:pt idx="285">
                  <c:v>0.45867074173710937</c:v>
                </c:pt>
                <c:pt idx="286">
                  <c:v>0.45871738304061682</c:v>
                </c:pt>
                <c:pt idx="287">
                  <c:v>0.45876695244036969</c:v>
                </c:pt>
                <c:pt idx="288">
                  <c:v>0.45881943483704851</c:v>
                </c:pt>
                <c:pt idx="289">
                  <c:v>0.45887481424400683</c:v>
                </c:pt>
                <c:pt idx="290">
                  <c:v>0.45893307379214093</c:v>
                </c:pt>
                <c:pt idx="291">
                  <c:v>0.45899419573502798</c:v>
                </c:pt>
                <c:pt idx="292">
                  <c:v>0.45905816145433215</c:v>
                </c:pt>
                <c:pt idx="293">
                  <c:v>0.45912495146547561</c:v>
                </c:pt>
                <c:pt idx="294">
                  <c:v>0.45919454542357402</c:v>
                </c:pt>
                <c:pt idx="295">
                  <c:v>0.45926692212963355</c:v>
                </c:pt>
                <c:pt idx="296">
                  <c:v>0.45934205953700835</c:v>
                </c:pt>
                <c:pt idx="297">
                  <c:v>0.45941993475811632</c:v>
                </c:pt>
                <c:pt idx="298">
                  <c:v>0.45950052407141073</c:v>
                </c:pt>
                <c:pt idx="299">
                  <c:v>0.45958380292860607</c:v>
                </c:pt>
                <c:pt idx="300">
                  <c:v>0.45966974596215565</c:v>
                </c:pt>
                <c:pt idx="301">
                  <c:v>0.45975832699297892</c:v>
                </c:pt>
                <c:pt idx="302">
                  <c:v>0.45984951903843574</c:v>
                </c:pt>
                <c:pt idx="303">
                  <c:v>0.45994329432054576</c:v>
                </c:pt>
                <c:pt idx="304">
                  <c:v>0.46003962427444961</c:v>
                </c:pt>
                <c:pt idx="305">
                  <c:v>0.46013847955711012</c:v>
                </c:pt>
                <c:pt idx="306">
                  <c:v>0.46023983005625058</c:v>
                </c:pt>
                <c:pt idx="307">
                  <c:v>0.46034364489952712</c:v>
                </c:pt>
                <c:pt idx="308">
                  <c:v>0.46044989246393281</c:v>
                </c:pt>
                <c:pt idx="309">
                  <c:v>0.46055854038543032</c:v>
                </c:pt>
                <c:pt idx="310">
                  <c:v>0.46066955556881023</c:v>
                </c:pt>
                <c:pt idx="311">
                  <c:v>0.46078290419777229</c:v>
                </c:pt>
                <c:pt idx="312">
                  <c:v>0.46089855174522609</c:v>
                </c:pt>
                <c:pt idx="313">
                  <c:v>0.46101646298380833</c:v>
                </c:pt>
                <c:pt idx="314">
                  <c:v>0.46113660199661349</c:v>
                </c:pt>
                <c:pt idx="315">
                  <c:v>0.46125893218813457</c:v>
                </c:pt>
                <c:pt idx="316">
                  <c:v>0.46138341629541002</c:v>
                </c:pt>
                <c:pt idx="317">
                  <c:v>0.46151001639937506</c:v>
                </c:pt>
                <c:pt idx="318">
                  <c:v>0.46163869393641144</c:v>
                </c:pt>
                <c:pt idx="319">
                  <c:v>0.46176940971009495</c:v>
                </c:pt>
                <c:pt idx="320">
                  <c:v>0.46190212390313462</c:v>
                </c:pt>
                <c:pt idx="321">
                  <c:v>0.46203679608950166</c:v>
                </c:pt>
                <c:pt idx="322">
                  <c:v>0.46217338524674345</c:v>
                </c:pt>
                <c:pt idx="323">
                  <c:v>0.46231184976847955</c:v>
                </c:pt>
                <c:pt idx="324">
                  <c:v>0.4624521474770753</c:v>
                </c:pt>
                <c:pt idx="325">
                  <c:v>0.46259423563648955</c:v>
                </c:pt>
                <c:pt idx="326">
                  <c:v>0.46273807096529257</c:v>
                </c:pt>
                <c:pt idx="327">
                  <c:v>0.46288360964984976</c:v>
                </c:pt>
                <c:pt idx="328">
                  <c:v>0.46303080735766794</c:v>
                </c:pt>
                <c:pt idx="329">
                  <c:v>0.46317961925089945</c:v>
                </c:pt>
                <c:pt idx="330">
                  <c:v>0.46333000000000002</c:v>
                </c:pt>
                <c:pt idx="331">
                  <c:v>0.46348190379753668</c:v>
                </c:pt>
                <c:pt idx="332">
                  <c:v>0.46363528437214113</c:v>
                </c:pt>
                <c:pt idx="333">
                  <c:v>0.46379009500260454</c:v>
                </c:pt>
                <c:pt idx="334">
                  <c:v>0.46394628853210923</c:v>
                </c:pt>
                <c:pt idx="335">
                  <c:v>0.46410381738259304</c:v>
                </c:pt>
                <c:pt idx="336">
                  <c:v>0.46426263356924202</c:v>
                </c:pt>
                <c:pt idx="337">
                  <c:v>0.46442268871510728</c:v>
                </c:pt>
                <c:pt idx="338">
                  <c:v>0.46458393406584092</c:v>
                </c:pt>
                <c:pt idx="339">
                  <c:v>0.46474632050454701</c:v>
                </c:pt>
                <c:pt idx="340">
                  <c:v>0.46490979856674336</c:v>
                </c:pt>
                <c:pt idx="341">
                  <c:v>0.46507431845542846</c:v>
                </c:pt>
                <c:pt idx="342">
                  <c:v>0.46523983005625053</c:v>
                </c:pt>
                <c:pt idx="343">
                  <c:v>0.46540628295277264</c:v>
                </c:pt>
                <c:pt idx="344">
                  <c:v>0.46557362644183004</c:v>
                </c:pt>
                <c:pt idx="345">
                  <c:v>0.46574180954897482</c:v>
                </c:pt>
                <c:pt idx="346">
                  <c:v>0.46591078104400335</c:v>
                </c:pt>
                <c:pt idx="347">
                  <c:v>0.46608048945656139</c:v>
                </c:pt>
                <c:pt idx="348">
                  <c:v>0.46625088309182244</c:v>
                </c:pt>
                <c:pt idx="349">
                  <c:v>0.46642191004623457</c:v>
                </c:pt>
                <c:pt idx="350">
                  <c:v>0.46659351822333073</c:v>
                </c:pt>
                <c:pt idx="351">
                  <c:v>0.46676565534959769</c:v>
                </c:pt>
                <c:pt idx="352">
                  <c:v>0.46693826899039936</c:v>
                </c:pt>
                <c:pt idx="353">
                  <c:v>0.46711130656594857</c:v>
                </c:pt>
                <c:pt idx="354">
                  <c:v>0.46728471536732347</c:v>
                </c:pt>
                <c:pt idx="355">
                  <c:v>0.46745844257252345</c:v>
                </c:pt>
                <c:pt idx="356">
                  <c:v>0.46763243526255877</c:v>
                </c:pt>
                <c:pt idx="357">
                  <c:v>0.46780664043757059</c:v>
                </c:pt>
                <c:pt idx="358">
                  <c:v>0.46798100503297502</c:v>
                </c:pt>
                <c:pt idx="359">
                  <c:v>0.46815547593562717</c:v>
                </c:pt>
                <c:pt idx="360">
                  <c:v>0.46833000000000002</c:v>
                </c:pt>
              </c:numCache>
            </c:numRef>
          </c:yVal>
          <c:smooth val="0"/>
          <c:extLst>
            <c:ext xmlns:c16="http://schemas.microsoft.com/office/drawing/2014/chart" uri="{C3380CC4-5D6E-409C-BE32-E72D297353CC}">
              <c16:uniqueId val="{00000007-D96C-4135-8E83-E87ED6E37662}"/>
            </c:ext>
          </c:extLst>
        </c:ser>
        <c:ser>
          <c:idx val="3"/>
          <c:order val="4"/>
          <c:tx>
            <c:v>r0p02</c:v>
          </c:tx>
          <c:spPr>
            <a:ln w="12700">
              <a:solidFill>
                <a:schemeClr val="bg1">
                  <a:lumMod val="50000"/>
                </a:schemeClr>
              </a:solidFill>
            </a:ln>
          </c:spPr>
          <c:marker>
            <c:symbol val="none"/>
          </c:marker>
          <c:xVal>
            <c:numRef>
              <c:f>DisplayEval!Circle2x</c:f>
              <c:numCache>
                <c:formatCode>General</c:formatCode>
                <c:ptCount val="361"/>
                <c:pt idx="0">
                  <c:v>0.21783</c:v>
                </c:pt>
                <c:pt idx="1">
                  <c:v>0.21782695390312784</c:v>
                </c:pt>
                <c:pt idx="2">
                  <c:v>0.21781781654038193</c:v>
                </c:pt>
                <c:pt idx="3">
                  <c:v>0.21780259069509147</c:v>
                </c:pt>
                <c:pt idx="4">
                  <c:v>0.2177812810051965</c:v>
                </c:pt>
                <c:pt idx="5">
                  <c:v>0.21775389396183492</c:v>
                </c:pt>
                <c:pt idx="6">
                  <c:v>0.21772043790736548</c:v>
                </c:pt>
                <c:pt idx="7">
                  <c:v>0.21768092303282643</c:v>
                </c:pt>
                <c:pt idx="8">
                  <c:v>0.21763536137483142</c:v>
                </c:pt>
                <c:pt idx="9">
                  <c:v>0.21758376681190275</c:v>
                </c:pt>
                <c:pt idx="10">
                  <c:v>0.21752615506024417</c:v>
                </c:pt>
                <c:pt idx="11">
                  <c:v>0.21746254366895329</c:v>
                </c:pt>
                <c:pt idx="12">
                  <c:v>0.21739295201467612</c:v>
                </c:pt>
                <c:pt idx="13">
                  <c:v>0.2173174012957047</c:v>
                </c:pt>
                <c:pt idx="14">
                  <c:v>0.21723591452551994</c:v>
                </c:pt>
                <c:pt idx="15">
                  <c:v>0.21714851652578138</c:v>
                </c:pt>
                <c:pt idx="16">
                  <c:v>0.21705523391876638</c:v>
                </c:pt>
                <c:pt idx="17">
                  <c:v>0.21695609511926073</c:v>
                </c:pt>
                <c:pt idx="18">
                  <c:v>0.21685113032590309</c:v>
                </c:pt>
                <c:pt idx="19">
                  <c:v>0.21674037151198633</c:v>
                </c:pt>
                <c:pt idx="20">
                  <c:v>0.21662385241571819</c:v>
                </c:pt>
                <c:pt idx="21">
                  <c:v>0.21650160852994405</c:v>
                </c:pt>
                <c:pt idx="22">
                  <c:v>0.21637367709133576</c:v>
                </c:pt>
                <c:pt idx="23">
                  <c:v>0.21624009706904881</c:v>
                </c:pt>
                <c:pt idx="24">
                  <c:v>0.21610090915285202</c:v>
                </c:pt>
                <c:pt idx="25">
                  <c:v>0.21595615574073301</c:v>
                </c:pt>
                <c:pt idx="26">
                  <c:v>0.21580588092598335</c:v>
                </c:pt>
                <c:pt idx="27">
                  <c:v>0.21565013048376735</c:v>
                </c:pt>
                <c:pt idx="28">
                  <c:v>0.21548895185717853</c:v>
                </c:pt>
                <c:pt idx="29">
                  <c:v>0.21532239414278792</c:v>
                </c:pt>
                <c:pt idx="30">
                  <c:v>0.21515050807568878</c:v>
                </c:pt>
                <c:pt idx="31">
                  <c:v>0.21497334601404225</c:v>
                </c:pt>
                <c:pt idx="32">
                  <c:v>0.21479096192312852</c:v>
                </c:pt>
                <c:pt idx="33">
                  <c:v>0.21460341135890848</c:v>
                </c:pt>
                <c:pt idx="34">
                  <c:v>0.21441075145110083</c:v>
                </c:pt>
                <c:pt idx="35">
                  <c:v>0.21421304088577983</c:v>
                </c:pt>
                <c:pt idx="36">
                  <c:v>0.21401033988749896</c:v>
                </c:pt>
                <c:pt idx="37">
                  <c:v>0.21380271020094588</c:v>
                </c:pt>
                <c:pt idx="38">
                  <c:v>0.21359021507213444</c:v>
                </c:pt>
                <c:pt idx="39">
                  <c:v>0.21337291922913942</c:v>
                </c:pt>
                <c:pt idx="40">
                  <c:v>0.21315088886237957</c:v>
                </c:pt>
                <c:pt idx="41">
                  <c:v>0.21292419160445544</c:v>
                </c:pt>
                <c:pt idx="42">
                  <c:v>0.2126928965095479</c:v>
                </c:pt>
                <c:pt idx="43">
                  <c:v>0.21245707403238343</c:v>
                </c:pt>
                <c:pt idx="44">
                  <c:v>0.21221679600677304</c:v>
                </c:pt>
                <c:pt idx="45">
                  <c:v>0.21197213562373096</c:v>
                </c:pt>
                <c:pt idx="46">
                  <c:v>0.21172316740917996</c:v>
                </c:pt>
                <c:pt idx="47">
                  <c:v>0.21146996720124997</c:v>
                </c:pt>
                <c:pt idx="48">
                  <c:v>0.21121261212717718</c:v>
                </c:pt>
                <c:pt idx="49">
                  <c:v>0.21095118057981016</c:v>
                </c:pt>
                <c:pt idx="50">
                  <c:v>0.21068575219373079</c:v>
                </c:pt>
                <c:pt idx="51">
                  <c:v>0.21041640782099674</c:v>
                </c:pt>
                <c:pt idx="52">
                  <c:v>0.21014322950651318</c:v>
                </c:pt>
                <c:pt idx="53">
                  <c:v>0.20986630046304097</c:v>
                </c:pt>
                <c:pt idx="54">
                  <c:v>0.20958570504584947</c:v>
                </c:pt>
                <c:pt idx="55">
                  <c:v>0.20930152872702093</c:v>
                </c:pt>
                <c:pt idx="56">
                  <c:v>0.20901385806941494</c:v>
                </c:pt>
                <c:pt idx="57">
                  <c:v>0.20872278070030054</c:v>
                </c:pt>
                <c:pt idx="58">
                  <c:v>0.20842838528466409</c:v>
                </c:pt>
                <c:pt idx="59">
                  <c:v>0.20813076149820109</c:v>
                </c:pt>
                <c:pt idx="60">
                  <c:v>0.20783000000000001</c:v>
                </c:pt>
                <c:pt idx="61">
                  <c:v>0.20752619240492676</c:v>
                </c:pt>
                <c:pt idx="62">
                  <c:v>0.20721943125571782</c:v>
                </c:pt>
                <c:pt idx="63">
                  <c:v>0.20690980999479094</c:v>
                </c:pt>
                <c:pt idx="64">
                  <c:v>0.20659742293578157</c:v>
                </c:pt>
                <c:pt idx="65">
                  <c:v>0.206282365234814</c:v>
                </c:pt>
                <c:pt idx="66">
                  <c:v>0.20596473286151601</c:v>
                </c:pt>
                <c:pt idx="67">
                  <c:v>0.2056446225697855</c:v>
                </c:pt>
                <c:pt idx="68">
                  <c:v>0.20532213186831824</c:v>
                </c:pt>
                <c:pt idx="69">
                  <c:v>0.20499735899090601</c:v>
                </c:pt>
                <c:pt idx="70">
                  <c:v>0.20467040286651339</c:v>
                </c:pt>
                <c:pt idx="71">
                  <c:v>0.20434136308914314</c:v>
                </c:pt>
                <c:pt idx="72">
                  <c:v>0.20401033988749895</c:v>
                </c:pt>
                <c:pt idx="73">
                  <c:v>0.20367743409445474</c:v>
                </c:pt>
                <c:pt idx="74">
                  <c:v>0.20334274711633998</c:v>
                </c:pt>
                <c:pt idx="75">
                  <c:v>0.20300638090205042</c:v>
                </c:pt>
                <c:pt idx="76">
                  <c:v>0.20266843791199338</c:v>
                </c:pt>
                <c:pt idx="77">
                  <c:v>0.20232902108687731</c:v>
                </c:pt>
                <c:pt idx="78">
                  <c:v>0.20198823381635519</c:v>
                </c:pt>
                <c:pt idx="79">
                  <c:v>0.20164617990753089</c:v>
                </c:pt>
                <c:pt idx="80">
                  <c:v>0.20130296355333863</c:v>
                </c:pt>
                <c:pt idx="81">
                  <c:v>0.20095868930080463</c:v>
                </c:pt>
                <c:pt idx="82">
                  <c:v>0.20061346201920133</c:v>
                </c:pt>
                <c:pt idx="83">
                  <c:v>0.20026738686810294</c:v>
                </c:pt>
                <c:pt idx="84">
                  <c:v>0.19992056926535307</c:v>
                </c:pt>
                <c:pt idx="85">
                  <c:v>0.19957311485495316</c:v>
                </c:pt>
                <c:pt idx="86">
                  <c:v>0.19922512947488252</c:v>
                </c:pt>
                <c:pt idx="87">
                  <c:v>0.19887671912485888</c:v>
                </c:pt>
                <c:pt idx="88">
                  <c:v>0.19852798993405002</c:v>
                </c:pt>
                <c:pt idx="89">
                  <c:v>0.19817904812874568</c:v>
                </c:pt>
                <c:pt idx="90">
                  <c:v>0.19783000000000001</c:v>
                </c:pt>
                <c:pt idx="91">
                  <c:v>0.19748095187125433</c:v>
                </c:pt>
                <c:pt idx="92">
                  <c:v>0.19713201006594999</c:v>
                </c:pt>
                <c:pt idx="93">
                  <c:v>0.19678328087514113</c:v>
                </c:pt>
                <c:pt idx="94">
                  <c:v>0.19643487052511749</c:v>
                </c:pt>
                <c:pt idx="95">
                  <c:v>0.19608688514504685</c:v>
                </c:pt>
                <c:pt idx="96">
                  <c:v>0.19573943073464695</c:v>
                </c:pt>
                <c:pt idx="97">
                  <c:v>0.19539261313189707</c:v>
                </c:pt>
                <c:pt idx="98">
                  <c:v>0.19504653798079871</c:v>
                </c:pt>
                <c:pt idx="99">
                  <c:v>0.19470131069919538</c:v>
                </c:pt>
                <c:pt idx="100">
                  <c:v>0.19435703644666141</c:v>
                </c:pt>
                <c:pt idx="101">
                  <c:v>0.19401382009246912</c:v>
                </c:pt>
                <c:pt idx="102">
                  <c:v>0.19367176618364482</c:v>
                </c:pt>
                <c:pt idx="103">
                  <c:v>0.1933309789131227</c:v>
                </c:pt>
                <c:pt idx="104">
                  <c:v>0.19299156208800666</c:v>
                </c:pt>
                <c:pt idx="105">
                  <c:v>0.19265361909794959</c:v>
                </c:pt>
                <c:pt idx="106">
                  <c:v>0.19231725288366003</c:v>
                </c:pt>
                <c:pt idx="107">
                  <c:v>0.19198256590554527</c:v>
                </c:pt>
                <c:pt idx="108">
                  <c:v>0.19164966011250106</c:v>
                </c:pt>
                <c:pt idx="109">
                  <c:v>0.19131863691085688</c:v>
                </c:pt>
                <c:pt idx="110">
                  <c:v>0.19098959713348662</c:v>
                </c:pt>
                <c:pt idx="111">
                  <c:v>0.190662641009094</c:v>
                </c:pt>
                <c:pt idx="112">
                  <c:v>0.19033786813168177</c:v>
                </c:pt>
                <c:pt idx="113">
                  <c:v>0.19001537743021454</c:v>
                </c:pt>
                <c:pt idx="114">
                  <c:v>0.189695267138484</c:v>
                </c:pt>
                <c:pt idx="115">
                  <c:v>0.18937763476518601</c:v>
                </c:pt>
                <c:pt idx="116">
                  <c:v>0.18906257706421845</c:v>
                </c:pt>
                <c:pt idx="117">
                  <c:v>0.18875019000520907</c:v>
                </c:pt>
                <c:pt idx="118">
                  <c:v>0.18844056874428219</c:v>
                </c:pt>
                <c:pt idx="119">
                  <c:v>0.18813380759507325</c:v>
                </c:pt>
                <c:pt idx="120">
                  <c:v>0.18783</c:v>
                </c:pt>
                <c:pt idx="121">
                  <c:v>0.18752923850179892</c:v>
                </c:pt>
                <c:pt idx="122">
                  <c:v>0.18723161471533592</c:v>
                </c:pt>
                <c:pt idx="123">
                  <c:v>0.18693721929969948</c:v>
                </c:pt>
                <c:pt idx="124">
                  <c:v>0.18664614193058507</c:v>
                </c:pt>
                <c:pt idx="125">
                  <c:v>0.18635847127297908</c:v>
                </c:pt>
                <c:pt idx="126">
                  <c:v>0.18607429495415054</c:v>
                </c:pt>
                <c:pt idx="127">
                  <c:v>0.18579369953695904</c:v>
                </c:pt>
                <c:pt idx="128">
                  <c:v>0.18551677049348683</c:v>
                </c:pt>
                <c:pt idx="129">
                  <c:v>0.18524359217900327</c:v>
                </c:pt>
                <c:pt idx="130">
                  <c:v>0.18497424780626923</c:v>
                </c:pt>
                <c:pt idx="131">
                  <c:v>0.18470881942018985</c:v>
                </c:pt>
                <c:pt idx="132">
                  <c:v>0.18444738787282283</c:v>
                </c:pt>
                <c:pt idx="133">
                  <c:v>0.18419003279875004</c:v>
                </c:pt>
                <c:pt idx="134">
                  <c:v>0.18393683259082005</c:v>
                </c:pt>
                <c:pt idx="135">
                  <c:v>0.18368786437626905</c:v>
                </c:pt>
                <c:pt idx="136">
                  <c:v>0.18344320399322697</c:v>
                </c:pt>
                <c:pt idx="137">
                  <c:v>0.18320292596761659</c:v>
                </c:pt>
                <c:pt idx="138">
                  <c:v>0.18296710349045212</c:v>
                </c:pt>
                <c:pt idx="139">
                  <c:v>0.18273580839554457</c:v>
                </c:pt>
                <c:pt idx="140">
                  <c:v>0.18250911113762044</c:v>
                </c:pt>
                <c:pt idx="141">
                  <c:v>0.18228708077086059</c:v>
                </c:pt>
                <c:pt idx="142">
                  <c:v>0.18206978492786557</c:v>
                </c:pt>
                <c:pt idx="143">
                  <c:v>0.18185728979905413</c:v>
                </c:pt>
                <c:pt idx="144">
                  <c:v>0.18164966011250105</c:v>
                </c:pt>
                <c:pt idx="145">
                  <c:v>0.18144695911422018</c:v>
                </c:pt>
                <c:pt idx="146">
                  <c:v>0.18124924854889918</c:v>
                </c:pt>
                <c:pt idx="147">
                  <c:v>0.18105658864109153</c:v>
                </c:pt>
                <c:pt idx="148">
                  <c:v>0.18086903807687149</c:v>
                </c:pt>
                <c:pt idx="149">
                  <c:v>0.18068665398595776</c:v>
                </c:pt>
                <c:pt idx="150">
                  <c:v>0.18050949192431123</c:v>
                </c:pt>
                <c:pt idx="151">
                  <c:v>0.18033760585721209</c:v>
                </c:pt>
                <c:pt idx="152">
                  <c:v>0.18017104814282148</c:v>
                </c:pt>
                <c:pt idx="153">
                  <c:v>0.18000986951623266</c:v>
                </c:pt>
                <c:pt idx="154">
                  <c:v>0.17985411907401666</c:v>
                </c:pt>
                <c:pt idx="155">
                  <c:v>0.179703844259267</c:v>
                </c:pt>
                <c:pt idx="156">
                  <c:v>0.179559090847148</c:v>
                </c:pt>
                <c:pt idx="157">
                  <c:v>0.1794199029309512</c:v>
                </c:pt>
                <c:pt idx="158">
                  <c:v>0.17928632290866425</c:v>
                </c:pt>
                <c:pt idx="159">
                  <c:v>0.17915839147005597</c:v>
                </c:pt>
                <c:pt idx="160">
                  <c:v>0.17903614758428182</c:v>
                </c:pt>
                <c:pt idx="161">
                  <c:v>0.17891962848801368</c:v>
                </c:pt>
                <c:pt idx="162">
                  <c:v>0.17880886967409693</c:v>
                </c:pt>
                <c:pt idx="163">
                  <c:v>0.17870390488073928</c:v>
                </c:pt>
                <c:pt idx="164">
                  <c:v>0.17860476608123363</c:v>
                </c:pt>
                <c:pt idx="165">
                  <c:v>0.17851148347421864</c:v>
                </c:pt>
                <c:pt idx="166">
                  <c:v>0.17842408547448008</c:v>
                </c:pt>
                <c:pt idx="167">
                  <c:v>0.17834259870429531</c:v>
                </c:pt>
                <c:pt idx="168">
                  <c:v>0.17826704798532389</c:v>
                </c:pt>
                <c:pt idx="169">
                  <c:v>0.17819745633104672</c:v>
                </c:pt>
                <c:pt idx="170">
                  <c:v>0.17813384493975584</c:v>
                </c:pt>
                <c:pt idx="171">
                  <c:v>0.17807623318809726</c:v>
                </c:pt>
                <c:pt idx="172">
                  <c:v>0.1780246386251686</c:v>
                </c:pt>
                <c:pt idx="173">
                  <c:v>0.17797907696717358</c:v>
                </c:pt>
                <c:pt idx="174">
                  <c:v>0.17793956209263453</c:v>
                </c:pt>
                <c:pt idx="175">
                  <c:v>0.17790610603816509</c:v>
                </c:pt>
                <c:pt idx="176">
                  <c:v>0.17787871899480351</c:v>
                </c:pt>
                <c:pt idx="177">
                  <c:v>0.17785740930490854</c:v>
                </c:pt>
                <c:pt idx="178">
                  <c:v>0.17784218345961808</c:v>
                </c:pt>
                <c:pt idx="179">
                  <c:v>0.17783304609687217</c:v>
                </c:pt>
                <c:pt idx="180">
                  <c:v>0.17783000000000002</c:v>
                </c:pt>
                <c:pt idx="181">
                  <c:v>0.17783304609687217</c:v>
                </c:pt>
                <c:pt idx="182">
                  <c:v>0.17784218345961808</c:v>
                </c:pt>
                <c:pt idx="183">
                  <c:v>0.17785740930490854</c:v>
                </c:pt>
                <c:pt idx="184">
                  <c:v>0.17787871899480351</c:v>
                </c:pt>
                <c:pt idx="185">
                  <c:v>0.17790610603816509</c:v>
                </c:pt>
                <c:pt idx="186">
                  <c:v>0.17793956209263453</c:v>
                </c:pt>
                <c:pt idx="187">
                  <c:v>0.17797907696717358</c:v>
                </c:pt>
                <c:pt idx="188">
                  <c:v>0.1780246386251686</c:v>
                </c:pt>
                <c:pt idx="189">
                  <c:v>0.17807623318809726</c:v>
                </c:pt>
                <c:pt idx="190">
                  <c:v>0.17813384493975584</c:v>
                </c:pt>
                <c:pt idx="191">
                  <c:v>0.17819745633104672</c:v>
                </c:pt>
                <c:pt idx="192">
                  <c:v>0.17826704798532389</c:v>
                </c:pt>
                <c:pt idx="193">
                  <c:v>0.17834259870429531</c:v>
                </c:pt>
                <c:pt idx="194">
                  <c:v>0.17842408547448008</c:v>
                </c:pt>
                <c:pt idx="195">
                  <c:v>0.17851148347421864</c:v>
                </c:pt>
                <c:pt idx="196">
                  <c:v>0.17860476608123363</c:v>
                </c:pt>
                <c:pt idx="197">
                  <c:v>0.17870390488073928</c:v>
                </c:pt>
                <c:pt idx="198">
                  <c:v>0.17880886967409693</c:v>
                </c:pt>
                <c:pt idx="199">
                  <c:v>0.17891962848801368</c:v>
                </c:pt>
                <c:pt idx="200">
                  <c:v>0.17903614758428182</c:v>
                </c:pt>
                <c:pt idx="201">
                  <c:v>0.17915839147005597</c:v>
                </c:pt>
                <c:pt idx="202">
                  <c:v>0.17928632290866425</c:v>
                </c:pt>
                <c:pt idx="203">
                  <c:v>0.1794199029309512</c:v>
                </c:pt>
                <c:pt idx="204">
                  <c:v>0.179559090847148</c:v>
                </c:pt>
                <c:pt idx="205">
                  <c:v>0.179703844259267</c:v>
                </c:pt>
                <c:pt idx="206">
                  <c:v>0.17985411907401666</c:v>
                </c:pt>
                <c:pt idx="207">
                  <c:v>0.18000986951623266</c:v>
                </c:pt>
                <c:pt idx="208">
                  <c:v>0.18017104814282148</c:v>
                </c:pt>
                <c:pt idx="209">
                  <c:v>0.18033760585721209</c:v>
                </c:pt>
                <c:pt idx="210">
                  <c:v>0.18050949192431123</c:v>
                </c:pt>
                <c:pt idx="211">
                  <c:v>0.18068665398595776</c:v>
                </c:pt>
                <c:pt idx="212">
                  <c:v>0.18086903807687149</c:v>
                </c:pt>
                <c:pt idx="213">
                  <c:v>0.18105658864109153</c:v>
                </c:pt>
                <c:pt idx="214">
                  <c:v>0.18124924854889918</c:v>
                </c:pt>
                <c:pt idx="215">
                  <c:v>0.18144695911422015</c:v>
                </c:pt>
                <c:pt idx="216">
                  <c:v>0.18164966011250105</c:v>
                </c:pt>
                <c:pt idx="217">
                  <c:v>0.18185728979905413</c:v>
                </c:pt>
                <c:pt idx="218">
                  <c:v>0.18206978492786557</c:v>
                </c:pt>
                <c:pt idx="219">
                  <c:v>0.18228708077086059</c:v>
                </c:pt>
                <c:pt idx="220">
                  <c:v>0.18250911113762044</c:v>
                </c:pt>
                <c:pt idx="221">
                  <c:v>0.18273580839554457</c:v>
                </c:pt>
                <c:pt idx="222">
                  <c:v>0.18296710349045212</c:v>
                </c:pt>
                <c:pt idx="223">
                  <c:v>0.18320292596761659</c:v>
                </c:pt>
                <c:pt idx="224">
                  <c:v>0.18344320399322697</c:v>
                </c:pt>
                <c:pt idx="225">
                  <c:v>0.18368786437626905</c:v>
                </c:pt>
                <c:pt idx="226">
                  <c:v>0.18393683259082005</c:v>
                </c:pt>
                <c:pt idx="227">
                  <c:v>0.18419003279875001</c:v>
                </c:pt>
                <c:pt idx="228">
                  <c:v>0.18444738787282283</c:v>
                </c:pt>
                <c:pt idx="229">
                  <c:v>0.18470881942018985</c:v>
                </c:pt>
                <c:pt idx="230">
                  <c:v>0.18497424780626923</c:v>
                </c:pt>
                <c:pt idx="231">
                  <c:v>0.18524359217900327</c:v>
                </c:pt>
                <c:pt idx="232">
                  <c:v>0.18551677049348683</c:v>
                </c:pt>
                <c:pt idx="233">
                  <c:v>0.18579369953695904</c:v>
                </c:pt>
                <c:pt idx="234">
                  <c:v>0.18607429495415054</c:v>
                </c:pt>
                <c:pt idx="235">
                  <c:v>0.18635847127297908</c:v>
                </c:pt>
                <c:pt idx="236">
                  <c:v>0.18664614193058507</c:v>
                </c:pt>
                <c:pt idx="237">
                  <c:v>0.18693721929969948</c:v>
                </c:pt>
                <c:pt idx="238">
                  <c:v>0.18723161471533589</c:v>
                </c:pt>
                <c:pt idx="239">
                  <c:v>0.18752923850179892</c:v>
                </c:pt>
                <c:pt idx="240">
                  <c:v>0.18783</c:v>
                </c:pt>
                <c:pt idx="241">
                  <c:v>0.18813380759507325</c:v>
                </c:pt>
                <c:pt idx="242">
                  <c:v>0.18844056874428219</c:v>
                </c:pt>
                <c:pt idx="243">
                  <c:v>0.18875019000520907</c:v>
                </c:pt>
                <c:pt idx="244">
                  <c:v>0.18906257706421845</c:v>
                </c:pt>
                <c:pt idx="245">
                  <c:v>0.18937763476518601</c:v>
                </c:pt>
                <c:pt idx="246">
                  <c:v>0.189695267138484</c:v>
                </c:pt>
                <c:pt idx="247">
                  <c:v>0.19001537743021452</c:v>
                </c:pt>
                <c:pt idx="248">
                  <c:v>0.19033786813168177</c:v>
                </c:pt>
                <c:pt idx="249">
                  <c:v>0.190662641009094</c:v>
                </c:pt>
                <c:pt idx="250">
                  <c:v>0.19098959713348662</c:v>
                </c:pt>
                <c:pt idx="251">
                  <c:v>0.19131863691085688</c:v>
                </c:pt>
                <c:pt idx="252">
                  <c:v>0.19164966011250106</c:v>
                </c:pt>
                <c:pt idx="253">
                  <c:v>0.19198256590554527</c:v>
                </c:pt>
                <c:pt idx="254">
                  <c:v>0.19231725288366003</c:v>
                </c:pt>
                <c:pt idx="255">
                  <c:v>0.19265361909794959</c:v>
                </c:pt>
                <c:pt idx="256">
                  <c:v>0.19299156208800666</c:v>
                </c:pt>
                <c:pt idx="257">
                  <c:v>0.1933309789131227</c:v>
                </c:pt>
                <c:pt idx="258">
                  <c:v>0.19367176618364482</c:v>
                </c:pt>
                <c:pt idx="259">
                  <c:v>0.19401382009246909</c:v>
                </c:pt>
                <c:pt idx="260">
                  <c:v>0.19435703644666141</c:v>
                </c:pt>
                <c:pt idx="261">
                  <c:v>0.19470131069919538</c:v>
                </c:pt>
                <c:pt idx="262">
                  <c:v>0.19504653798079871</c:v>
                </c:pt>
                <c:pt idx="263">
                  <c:v>0.19539261313189707</c:v>
                </c:pt>
                <c:pt idx="264">
                  <c:v>0.19573943073464695</c:v>
                </c:pt>
                <c:pt idx="265">
                  <c:v>0.19608688514504685</c:v>
                </c:pt>
                <c:pt idx="266">
                  <c:v>0.19643487052511749</c:v>
                </c:pt>
                <c:pt idx="267">
                  <c:v>0.19678328087514113</c:v>
                </c:pt>
                <c:pt idx="268">
                  <c:v>0.19713201006594996</c:v>
                </c:pt>
                <c:pt idx="269">
                  <c:v>0.19748095187125433</c:v>
                </c:pt>
                <c:pt idx="270">
                  <c:v>0.19783000000000001</c:v>
                </c:pt>
                <c:pt idx="271">
                  <c:v>0.19817904812874568</c:v>
                </c:pt>
                <c:pt idx="272">
                  <c:v>0.19852798993405002</c:v>
                </c:pt>
                <c:pt idx="273">
                  <c:v>0.19887671912485888</c:v>
                </c:pt>
                <c:pt idx="274">
                  <c:v>0.19922512947488252</c:v>
                </c:pt>
                <c:pt idx="275">
                  <c:v>0.19957311485495316</c:v>
                </c:pt>
                <c:pt idx="276">
                  <c:v>0.19992056926535307</c:v>
                </c:pt>
                <c:pt idx="277">
                  <c:v>0.20026738686810297</c:v>
                </c:pt>
                <c:pt idx="278">
                  <c:v>0.20061346201920133</c:v>
                </c:pt>
                <c:pt idx="279">
                  <c:v>0.20095868930080463</c:v>
                </c:pt>
                <c:pt idx="280">
                  <c:v>0.2013029635533386</c:v>
                </c:pt>
                <c:pt idx="281">
                  <c:v>0.20164617990753089</c:v>
                </c:pt>
                <c:pt idx="282">
                  <c:v>0.20198823381635517</c:v>
                </c:pt>
                <c:pt idx="283">
                  <c:v>0.20232902108687731</c:v>
                </c:pt>
                <c:pt idx="284">
                  <c:v>0.20266843791199335</c:v>
                </c:pt>
                <c:pt idx="285">
                  <c:v>0.20300638090205042</c:v>
                </c:pt>
                <c:pt idx="286">
                  <c:v>0.20334274711633998</c:v>
                </c:pt>
                <c:pt idx="287">
                  <c:v>0.20367743409445474</c:v>
                </c:pt>
                <c:pt idx="288">
                  <c:v>0.20401033988749895</c:v>
                </c:pt>
                <c:pt idx="289">
                  <c:v>0.20434136308914314</c:v>
                </c:pt>
                <c:pt idx="290">
                  <c:v>0.20467040286651336</c:v>
                </c:pt>
                <c:pt idx="291">
                  <c:v>0.20499735899090599</c:v>
                </c:pt>
                <c:pt idx="292">
                  <c:v>0.20532213186831824</c:v>
                </c:pt>
                <c:pt idx="293">
                  <c:v>0.20564462256978547</c:v>
                </c:pt>
                <c:pt idx="294">
                  <c:v>0.20596473286151601</c:v>
                </c:pt>
                <c:pt idx="295">
                  <c:v>0.206282365234814</c:v>
                </c:pt>
                <c:pt idx="296">
                  <c:v>0.20659742293578157</c:v>
                </c:pt>
                <c:pt idx="297">
                  <c:v>0.20690980999479094</c:v>
                </c:pt>
                <c:pt idx="298">
                  <c:v>0.20721943125571782</c:v>
                </c:pt>
                <c:pt idx="299">
                  <c:v>0.20752619240492673</c:v>
                </c:pt>
                <c:pt idx="300">
                  <c:v>0.20783000000000001</c:v>
                </c:pt>
                <c:pt idx="301">
                  <c:v>0.20813076149820109</c:v>
                </c:pt>
                <c:pt idx="302">
                  <c:v>0.20842838528466409</c:v>
                </c:pt>
                <c:pt idx="303">
                  <c:v>0.20872278070030054</c:v>
                </c:pt>
                <c:pt idx="304">
                  <c:v>0.20901385806941494</c:v>
                </c:pt>
                <c:pt idx="305">
                  <c:v>0.20930152872702093</c:v>
                </c:pt>
                <c:pt idx="306">
                  <c:v>0.20958570504584947</c:v>
                </c:pt>
                <c:pt idx="307">
                  <c:v>0.20986630046304097</c:v>
                </c:pt>
                <c:pt idx="308">
                  <c:v>0.21014322950651318</c:v>
                </c:pt>
                <c:pt idx="309">
                  <c:v>0.21041640782099674</c:v>
                </c:pt>
                <c:pt idx="310">
                  <c:v>0.21068575219373079</c:v>
                </c:pt>
                <c:pt idx="311">
                  <c:v>0.21095118057981016</c:v>
                </c:pt>
                <c:pt idx="312">
                  <c:v>0.21121261212717715</c:v>
                </c:pt>
                <c:pt idx="313">
                  <c:v>0.21146996720124997</c:v>
                </c:pt>
                <c:pt idx="314">
                  <c:v>0.21172316740917993</c:v>
                </c:pt>
                <c:pt idx="315">
                  <c:v>0.21197213562373096</c:v>
                </c:pt>
                <c:pt idx="316">
                  <c:v>0.21221679600677301</c:v>
                </c:pt>
                <c:pt idx="317">
                  <c:v>0.21245707403238343</c:v>
                </c:pt>
                <c:pt idx="318">
                  <c:v>0.2126928965095479</c:v>
                </c:pt>
                <c:pt idx="319">
                  <c:v>0.21292419160445544</c:v>
                </c:pt>
                <c:pt idx="320">
                  <c:v>0.21315088886237957</c:v>
                </c:pt>
                <c:pt idx="321">
                  <c:v>0.21337291922913942</c:v>
                </c:pt>
                <c:pt idx="322">
                  <c:v>0.21359021507213444</c:v>
                </c:pt>
                <c:pt idx="323">
                  <c:v>0.21380271020094588</c:v>
                </c:pt>
                <c:pt idx="324">
                  <c:v>0.21401033988749896</c:v>
                </c:pt>
                <c:pt idx="325">
                  <c:v>0.21421304088577983</c:v>
                </c:pt>
                <c:pt idx="326">
                  <c:v>0.21441075145110083</c:v>
                </c:pt>
                <c:pt idx="327">
                  <c:v>0.21460341135890848</c:v>
                </c:pt>
                <c:pt idx="328">
                  <c:v>0.21479096192312852</c:v>
                </c:pt>
                <c:pt idx="329">
                  <c:v>0.21497334601404225</c:v>
                </c:pt>
                <c:pt idx="330">
                  <c:v>0.21515050807568878</c:v>
                </c:pt>
                <c:pt idx="331">
                  <c:v>0.21532239414278792</c:v>
                </c:pt>
                <c:pt idx="332">
                  <c:v>0.21548895185717853</c:v>
                </c:pt>
                <c:pt idx="333">
                  <c:v>0.21565013048376735</c:v>
                </c:pt>
                <c:pt idx="334">
                  <c:v>0.21580588092598335</c:v>
                </c:pt>
                <c:pt idx="335">
                  <c:v>0.21595615574073301</c:v>
                </c:pt>
                <c:pt idx="336">
                  <c:v>0.21610090915285202</c:v>
                </c:pt>
                <c:pt idx="337">
                  <c:v>0.21624009706904881</c:v>
                </c:pt>
                <c:pt idx="338">
                  <c:v>0.21637367709133576</c:v>
                </c:pt>
                <c:pt idx="339">
                  <c:v>0.21650160852994405</c:v>
                </c:pt>
                <c:pt idx="340">
                  <c:v>0.21662385241571819</c:v>
                </c:pt>
                <c:pt idx="341">
                  <c:v>0.21674037151198633</c:v>
                </c:pt>
                <c:pt idx="342">
                  <c:v>0.21685113032590309</c:v>
                </c:pt>
                <c:pt idx="343">
                  <c:v>0.21695609511926073</c:v>
                </c:pt>
                <c:pt idx="344">
                  <c:v>0.21705523391876638</c:v>
                </c:pt>
                <c:pt idx="345">
                  <c:v>0.21714851652578138</c:v>
                </c:pt>
                <c:pt idx="346">
                  <c:v>0.21723591452551994</c:v>
                </c:pt>
                <c:pt idx="347">
                  <c:v>0.2173174012957047</c:v>
                </c:pt>
                <c:pt idx="348">
                  <c:v>0.21739295201467612</c:v>
                </c:pt>
                <c:pt idx="349">
                  <c:v>0.21746254366895329</c:v>
                </c:pt>
                <c:pt idx="350">
                  <c:v>0.21752615506024417</c:v>
                </c:pt>
                <c:pt idx="351">
                  <c:v>0.21758376681190275</c:v>
                </c:pt>
                <c:pt idx="352">
                  <c:v>0.21763536137483142</c:v>
                </c:pt>
                <c:pt idx="353">
                  <c:v>0.21768092303282643</c:v>
                </c:pt>
                <c:pt idx="354">
                  <c:v>0.21772043790736548</c:v>
                </c:pt>
                <c:pt idx="355">
                  <c:v>0.21775389396183492</c:v>
                </c:pt>
                <c:pt idx="356">
                  <c:v>0.2177812810051965</c:v>
                </c:pt>
                <c:pt idx="357">
                  <c:v>0.21780259069509147</c:v>
                </c:pt>
                <c:pt idx="358">
                  <c:v>0.21781781654038193</c:v>
                </c:pt>
                <c:pt idx="359">
                  <c:v>0.21782695390312784</c:v>
                </c:pt>
                <c:pt idx="360">
                  <c:v>0.21783</c:v>
                </c:pt>
              </c:numCache>
            </c:numRef>
          </c:xVal>
          <c:yVal>
            <c:numRef>
              <c:f>DisplayEval!Circle2y</c:f>
              <c:numCache>
                <c:formatCode>General</c:formatCode>
                <c:ptCount val="361"/>
                <c:pt idx="0">
                  <c:v>0.46833000000000002</c:v>
                </c:pt>
                <c:pt idx="1">
                  <c:v>0.46867904812874567</c:v>
                </c:pt>
                <c:pt idx="2">
                  <c:v>0.46902798993405004</c:v>
                </c:pt>
                <c:pt idx="3">
                  <c:v>0.4693767191248589</c:v>
                </c:pt>
                <c:pt idx="4">
                  <c:v>0.46972512947488254</c:v>
                </c:pt>
                <c:pt idx="5">
                  <c:v>0.47007311485495318</c:v>
                </c:pt>
                <c:pt idx="6">
                  <c:v>0.47042056926535308</c:v>
                </c:pt>
                <c:pt idx="7">
                  <c:v>0.47076738686810299</c:v>
                </c:pt>
                <c:pt idx="8">
                  <c:v>0.47111346201920135</c:v>
                </c:pt>
                <c:pt idx="9">
                  <c:v>0.47145868930080465</c:v>
                </c:pt>
                <c:pt idx="10">
                  <c:v>0.47180296355333862</c:v>
                </c:pt>
                <c:pt idx="11">
                  <c:v>0.47214617990753094</c:v>
                </c:pt>
                <c:pt idx="12">
                  <c:v>0.47248823381635519</c:v>
                </c:pt>
                <c:pt idx="13">
                  <c:v>0.4728290210868773</c:v>
                </c:pt>
                <c:pt idx="14">
                  <c:v>0.47316843791199337</c:v>
                </c:pt>
                <c:pt idx="15">
                  <c:v>0.47350638090205044</c:v>
                </c:pt>
                <c:pt idx="16">
                  <c:v>0.47384274711634</c:v>
                </c:pt>
                <c:pt idx="17">
                  <c:v>0.47417743409445479</c:v>
                </c:pt>
                <c:pt idx="18">
                  <c:v>0.47451033988749897</c:v>
                </c:pt>
                <c:pt idx="19">
                  <c:v>0.47484136308914315</c:v>
                </c:pt>
                <c:pt idx="20">
                  <c:v>0.47517040286651341</c:v>
                </c:pt>
                <c:pt idx="21">
                  <c:v>0.475497358990906</c:v>
                </c:pt>
                <c:pt idx="22">
                  <c:v>0.47582213186831829</c:v>
                </c:pt>
                <c:pt idx="23">
                  <c:v>0.47614462256978551</c:v>
                </c:pt>
                <c:pt idx="24">
                  <c:v>0.47646473286151603</c:v>
                </c:pt>
                <c:pt idx="25">
                  <c:v>0.47678236523481399</c:v>
                </c:pt>
                <c:pt idx="26">
                  <c:v>0.47709742293578156</c:v>
                </c:pt>
                <c:pt idx="27">
                  <c:v>0.47740980999479093</c:v>
                </c:pt>
                <c:pt idx="28">
                  <c:v>0.47771943125571786</c:v>
                </c:pt>
                <c:pt idx="29">
                  <c:v>0.47802619240492678</c:v>
                </c:pt>
                <c:pt idx="30">
                  <c:v>0.47833000000000003</c:v>
                </c:pt>
                <c:pt idx="31">
                  <c:v>0.47863076149820111</c:v>
                </c:pt>
                <c:pt idx="32">
                  <c:v>0.47892838528466414</c:v>
                </c:pt>
                <c:pt idx="33">
                  <c:v>0.47922278070030055</c:v>
                </c:pt>
                <c:pt idx="34">
                  <c:v>0.47951385806941499</c:v>
                </c:pt>
                <c:pt idx="35">
                  <c:v>0.47980152872702092</c:v>
                </c:pt>
                <c:pt idx="36">
                  <c:v>0.48008570504584946</c:v>
                </c:pt>
                <c:pt idx="37">
                  <c:v>0.48036630046304096</c:v>
                </c:pt>
                <c:pt idx="38">
                  <c:v>0.48064322950651317</c:v>
                </c:pt>
                <c:pt idx="39">
                  <c:v>0.48091640782099676</c:v>
                </c:pt>
                <c:pt idx="40">
                  <c:v>0.48118575219373083</c:v>
                </c:pt>
                <c:pt idx="41">
                  <c:v>0.48145118057981018</c:v>
                </c:pt>
                <c:pt idx="42">
                  <c:v>0.4817126121271772</c:v>
                </c:pt>
                <c:pt idx="43">
                  <c:v>0.48196996720125002</c:v>
                </c:pt>
                <c:pt idx="44">
                  <c:v>0.48222316740917998</c:v>
                </c:pt>
                <c:pt idx="45">
                  <c:v>0.48247213562373098</c:v>
                </c:pt>
                <c:pt idx="46">
                  <c:v>0.48271679600677303</c:v>
                </c:pt>
                <c:pt idx="47">
                  <c:v>0.48295707403238342</c:v>
                </c:pt>
                <c:pt idx="48">
                  <c:v>0.48319289650954789</c:v>
                </c:pt>
                <c:pt idx="49">
                  <c:v>0.48342419160445549</c:v>
                </c:pt>
                <c:pt idx="50">
                  <c:v>0.48365088886237961</c:v>
                </c:pt>
                <c:pt idx="51">
                  <c:v>0.48387291922913944</c:v>
                </c:pt>
                <c:pt idx="52">
                  <c:v>0.48409021507213446</c:v>
                </c:pt>
                <c:pt idx="53">
                  <c:v>0.4843027102009459</c:v>
                </c:pt>
                <c:pt idx="54">
                  <c:v>0.48451033988749898</c:v>
                </c:pt>
                <c:pt idx="55">
                  <c:v>0.48471304088577988</c:v>
                </c:pt>
                <c:pt idx="56">
                  <c:v>0.48491075145110085</c:v>
                </c:pt>
                <c:pt idx="57">
                  <c:v>0.4851034113589085</c:v>
                </c:pt>
                <c:pt idx="58">
                  <c:v>0.48529096192312854</c:v>
                </c:pt>
                <c:pt idx="59">
                  <c:v>0.48547334601404224</c:v>
                </c:pt>
                <c:pt idx="60">
                  <c:v>0.48565050807568877</c:v>
                </c:pt>
                <c:pt idx="61">
                  <c:v>0.48582239414278794</c:v>
                </c:pt>
                <c:pt idx="62">
                  <c:v>0.48598895185717855</c:v>
                </c:pt>
                <c:pt idx="63">
                  <c:v>0.48615013048376737</c:v>
                </c:pt>
                <c:pt idx="64">
                  <c:v>0.48630588092598337</c:v>
                </c:pt>
                <c:pt idx="65">
                  <c:v>0.48645615574073303</c:v>
                </c:pt>
                <c:pt idx="66">
                  <c:v>0.48660090915285203</c:v>
                </c:pt>
                <c:pt idx="67">
                  <c:v>0.4867400970690488</c:v>
                </c:pt>
                <c:pt idx="68">
                  <c:v>0.48687367709133578</c:v>
                </c:pt>
                <c:pt idx="69">
                  <c:v>0.48700160852994406</c:v>
                </c:pt>
                <c:pt idx="70">
                  <c:v>0.48712385241571821</c:v>
                </c:pt>
                <c:pt idx="71">
                  <c:v>0.48724037151198635</c:v>
                </c:pt>
                <c:pt idx="72">
                  <c:v>0.4873511303259031</c:v>
                </c:pt>
                <c:pt idx="73">
                  <c:v>0.48745609511926075</c:v>
                </c:pt>
                <c:pt idx="74">
                  <c:v>0.48755523391876643</c:v>
                </c:pt>
                <c:pt idx="75">
                  <c:v>0.48764851652578139</c:v>
                </c:pt>
                <c:pt idx="76">
                  <c:v>0.48773591452551995</c:v>
                </c:pt>
                <c:pt idx="77">
                  <c:v>0.48781740129570472</c:v>
                </c:pt>
                <c:pt idx="78">
                  <c:v>0.48789295201467614</c:v>
                </c:pt>
                <c:pt idx="79">
                  <c:v>0.48796254366895331</c:v>
                </c:pt>
                <c:pt idx="80">
                  <c:v>0.48802615506024416</c:v>
                </c:pt>
                <c:pt idx="81">
                  <c:v>0.4880837668119028</c:v>
                </c:pt>
                <c:pt idx="82">
                  <c:v>0.48813536137483143</c:v>
                </c:pt>
                <c:pt idx="83">
                  <c:v>0.48818092303282645</c:v>
                </c:pt>
                <c:pt idx="84">
                  <c:v>0.48822043790736547</c:v>
                </c:pt>
                <c:pt idx="85">
                  <c:v>0.48825389396183494</c:v>
                </c:pt>
                <c:pt idx="86">
                  <c:v>0.48828128100519652</c:v>
                </c:pt>
                <c:pt idx="87">
                  <c:v>0.48830259069509152</c:v>
                </c:pt>
                <c:pt idx="88">
                  <c:v>0.48831781654038192</c:v>
                </c:pt>
                <c:pt idx="89">
                  <c:v>0.48832695390312786</c:v>
                </c:pt>
                <c:pt idx="90">
                  <c:v>0.48833000000000004</c:v>
                </c:pt>
                <c:pt idx="91">
                  <c:v>0.48832695390312786</c:v>
                </c:pt>
                <c:pt idx="92">
                  <c:v>0.48831781654038192</c:v>
                </c:pt>
                <c:pt idx="93">
                  <c:v>0.48830259069509152</c:v>
                </c:pt>
                <c:pt idx="94">
                  <c:v>0.48828128100519652</c:v>
                </c:pt>
                <c:pt idx="95">
                  <c:v>0.48825389396183494</c:v>
                </c:pt>
                <c:pt idx="96">
                  <c:v>0.48822043790736547</c:v>
                </c:pt>
                <c:pt idx="97">
                  <c:v>0.48818092303282645</c:v>
                </c:pt>
                <c:pt idx="98">
                  <c:v>0.48813536137483143</c:v>
                </c:pt>
                <c:pt idx="99">
                  <c:v>0.4880837668119028</c:v>
                </c:pt>
                <c:pt idx="100">
                  <c:v>0.48802615506024416</c:v>
                </c:pt>
                <c:pt idx="101">
                  <c:v>0.48796254366895331</c:v>
                </c:pt>
                <c:pt idx="102">
                  <c:v>0.48789295201467614</c:v>
                </c:pt>
                <c:pt idx="103">
                  <c:v>0.48781740129570472</c:v>
                </c:pt>
                <c:pt idx="104">
                  <c:v>0.48773591452551995</c:v>
                </c:pt>
                <c:pt idx="105">
                  <c:v>0.48764851652578139</c:v>
                </c:pt>
                <c:pt idx="106">
                  <c:v>0.48755523391876643</c:v>
                </c:pt>
                <c:pt idx="107">
                  <c:v>0.48745609511926075</c:v>
                </c:pt>
                <c:pt idx="108">
                  <c:v>0.4873511303259031</c:v>
                </c:pt>
                <c:pt idx="109">
                  <c:v>0.48724037151198635</c:v>
                </c:pt>
                <c:pt idx="110">
                  <c:v>0.48712385241571821</c:v>
                </c:pt>
                <c:pt idx="111">
                  <c:v>0.48700160852994406</c:v>
                </c:pt>
                <c:pt idx="112">
                  <c:v>0.48687367709133578</c:v>
                </c:pt>
                <c:pt idx="113">
                  <c:v>0.48674009706904886</c:v>
                </c:pt>
                <c:pt idx="114">
                  <c:v>0.48660090915285203</c:v>
                </c:pt>
                <c:pt idx="115">
                  <c:v>0.48645615574073303</c:v>
                </c:pt>
                <c:pt idx="116">
                  <c:v>0.48630588092598337</c:v>
                </c:pt>
                <c:pt idx="117">
                  <c:v>0.48615013048376737</c:v>
                </c:pt>
                <c:pt idx="118">
                  <c:v>0.48598895185717855</c:v>
                </c:pt>
                <c:pt idx="119">
                  <c:v>0.48582239414278794</c:v>
                </c:pt>
                <c:pt idx="120">
                  <c:v>0.48565050807568877</c:v>
                </c:pt>
                <c:pt idx="121">
                  <c:v>0.4854733460140423</c:v>
                </c:pt>
                <c:pt idx="122">
                  <c:v>0.48529096192312854</c:v>
                </c:pt>
                <c:pt idx="123">
                  <c:v>0.4851034113589085</c:v>
                </c:pt>
                <c:pt idx="124">
                  <c:v>0.48491075145110085</c:v>
                </c:pt>
                <c:pt idx="125">
                  <c:v>0.48471304088577988</c:v>
                </c:pt>
                <c:pt idx="126">
                  <c:v>0.48451033988749898</c:v>
                </c:pt>
                <c:pt idx="127">
                  <c:v>0.4843027102009459</c:v>
                </c:pt>
                <c:pt idx="128">
                  <c:v>0.48409021507213446</c:v>
                </c:pt>
                <c:pt idx="129">
                  <c:v>0.48387291922913944</c:v>
                </c:pt>
                <c:pt idx="130">
                  <c:v>0.48365088886237961</c:v>
                </c:pt>
                <c:pt idx="131">
                  <c:v>0.48342419160445549</c:v>
                </c:pt>
                <c:pt idx="132">
                  <c:v>0.48319289650954789</c:v>
                </c:pt>
                <c:pt idx="133">
                  <c:v>0.48295707403238342</c:v>
                </c:pt>
                <c:pt idx="134">
                  <c:v>0.48271679600677303</c:v>
                </c:pt>
                <c:pt idx="135">
                  <c:v>0.48247213562373098</c:v>
                </c:pt>
                <c:pt idx="136">
                  <c:v>0.48222316740917998</c:v>
                </c:pt>
                <c:pt idx="137">
                  <c:v>0.48196996720125002</c:v>
                </c:pt>
                <c:pt idx="138">
                  <c:v>0.4817126121271772</c:v>
                </c:pt>
                <c:pt idx="139">
                  <c:v>0.48145118057981018</c:v>
                </c:pt>
                <c:pt idx="140">
                  <c:v>0.48118575219373083</c:v>
                </c:pt>
                <c:pt idx="141">
                  <c:v>0.48091640782099676</c:v>
                </c:pt>
                <c:pt idx="142">
                  <c:v>0.48064322950651317</c:v>
                </c:pt>
                <c:pt idx="143">
                  <c:v>0.48036630046304096</c:v>
                </c:pt>
                <c:pt idx="144">
                  <c:v>0.48008570504584946</c:v>
                </c:pt>
                <c:pt idx="145">
                  <c:v>0.47980152872702098</c:v>
                </c:pt>
                <c:pt idx="146">
                  <c:v>0.47951385806941499</c:v>
                </c:pt>
                <c:pt idx="147">
                  <c:v>0.47922278070030055</c:v>
                </c:pt>
                <c:pt idx="148">
                  <c:v>0.47892838528466414</c:v>
                </c:pt>
                <c:pt idx="149">
                  <c:v>0.47863076149820111</c:v>
                </c:pt>
                <c:pt idx="150">
                  <c:v>0.47833000000000003</c:v>
                </c:pt>
                <c:pt idx="151">
                  <c:v>0.47802619240492678</c:v>
                </c:pt>
                <c:pt idx="152">
                  <c:v>0.47771943125571786</c:v>
                </c:pt>
                <c:pt idx="153">
                  <c:v>0.47740980999479093</c:v>
                </c:pt>
                <c:pt idx="154">
                  <c:v>0.47709742293578156</c:v>
                </c:pt>
                <c:pt idx="155">
                  <c:v>0.47678236523481399</c:v>
                </c:pt>
                <c:pt idx="156">
                  <c:v>0.47646473286151603</c:v>
                </c:pt>
                <c:pt idx="157">
                  <c:v>0.47614462256978551</c:v>
                </c:pt>
                <c:pt idx="158">
                  <c:v>0.47582213186831829</c:v>
                </c:pt>
                <c:pt idx="159">
                  <c:v>0.475497358990906</c:v>
                </c:pt>
                <c:pt idx="160">
                  <c:v>0.47517040286651341</c:v>
                </c:pt>
                <c:pt idx="161">
                  <c:v>0.47484136308914315</c:v>
                </c:pt>
                <c:pt idx="162">
                  <c:v>0.47451033988749897</c:v>
                </c:pt>
                <c:pt idx="163">
                  <c:v>0.47417743409445479</c:v>
                </c:pt>
                <c:pt idx="164">
                  <c:v>0.47384274711634</c:v>
                </c:pt>
                <c:pt idx="165">
                  <c:v>0.47350638090205044</c:v>
                </c:pt>
                <c:pt idx="166">
                  <c:v>0.47316843791199337</c:v>
                </c:pt>
                <c:pt idx="167">
                  <c:v>0.4728290210868773</c:v>
                </c:pt>
                <c:pt idx="168">
                  <c:v>0.47248823381635519</c:v>
                </c:pt>
                <c:pt idx="169">
                  <c:v>0.47214617990753094</c:v>
                </c:pt>
                <c:pt idx="170">
                  <c:v>0.47180296355333862</c:v>
                </c:pt>
                <c:pt idx="171">
                  <c:v>0.47145868930080465</c:v>
                </c:pt>
                <c:pt idx="172">
                  <c:v>0.47111346201920135</c:v>
                </c:pt>
                <c:pt idx="173">
                  <c:v>0.47076738686810299</c:v>
                </c:pt>
                <c:pt idx="174">
                  <c:v>0.47042056926535308</c:v>
                </c:pt>
                <c:pt idx="175">
                  <c:v>0.47007311485495318</c:v>
                </c:pt>
                <c:pt idx="176">
                  <c:v>0.46972512947488254</c:v>
                </c:pt>
                <c:pt idx="177">
                  <c:v>0.4693767191248589</c:v>
                </c:pt>
                <c:pt idx="178">
                  <c:v>0.46902798993405004</c:v>
                </c:pt>
                <c:pt idx="179">
                  <c:v>0.46867904812874567</c:v>
                </c:pt>
                <c:pt idx="180">
                  <c:v>0.46833000000000002</c:v>
                </c:pt>
                <c:pt idx="181">
                  <c:v>0.46798095187125438</c:v>
                </c:pt>
                <c:pt idx="182">
                  <c:v>0.46763201006595001</c:v>
                </c:pt>
                <c:pt idx="183">
                  <c:v>0.46728328087514115</c:v>
                </c:pt>
                <c:pt idx="184">
                  <c:v>0.46693487052511751</c:v>
                </c:pt>
                <c:pt idx="185">
                  <c:v>0.46658688514504687</c:v>
                </c:pt>
                <c:pt idx="186">
                  <c:v>0.46623943073464696</c:v>
                </c:pt>
                <c:pt idx="187">
                  <c:v>0.46589261313189706</c:v>
                </c:pt>
                <c:pt idx="188">
                  <c:v>0.4655465379807987</c:v>
                </c:pt>
                <c:pt idx="189">
                  <c:v>0.4652013106991954</c:v>
                </c:pt>
                <c:pt idx="190">
                  <c:v>0.46485703644666143</c:v>
                </c:pt>
                <c:pt idx="191">
                  <c:v>0.46451382009246911</c:v>
                </c:pt>
                <c:pt idx="192">
                  <c:v>0.46417176618364486</c:v>
                </c:pt>
                <c:pt idx="193">
                  <c:v>0.46383097891312275</c:v>
                </c:pt>
                <c:pt idx="194">
                  <c:v>0.46349156208800668</c:v>
                </c:pt>
                <c:pt idx="195">
                  <c:v>0.46315361909794961</c:v>
                </c:pt>
                <c:pt idx="196">
                  <c:v>0.46281725288366005</c:v>
                </c:pt>
                <c:pt idx="197">
                  <c:v>0.46248256590554532</c:v>
                </c:pt>
                <c:pt idx="198">
                  <c:v>0.46214966011250108</c:v>
                </c:pt>
                <c:pt idx="199">
                  <c:v>0.46181863691085689</c:v>
                </c:pt>
                <c:pt idx="200">
                  <c:v>0.46148959713348664</c:v>
                </c:pt>
                <c:pt idx="201">
                  <c:v>0.46116264100909399</c:v>
                </c:pt>
                <c:pt idx="202">
                  <c:v>0.46083786813168176</c:v>
                </c:pt>
                <c:pt idx="203">
                  <c:v>0.46051537743021453</c:v>
                </c:pt>
                <c:pt idx="204">
                  <c:v>0.46019526713848402</c:v>
                </c:pt>
                <c:pt idx="205">
                  <c:v>0.45987763476518606</c:v>
                </c:pt>
                <c:pt idx="206">
                  <c:v>0.45956257706421849</c:v>
                </c:pt>
                <c:pt idx="207">
                  <c:v>0.45925019000520911</c:v>
                </c:pt>
                <c:pt idx="208">
                  <c:v>0.45894056874428218</c:v>
                </c:pt>
                <c:pt idx="209">
                  <c:v>0.45863380759507327</c:v>
                </c:pt>
                <c:pt idx="210">
                  <c:v>0.45833000000000002</c:v>
                </c:pt>
                <c:pt idx="211">
                  <c:v>0.45802923850179894</c:v>
                </c:pt>
                <c:pt idx="212">
                  <c:v>0.45773161471533591</c:v>
                </c:pt>
                <c:pt idx="213">
                  <c:v>0.45743721929969949</c:v>
                </c:pt>
                <c:pt idx="214">
                  <c:v>0.45714614193058511</c:v>
                </c:pt>
                <c:pt idx="215">
                  <c:v>0.45685847127297913</c:v>
                </c:pt>
                <c:pt idx="216">
                  <c:v>0.45657429495415058</c:v>
                </c:pt>
                <c:pt idx="217">
                  <c:v>0.45629369953695909</c:v>
                </c:pt>
                <c:pt idx="218">
                  <c:v>0.45601677049348688</c:v>
                </c:pt>
                <c:pt idx="219">
                  <c:v>0.45574359217900329</c:v>
                </c:pt>
                <c:pt idx="220">
                  <c:v>0.45547424780626922</c:v>
                </c:pt>
                <c:pt idx="221">
                  <c:v>0.45520881942018987</c:v>
                </c:pt>
                <c:pt idx="222">
                  <c:v>0.45494738787282285</c:v>
                </c:pt>
                <c:pt idx="223">
                  <c:v>0.45469003279875003</c:v>
                </c:pt>
                <c:pt idx="224">
                  <c:v>0.45443683259082007</c:v>
                </c:pt>
                <c:pt idx="225">
                  <c:v>0.45418786437626907</c:v>
                </c:pt>
                <c:pt idx="226">
                  <c:v>0.45394320399322702</c:v>
                </c:pt>
                <c:pt idx="227">
                  <c:v>0.45370292596761663</c:v>
                </c:pt>
                <c:pt idx="228">
                  <c:v>0.45346710349045216</c:v>
                </c:pt>
                <c:pt idx="229">
                  <c:v>0.45323580839554461</c:v>
                </c:pt>
                <c:pt idx="230">
                  <c:v>0.45300911113762049</c:v>
                </c:pt>
                <c:pt idx="231">
                  <c:v>0.45278708077086061</c:v>
                </c:pt>
                <c:pt idx="232">
                  <c:v>0.45256978492786559</c:v>
                </c:pt>
                <c:pt idx="233">
                  <c:v>0.45235728979905415</c:v>
                </c:pt>
                <c:pt idx="234">
                  <c:v>0.45214966011250107</c:v>
                </c:pt>
                <c:pt idx="235">
                  <c:v>0.45194695911422017</c:v>
                </c:pt>
                <c:pt idx="236">
                  <c:v>0.4517492485488992</c:v>
                </c:pt>
                <c:pt idx="237">
                  <c:v>0.45155658864109155</c:v>
                </c:pt>
                <c:pt idx="238">
                  <c:v>0.45136903807687151</c:v>
                </c:pt>
                <c:pt idx="239">
                  <c:v>0.45118665398595781</c:v>
                </c:pt>
                <c:pt idx="240">
                  <c:v>0.45100949192431128</c:v>
                </c:pt>
                <c:pt idx="241">
                  <c:v>0.45083760585721211</c:v>
                </c:pt>
                <c:pt idx="242">
                  <c:v>0.4506710481428215</c:v>
                </c:pt>
                <c:pt idx="243">
                  <c:v>0.45050986951623267</c:v>
                </c:pt>
                <c:pt idx="244">
                  <c:v>0.45035411907401668</c:v>
                </c:pt>
                <c:pt idx="245">
                  <c:v>0.45020384425926702</c:v>
                </c:pt>
                <c:pt idx="246">
                  <c:v>0.45005909084714801</c:v>
                </c:pt>
                <c:pt idx="247">
                  <c:v>0.44991990293095124</c:v>
                </c:pt>
                <c:pt idx="248">
                  <c:v>0.44978632290866427</c:v>
                </c:pt>
                <c:pt idx="249">
                  <c:v>0.44965839147005598</c:v>
                </c:pt>
                <c:pt idx="250">
                  <c:v>0.44953614758428184</c:v>
                </c:pt>
                <c:pt idx="251">
                  <c:v>0.4494196284880137</c:v>
                </c:pt>
                <c:pt idx="252">
                  <c:v>0.44930886967409694</c:v>
                </c:pt>
                <c:pt idx="253">
                  <c:v>0.4492039048807393</c:v>
                </c:pt>
                <c:pt idx="254">
                  <c:v>0.44910476608123362</c:v>
                </c:pt>
                <c:pt idx="255">
                  <c:v>0.44901148347421865</c:v>
                </c:pt>
                <c:pt idx="256">
                  <c:v>0.44892408547448009</c:v>
                </c:pt>
                <c:pt idx="257">
                  <c:v>0.44884259870429533</c:v>
                </c:pt>
                <c:pt idx="258">
                  <c:v>0.44876704798532391</c:v>
                </c:pt>
                <c:pt idx="259">
                  <c:v>0.44869745633104674</c:v>
                </c:pt>
                <c:pt idx="260">
                  <c:v>0.44863384493975589</c:v>
                </c:pt>
                <c:pt idx="261">
                  <c:v>0.44857623318809725</c:v>
                </c:pt>
                <c:pt idx="262">
                  <c:v>0.44852463862516861</c:v>
                </c:pt>
                <c:pt idx="263">
                  <c:v>0.4484790769671736</c:v>
                </c:pt>
                <c:pt idx="264">
                  <c:v>0.44843956209263458</c:v>
                </c:pt>
                <c:pt idx="265">
                  <c:v>0.44840610603816511</c:v>
                </c:pt>
                <c:pt idx="266">
                  <c:v>0.44837871899480353</c:v>
                </c:pt>
                <c:pt idx="267">
                  <c:v>0.44835740930490853</c:v>
                </c:pt>
                <c:pt idx="268">
                  <c:v>0.44834218345961813</c:v>
                </c:pt>
                <c:pt idx="269">
                  <c:v>0.44833304609687219</c:v>
                </c:pt>
                <c:pt idx="270">
                  <c:v>0.44833000000000001</c:v>
                </c:pt>
                <c:pt idx="271">
                  <c:v>0.44833304609687219</c:v>
                </c:pt>
                <c:pt idx="272">
                  <c:v>0.44834218345961813</c:v>
                </c:pt>
                <c:pt idx="273">
                  <c:v>0.44835740930490853</c:v>
                </c:pt>
                <c:pt idx="274">
                  <c:v>0.44837871899480353</c:v>
                </c:pt>
                <c:pt idx="275">
                  <c:v>0.44840610603816511</c:v>
                </c:pt>
                <c:pt idx="276">
                  <c:v>0.44843956209263458</c:v>
                </c:pt>
                <c:pt idx="277">
                  <c:v>0.4484790769671736</c:v>
                </c:pt>
                <c:pt idx="278">
                  <c:v>0.44852463862516861</c:v>
                </c:pt>
                <c:pt idx="279">
                  <c:v>0.44857623318809725</c:v>
                </c:pt>
                <c:pt idx="280">
                  <c:v>0.44863384493975589</c:v>
                </c:pt>
                <c:pt idx="281">
                  <c:v>0.44869745633104674</c:v>
                </c:pt>
                <c:pt idx="282">
                  <c:v>0.44876704798532391</c:v>
                </c:pt>
                <c:pt idx="283">
                  <c:v>0.44884259870429533</c:v>
                </c:pt>
                <c:pt idx="284">
                  <c:v>0.44892408547448009</c:v>
                </c:pt>
                <c:pt idx="285">
                  <c:v>0.44901148347421865</c:v>
                </c:pt>
                <c:pt idx="286">
                  <c:v>0.44910476608123362</c:v>
                </c:pt>
                <c:pt idx="287">
                  <c:v>0.4492039048807393</c:v>
                </c:pt>
                <c:pt idx="288">
                  <c:v>0.44930886967409694</c:v>
                </c:pt>
                <c:pt idx="289">
                  <c:v>0.4494196284880137</c:v>
                </c:pt>
                <c:pt idx="290">
                  <c:v>0.44953614758428184</c:v>
                </c:pt>
                <c:pt idx="291">
                  <c:v>0.44965839147005598</c:v>
                </c:pt>
                <c:pt idx="292">
                  <c:v>0.44978632290866427</c:v>
                </c:pt>
                <c:pt idx="293">
                  <c:v>0.44991990293095119</c:v>
                </c:pt>
                <c:pt idx="294">
                  <c:v>0.45005909084714801</c:v>
                </c:pt>
                <c:pt idx="295">
                  <c:v>0.45020384425926702</c:v>
                </c:pt>
                <c:pt idx="296">
                  <c:v>0.45035411907401668</c:v>
                </c:pt>
                <c:pt idx="297">
                  <c:v>0.45050986951623267</c:v>
                </c:pt>
                <c:pt idx="298">
                  <c:v>0.4506710481428215</c:v>
                </c:pt>
                <c:pt idx="299">
                  <c:v>0.45083760585721211</c:v>
                </c:pt>
                <c:pt idx="300">
                  <c:v>0.45100949192431128</c:v>
                </c:pt>
                <c:pt idx="301">
                  <c:v>0.45118665398595775</c:v>
                </c:pt>
                <c:pt idx="302">
                  <c:v>0.45136903807687151</c:v>
                </c:pt>
                <c:pt idx="303">
                  <c:v>0.45155658864109155</c:v>
                </c:pt>
                <c:pt idx="304">
                  <c:v>0.4517492485488992</c:v>
                </c:pt>
                <c:pt idx="305">
                  <c:v>0.45194695911422017</c:v>
                </c:pt>
                <c:pt idx="306">
                  <c:v>0.45214966011250107</c:v>
                </c:pt>
                <c:pt idx="307">
                  <c:v>0.45235728979905415</c:v>
                </c:pt>
                <c:pt idx="308">
                  <c:v>0.45256978492786559</c:v>
                </c:pt>
                <c:pt idx="309">
                  <c:v>0.45278708077086061</c:v>
                </c:pt>
                <c:pt idx="310">
                  <c:v>0.45300911113762043</c:v>
                </c:pt>
                <c:pt idx="311">
                  <c:v>0.45323580839554456</c:v>
                </c:pt>
                <c:pt idx="312">
                  <c:v>0.45346710349045211</c:v>
                </c:pt>
                <c:pt idx="313">
                  <c:v>0.45370292596761658</c:v>
                </c:pt>
                <c:pt idx="314">
                  <c:v>0.45394320399322696</c:v>
                </c:pt>
                <c:pt idx="315">
                  <c:v>0.45418786437626907</c:v>
                </c:pt>
                <c:pt idx="316">
                  <c:v>0.45443683259082007</c:v>
                </c:pt>
                <c:pt idx="317">
                  <c:v>0.45469003279875003</c:v>
                </c:pt>
                <c:pt idx="318">
                  <c:v>0.45494738787282285</c:v>
                </c:pt>
                <c:pt idx="319">
                  <c:v>0.45520881942018987</c:v>
                </c:pt>
                <c:pt idx="320">
                  <c:v>0.45547424780626922</c:v>
                </c:pt>
                <c:pt idx="321">
                  <c:v>0.45574359217900329</c:v>
                </c:pt>
                <c:pt idx="322">
                  <c:v>0.45601677049348682</c:v>
                </c:pt>
                <c:pt idx="323">
                  <c:v>0.45629369953695909</c:v>
                </c:pt>
                <c:pt idx="324">
                  <c:v>0.45657429495415058</c:v>
                </c:pt>
                <c:pt idx="325">
                  <c:v>0.45685847127297907</c:v>
                </c:pt>
                <c:pt idx="326">
                  <c:v>0.45714614193058506</c:v>
                </c:pt>
                <c:pt idx="327">
                  <c:v>0.45743721929969949</c:v>
                </c:pt>
                <c:pt idx="328">
                  <c:v>0.45773161471533591</c:v>
                </c:pt>
                <c:pt idx="329">
                  <c:v>0.45802923850179894</c:v>
                </c:pt>
                <c:pt idx="330">
                  <c:v>0.45833000000000002</c:v>
                </c:pt>
                <c:pt idx="331">
                  <c:v>0.45863380759507327</c:v>
                </c:pt>
                <c:pt idx="332">
                  <c:v>0.45894056874428218</c:v>
                </c:pt>
                <c:pt idx="333">
                  <c:v>0.45925019000520906</c:v>
                </c:pt>
                <c:pt idx="334">
                  <c:v>0.45956257706421849</c:v>
                </c:pt>
                <c:pt idx="335">
                  <c:v>0.45987763476518601</c:v>
                </c:pt>
                <c:pt idx="336">
                  <c:v>0.46019526713848402</c:v>
                </c:pt>
                <c:pt idx="337">
                  <c:v>0.46051537743021453</c:v>
                </c:pt>
                <c:pt idx="338">
                  <c:v>0.46083786813168176</c:v>
                </c:pt>
                <c:pt idx="339">
                  <c:v>0.46116264100909399</c:v>
                </c:pt>
                <c:pt idx="340">
                  <c:v>0.46148959713348664</c:v>
                </c:pt>
                <c:pt idx="341">
                  <c:v>0.46181863691085689</c:v>
                </c:pt>
                <c:pt idx="342">
                  <c:v>0.46214966011250108</c:v>
                </c:pt>
                <c:pt idx="343">
                  <c:v>0.46248256590554532</c:v>
                </c:pt>
                <c:pt idx="344">
                  <c:v>0.46281725288366005</c:v>
                </c:pt>
                <c:pt idx="345">
                  <c:v>0.46315361909794961</c:v>
                </c:pt>
                <c:pt idx="346">
                  <c:v>0.46349156208800668</c:v>
                </c:pt>
                <c:pt idx="347">
                  <c:v>0.46383097891312269</c:v>
                </c:pt>
                <c:pt idx="348">
                  <c:v>0.46417176618364481</c:v>
                </c:pt>
                <c:pt idx="349">
                  <c:v>0.46451382009246911</c:v>
                </c:pt>
                <c:pt idx="350">
                  <c:v>0.46485703644666138</c:v>
                </c:pt>
                <c:pt idx="351">
                  <c:v>0.4652013106991954</c:v>
                </c:pt>
                <c:pt idx="352">
                  <c:v>0.4655465379807987</c:v>
                </c:pt>
                <c:pt idx="353">
                  <c:v>0.46589261313189706</c:v>
                </c:pt>
                <c:pt idx="354">
                  <c:v>0.46623943073464696</c:v>
                </c:pt>
                <c:pt idx="355">
                  <c:v>0.46658688514504687</c:v>
                </c:pt>
                <c:pt idx="356">
                  <c:v>0.46693487052511751</c:v>
                </c:pt>
                <c:pt idx="357">
                  <c:v>0.46728328087514115</c:v>
                </c:pt>
                <c:pt idx="358">
                  <c:v>0.46763201006595001</c:v>
                </c:pt>
                <c:pt idx="359">
                  <c:v>0.46798095187125432</c:v>
                </c:pt>
                <c:pt idx="360">
                  <c:v>0.46833000000000002</c:v>
                </c:pt>
              </c:numCache>
            </c:numRef>
          </c:yVal>
          <c:smooth val="0"/>
          <c:extLst>
            <c:ext xmlns:c16="http://schemas.microsoft.com/office/drawing/2014/chart" uri="{C3380CC4-5D6E-409C-BE32-E72D297353CC}">
              <c16:uniqueId val="{00000008-D96C-4135-8E83-E87ED6E37662}"/>
            </c:ext>
          </c:extLst>
        </c:ser>
        <c:ser>
          <c:idx val="5"/>
          <c:order val="5"/>
          <c:tx>
            <c:v>blue</c:v>
          </c:tx>
          <c:spPr>
            <a:ln>
              <a:noFill/>
            </a:ln>
          </c:spPr>
          <c:marker>
            <c:symbol val="none"/>
          </c:marker>
          <c:errBars>
            <c:errDir val="x"/>
            <c:errBarType val="both"/>
            <c:errValType val="fixedVal"/>
            <c:noEndCap val="1"/>
            <c:val val="1.0000000000000002E-2"/>
            <c:spPr>
              <a:ln w="38100">
                <a:solidFill>
                  <a:srgbClr val="0000FF">
                    <a:alpha val="49804"/>
                  </a:srgbClr>
                </a:solidFill>
              </a:ln>
            </c:spPr>
          </c:errBars>
          <c:errBars>
            <c:errDir val="y"/>
            <c:errBarType val="both"/>
            <c:errValType val="fixedVal"/>
            <c:noEndCap val="0"/>
            <c:val val="0.1"/>
            <c:spPr>
              <a:ln>
                <a:noFill/>
              </a:ln>
            </c:spPr>
          </c:errBars>
          <c:xVal>
            <c:numRef>
              <c:f>DisplayEval!ublue</c:f>
              <c:numCache>
                <c:formatCode>General</c:formatCode>
                <c:ptCount val="1"/>
                <c:pt idx="0">
                  <c:v>0.2</c:v>
                </c:pt>
              </c:numCache>
            </c:numRef>
          </c:xVal>
          <c:yVal>
            <c:numRef>
              <c:f>DisplayEval!vblue</c:f>
              <c:numCache>
                <c:formatCode>General</c:formatCode>
                <c:ptCount val="1"/>
                <c:pt idx="0">
                  <c:v>0.42199999999999999</c:v>
                </c:pt>
              </c:numCache>
            </c:numRef>
          </c:yVal>
          <c:smooth val="0"/>
          <c:extLst>
            <c:ext xmlns:c16="http://schemas.microsoft.com/office/drawing/2014/chart" uri="{C3380CC4-5D6E-409C-BE32-E72D297353CC}">
              <c16:uniqueId val="{00000005-468F-4F46-A546-9E955E276590}"/>
            </c:ext>
          </c:extLst>
        </c:ser>
        <c:ser>
          <c:idx val="6"/>
          <c:order val="6"/>
          <c:tx>
            <c:v>red</c:v>
          </c:tx>
          <c:marker>
            <c:symbol val="none"/>
          </c:marker>
          <c:trendline>
            <c:trendlineType val="linear"/>
            <c:dispRSqr val="0"/>
            <c:dispEq val="0"/>
          </c:trendline>
          <c:errBars>
            <c:errDir val="y"/>
            <c:errBarType val="both"/>
            <c:errValType val="fixedVal"/>
            <c:noEndCap val="1"/>
            <c:val val="1.0000000000000002E-2"/>
            <c:spPr>
              <a:ln w="38100" cap="flat">
                <a:solidFill>
                  <a:srgbClr val="FF0000">
                    <a:alpha val="49804"/>
                  </a:srgbClr>
                </a:solidFill>
              </a:ln>
            </c:spPr>
          </c:errBars>
          <c:errBars>
            <c:errDir val="x"/>
            <c:errBarType val="both"/>
            <c:errValType val="fixedVal"/>
            <c:noEndCap val="0"/>
            <c:val val="0"/>
            <c:spPr>
              <a:ln>
                <a:noFill/>
              </a:ln>
            </c:spPr>
          </c:errBars>
          <c:xVal>
            <c:numRef>
              <c:f>DisplayEval!ured</c:f>
              <c:numCache>
                <c:formatCode>General</c:formatCode>
                <c:ptCount val="1"/>
                <c:pt idx="0">
                  <c:v>0.248</c:v>
                </c:pt>
              </c:numCache>
            </c:numRef>
          </c:xVal>
          <c:yVal>
            <c:numRef>
              <c:f>DisplayEval!vred</c:f>
              <c:numCache>
                <c:formatCode>General</c:formatCode>
                <c:ptCount val="1"/>
                <c:pt idx="0">
                  <c:v>0.47</c:v>
                </c:pt>
              </c:numCache>
            </c:numRef>
          </c:yVal>
          <c:smooth val="0"/>
          <c:extLst>
            <c:ext xmlns:c16="http://schemas.microsoft.com/office/drawing/2014/chart" uri="{C3380CC4-5D6E-409C-BE32-E72D297353CC}">
              <c16:uniqueId val="{00000006-468F-4F46-A546-9E955E276590}"/>
            </c:ext>
          </c:extLst>
        </c:ser>
        <c:dLbls>
          <c:showLegendKey val="0"/>
          <c:showVal val="0"/>
          <c:showCatName val="0"/>
          <c:showSerName val="0"/>
          <c:showPercent val="0"/>
          <c:showBubbleSize val="0"/>
        </c:dLbls>
        <c:axId val="374790352"/>
        <c:axId val="374789792"/>
      </c:scatterChart>
      <c:valAx>
        <c:axId val="374788672"/>
        <c:scaling>
          <c:orientation val="minMax"/>
          <c:max val="0.25"/>
          <c:min val="0.15000000000000002"/>
        </c:scaling>
        <c:delete val="0"/>
        <c:axPos val="b"/>
        <c:title>
          <c:tx>
            <c:rich>
              <a:bodyPr/>
              <a:lstStyle/>
              <a:p>
                <a:pPr>
                  <a:defRPr/>
                </a:pPr>
                <a:r>
                  <a:rPr lang="en-US" i="1"/>
                  <a:t>u</a:t>
                </a:r>
                <a:r>
                  <a:rPr lang="en-US"/>
                  <a:t>'</a:t>
                </a:r>
              </a:p>
            </c:rich>
          </c:tx>
          <c:overlay val="0"/>
        </c:title>
        <c:numFmt formatCode="0.00" sourceLinked="0"/>
        <c:majorTickMark val="in"/>
        <c:minorTickMark val="none"/>
        <c:tickLblPos val="nextTo"/>
        <c:crossAx val="374789232"/>
        <c:crosses val="autoZero"/>
        <c:crossBetween val="midCat"/>
      </c:valAx>
      <c:valAx>
        <c:axId val="374789232"/>
        <c:scaling>
          <c:orientation val="minMax"/>
          <c:max val="0.52"/>
          <c:min val="0.42000000000000004"/>
        </c:scaling>
        <c:delete val="0"/>
        <c:axPos val="l"/>
        <c:title>
          <c:tx>
            <c:rich>
              <a:bodyPr rot="-5400000" vert="horz"/>
              <a:lstStyle/>
              <a:p>
                <a:pPr>
                  <a:defRPr/>
                </a:pPr>
                <a:r>
                  <a:rPr lang="en-US" i="1"/>
                  <a:t>v</a:t>
                </a:r>
                <a:r>
                  <a:rPr lang="en-US"/>
                  <a:t>'</a:t>
                </a:r>
              </a:p>
            </c:rich>
          </c:tx>
          <c:overlay val="0"/>
        </c:title>
        <c:numFmt formatCode="0.00" sourceLinked="0"/>
        <c:majorTickMark val="in"/>
        <c:minorTickMark val="none"/>
        <c:tickLblPos val="nextTo"/>
        <c:crossAx val="374788672"/>
        <c:crosses val="autoZero"/>
        <c:crossBetween val="midCat"/>
      </c:valAx>
      <c:valAx>
        <c:axId val="374789792"/>
        <c:scaling>
          <c:orientation val="minMax"/>
          <c:max val="0.52"/>
          <c:min val="0.42000000000000004"/>
        </c:scaling>
        <c:delete val="0"/>
        <c:axPos val="r"/>
        <c:numFmt formatCode="0.0000" sourceLinked="1"/>
        <c:majorTickMark val="in"/>
        <c:minorTickMark val="none"/>
        <c:tickLblPos val="none"/>
        <c:crossAx val="374790352"/>
        <c:crosses val="max"/>
        <c:crossBetween val="midCat"/>
      </c:valAx>
      <c:valAx>
        <c:axId val="374790352"/>
        <c:scaling>
          <c:orientation val="minMax"/>
          <c:max val="0.25"/>
          <c:min val="0.15000000000000002"/>
        </c:scaling>
        <c:delete val="0"/>
        <c:axPos val="t"/>
        <c:numFmt formatCode="0.0000" sourceLinked="1"/>
        <c:majorTickMark val="in"/>
        <c:minorTickMark val="none"/>
        <c:tickLblPos val="none"/>
        <c:crossAx val="374789792"/>
        <c:crosses val="max"/>
        <c:crossBetween val="midCat"/>
      </c:valAx>
    </c:plotArea>
    <c:plotVisOnly val="0"/>
    <c:dispBlanksAs val="gap"/>
    <c:showDLblsOverMax val="0"/>
  </c:chart>
  <c:spPr>
    <a:ln>
      <a:solidFill>
        <a:schemeClr val="tx1"/>
      </a:solidFill>
    </a:ln>
  </c:sp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152400</xdr:colOff>
      <xdr:row>29</xdr:row>
      <xdr:rowOff>38099</xdr:rowOff>
    </xdr:from>
    <xdr:to>
      <xdr:col>5</xdr:col>
      <xdr:colOff>902970</xdr:colOff>
      <xdr:row>52</xdr:row>
      <xdr:rowOff>87404</xdr:rowOff>
    </xdr:to>
    <xdr:graphicFrame macro="">
      <xdr:nvGraphicFramePr>
        <xdr:cNvPr id="2" name="Log Lum">
          <a:extLst>
            <a:ext uri="{FF2B5EF4-FFF2-40B4-BE49-F238E27FC236}">
              <a16:creationId xmlns:a16="http://schemas.microsoft.com/office/drawing/2014/main" id="{F5ECDB13-1F3B-43D1-8A91-B9104E071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152400</xdr:colOff>
      <xdr:row>53</xdr:row>
      <xdr:rowOff>50986</xdr:rowOff>
    </xdr:from>
    <xdr:to>
      <xdr:col>5</xdr:col>
      <xdr:colOff>904875</xdr:colOff>
      <xdr:row>76</xdr:row>
      <xdr:rowOff>105335</xdr:rowOff>
    </xdr:to>
    <xdr:graphicFrame macro="">
      <xdr:nvGraphicFramePr>
        <xdr:cNvPr id="3" name="dLL per JND">
          <a:extLst>
            <a:ext uri="{FF2B5EF4-FFF2-40B4-BE49-F238E27FC236}">
              <a16:creationId xmlns:a16="http://schemas.microsoft.com/office/drawing/2014/main" id="{162F8BEB-2503-46CF-9677-29DD81730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152400</xdr:colOff>
      <xdr:row>78</xdr:row>
      <xdr:rowOff>67235</xdr:rowOff>
    </xdr:from>
    <xdr:to>
      <xdr:col>5</xdr:col>
      <xdr:colOff>931209</xdr:colOff>
      <xdr:row>101</xdr:row>
      <xdr:rowOff>116541</xdr:rowOff>
    </xdr:to>
    <xdr:graphicFrame macro="">
      <xdr:nvGraphicFramePr>
        <xdr:cNvPr id="4" name="JND per GL">
          <a:extLst>
            <a:ext uri="{FF2B5EF4-FFF2-40B4-BE49-F238E27FC236}">
              <a16:creationId xmlns:a16="http://schemas.microsoft.com/office/drawing/2014/main" id="{ED980BB9-A465-4D97-921E-1569F3C298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376704</xdr:colOff>
      <xdr:row>102</xdr:row>
      <xdr:rowOff>111124</xdr:rowOff>
    </xdr:from>
    <xdr:to>
      <xdr:col>5</xdr:col>
      <xdr:colOff>706905</xdr:colOff>
      <xdr:row>136</xdr:row>
      <xdr:rowOff>6349</xdr:rowOff>
    </xdr:to>
    <xdr:graphicFrame macro="">
      <xdr:nvGraphicFramePr>
        <xdr:cNvPr id="5" name="Chart 4">
          <a:extLst>
            <a:ext uri="{FF2B5EF4-FFF2-40B4-BE49-F238E27FC236}">
              <a16:creationId xmlns:a16="http://schemas.microsoft.com/office/drawing/2014/main" id="{D12FF5A9-16F3-4D70-B3FE-51C076B97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0.66598</cdr:x>
      <cdr:y>0.0373</cdr:y>
    </cdr:from>
    <cdr:to>
      <cdr:x>0.92878</cdr:x>
      <cdr:y>0.16797</cdr:y>
    </cdr:to>
    <cdr:sp macro="" textlink="">
      <cdr:nvSpPr>
        <cdr:cNvPr id="2" name="TextBox 1"/>
        <cdr:cNvSpPr txBox="1"/>
      </cdr:nvSpPr>
      <cdr:spPr>
        <a:xfrm xmlns:a="http://schemas.openxmlformats.org/drawingml/2006/main">
          <a:off x="3717272" y="188300"/>
          <a:ext cx="1466853" cy="65965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rtl="0">
            <a:defRPr sz="1000" b="0" i="0" u="none" strike="noStrike" kern="1200" baseline="0">
              <a:solidFill>
                <a:sysClr val="windowText" lastClr="000000"/>
              </a:solidFill>
              <a:latin typeface="+mn-lt"/>
              <a:ea typeface="+mn-ea"/>
              <a:cs typeface="+mn-cs"/>
            </a:defRPr>
          </a:pPr>
          <a:r>
            <a:rPr lang="en-US" sz="1000" b="0"/>
            <a:t>GL &lt;</a:t>
          </a:r>
          <a:r>
            <a:rPr lang="en-US" sz="1000" b="0" baseline="0"/>
            <a:t> 128</a:t>
          </a:r>
        </a:p>
        <a:p xmlns:a="http://schemas.openxmlformats.org/drawingml/2006/main">
          <a:pPr algn="l" rtl="0">
            <a:defRPr sz="1000" b="0" i="0" u="none" strike="noStrike" kern="1200" baseline="0">
              <a:solidFill>
                <a:sysClr val="windowText" lastClr="000000"/>
              </a:solidFill>
              <a:latin typeface="+mn-lt"/>
              <a:ea typeface="+mn-ea"/>
              <a:cs typeface="+mn-cs"/>
            </a:defRPr>
          </a:pPr>
          <a:r>
            <a:rPr lang="en-US" sz="1000" b="0" baseline="0"/>
            <a:t>GL </a:t>
          </a:r>
          <a:r>
            <a:rPr lang="en-US" sz="1000" b="0" i="0" u="none" strike="noStrike" baseline="0">
              <a:effectLst/>
              <a:latin typeface="+mn-lt"/>
              <a:ea typeface="+mn-ea"/>
              <a:cs typeface="+mn-cs"/>
            </a:rPr>
            <a:t>≥</a:t>
          </a:r>
          <a:r>
            <a:rPr lang="en-US" sz="1000" b="0" baseline="0"/>
            <a:t> 128</a:t>
          </a:r>
        </a:p>
        <a:p xmlns:a="http://schemas.openxmlformats.org/drawingml/2006/main">
          <a:pPr algn="l" rtl="0">
            <a:defRPr sz="1000" b="0" i="0" u="none" strike="noStrike" kern="1200" baseline="0">
              <a:solidFill>
                <a:sysClr val="windowText" lastClr="000000"/>
              </a:solidFill>
              <a:latin typeface="+mn-lt"/>
              <a:ea typeface="+mn-ea"/>
              <a:cs typeface="+mn-cs"/>
            </a:defRPr>
          </a:pPr>
          <a:r>
            <a:rPr lang="en-US" sz="1000" b="0" baseline="0"/>
            <a:t>For L' ≥ 5 cd/m</a:t>
          </a:r>
          <a:r>
            <a:rPr lang="en-US" sz="1000" b="0" baseline="30000"/>
            <a:t>2</a:t>
          </a:r>
        </a:p>
      </cdr:txBody>
    </cdr:sp>
  </cdr:relSizeAnchor>
  <cdr:relSizeAnchor xmlns:cdr="http://schemas.openxmlformats.org/drawingml/2006/chartDrawing">
    <cdr:from>
      <cdr:x>0.13206</cdr:x>
      <cdr:y>0.0373</cdr:y>
    </cdr:from>
    <cdr:to>
      <cdr:x>0.34857</cdr:x>
      <cdr:y>0.14778</cdr:y>
    </cdr:to>
    <cdr:sp macro="" textlink="">
      <cdr:nvSpPr>
        <cdr:cNvPr id="3" name="TextBox 2"/>
        <cdr:cNvSpPr txBox="1"/>
      </cdr:nvSpPr>
      <cdr:spPr>
        <a:xfrm xmlns:a="http://schemas.openxmlformats.org/drawingml/2006/main">
          <a:off x="737138" y="186928"/>
          <a:ext cx="1208484" cy="5536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rtl="0">
            <a:defRPr sz="1000" b="0" i="0" u="none" strike="noStrike" kern="1200" baseline="0">
              <a:solidFill>
                <a:sysClr val="windowText" lastClr="000000"/>
              </a:solidFill>
              <a:latin typeface="+mn-lt"/>
              <a:ea typeface="+mn-ea"/>
              <a:cs typeface="+mn-cs"/>
            </a:defRPr>
          </a:pPr>
          <a:r>
            <a:rPr lang="en-US" sz="1000" b="0"/>
            <a:t>D65 (2</a:t>
          </a:r>
          <a:r>
            <a:rPr lang="en-US" sz="1000" b="0">
              <a:latin typeface="+mn-lt"/>
            </a:rPr>
            <a:t>°</a:t>
          </a:r>
          <a:r>
            <a:rPr lang="en-US" sz="1000" b="0"/>
            <a:t>) Target</a:t>
          </a:r>
        </a:p>
        <a:p xmlns:a="http://schemas.openxmlformats.org/drawingml/2006/main">
          <a:pPr algn="l" rtl="0">
            <a:defRPr sz="1000" b="0" i="0" u="none" strike="noStrike" kern="1200" baseline="0">
              <a:solidFill>
                <a:sysClr val="windowText" lastClr="000000"/>
              </a:solidFill>
              <a:latin typeface="+mn-lt"/>
              <a:ea typeface="+mn-ea"/>
              <a:cs typeface="+mn-cs"/>
            </a:defRPr>
          </a:pPr>
          <a:r>
            <a:rPr lang="en-US" sz="1000" b="0"/>
            <a:t>0.01 &amp; 0.02 radii</a:t>
          </a:r>
        </a:p>
      </cdr:txBody>
    </cdr:sp>
  </cdr:relSizeAnchor>
  <cdr:relSizeAnchor xmlns:cdr="http://schemas.openxmlformats.org/drawingml/2006/chartDrawing">
    <cdr:from>
      <cdr:x>0.8113</cdr:x>
      <cdr:y>0.05764</cdr:y>
    </cdr:from>
    <cdr:to>
      <cdr:x>0.89343</cdr:x>
      <cdr:y>0.07042</cdr:y>
    </cdr:to>
    <cdr:grpSp>
      <cdr:nvGrpSpPr>
        <cdr:cNvPr id="7" name="Group 6">
          <a:extLst xmlns:a="http://schemas.openxmlformats.org/drawingml/2006/main">
            <a:ext uri="{FF2B5EF4-FFF2-40B4-BE49-F238E27FC236}">
              <a16:creationId xmlns:a16="http://schemas.microsoft.com/office/drawing/2014/main" id="{3834E0D9-1CF2-413F-98DC-3E3B93362AD9}"/>
            </a:ext>
          </a:extLst>
        </cdr:cNvPr>
        <cdr:cNvGrpSpPr/>
      </cdr:nvGrpSpPr>
      <cdr:grpSpPr>
        <a:xfrm xmlns:a="http://schemas.openxmlformats.org/drawingml/2006/main">
          <a:off x="4518090" y="311295"/>
          <a:ext cx="457378" cy="69021"/>
          <a:chOff x="2695716" y="407931"/>
          <a:chExt cx="458390" cy="64008"/>
        </a:xfrm>
      </cdr:grpSpPr>
      <cdr:cxnSp macro="">
        <cdr:nvCxnSpPr>
          <cdr:cNvPr id="5" name="Straight Connector 4">
            <a:extLst xmlns:a="http://schemas.openxmlformats.org/drawingml/2006/main">
              <a:ext uri="{FF2B5EF4-FFF2-40B4-BE49-F238E27FC236}">
                <a16:creationId xmlns:a16="http://schemas.microsoft.com/office/drawing/2014/main" id="{7F9381C8-95B5-404D-886A-D32927CCCDF7}"/>
              </a:ext>
            </a:extLst>
          </cdr:cNvPr>
          <cdr:cNvCxnSpPr/>
        </cdr:nvCxnSpPr>
        <cdr:spPr>
          <a:xfrm xmlns:a="http://schemas.openxmlformats.org/drawingml/2006/main">
            <a:off x="2695716" y="439935"/>
            <a:ext cx="458390" cy="0"/>
          </a:xfrm>
          <a:prstGeom xmlns:a="http://schemas.openxmlformats.org/drawingml/2006/main" prst="line">
            <a:avLst/>
          </a:prstGeom>
          <a:ln xmlns:a="http://schemas.openxmlformats.org/drawingml/2006/main" w="12700">
            <a:solidFill>
              <a:srgbClr val="777777"/>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6" name="Oval 5"/>
          <cdr:cNvSpPr/>
        </cdr:nvSpPr>
        <cdr:spPr>
          <a:xfrm xmlns:a="http://schemas.openxmlformats.org/drawingml/2006/main">
            <a:off x="2892907" y="407931"/>
            <a:ext cx="64008" cy="64008"/>
          </a:xfrm>
          <a:prstGeom xmlns:a="http://schemas.openxmlformats.org/drawingml/2006/main" prst="ellipse">
            <a:avLst/>
          </a:prstGeom>
          <a:solidFill xmlns:a="http://schemas.openxmlformats.org/drawingml/2006/main">
            <a:srgbClr val="777777"/>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grpSp>
  </cdr:relSizeAnchor>
  <cdr:relSizeAnchor xmlns:cdr="http://schemas.openxmlformats.org/drawingml/2006/chartDrawing">
    <cdr:from>
      <cdr:x>0.8113</cdr:x>
      <cdr:y>0.08616</cdr:y>
    </cdr:from>
    <cdr:to>
      <cdr:x>0.89343</cdr:x>
      <cdr:y>0.09894</cdr:y>
    </cdr:to>
    <cdr:grpSp>
      <cdr:nvGrpSpPr>
        <cdr:cNvPr id="8" name="Group 7">
          <a:extLst xmlns:a="http://schemas.openxmlformats.org/drawingml/2006/main">
            <a:ext uri="{FF2B5EF4-FFF2-40B4-BE49-F238E27FC236}">
              <a16:creationId xmlns:a16="http://schemas.microsoft.com/office/drawing/2014/main" id="{1DBB247D-C999-476E-B1EF-E9EBC21F53D3}"/>
            </a:ext>
          </a:extLst>
        </cdr:cNvPr>
        <cdr:cNvGrpSpPr/>
      </cdr:nvGrpSpPr>
      <cdr:grpSpPr>
        <a:xfrm xmlns:a="http://schemas.openxmlformats.org/drawingml/2006/main">
          <a:off x="4518090" y="465322"/>
          <a:ext cx="457378" cy="69021"/>
          <a:chOff x="0" y="0"/>
          <a:chExt cx="458390" cy="64008"/>
        </a:xfrm>
        <a:solidFill xmlns:a="http://schemas.openxmlformats.org/drawingml/2006/main">
          <a:srgbClr val="000000"/>
        </a:solidFill>
      </cdr:grpSpPr>
      <cdr:cxnSp macro="">
        <cdr:nvCxnSpPr>
          <cdr:cNvPr id="9" name="Straight Connector 8">
            <a:extLst xmlns:a="http://schemas.openxmlformats.org/drawingml/2006/main">
              <a:ext uri="{FF2B5EF4-FFF2-40B4-BE49-F238E27FC236}">
                <a16:creationId xmlns:a16="http://schemas.microsoft.com/office/drawing/2014/main" id="{3F732E6E-8EA4-4664-AC86-61913DD2E99B}"/>
              </a:ext>
            </a:extLst>
          </cdr:cNvPr>
          <cdr:cNvCxnSpPr/>
        </cdr:nvCxnSpPr>
        <cdr:spPr>
          <a:xfrm xmlns:a="http://schemas.openxmlformats.org/drawingml/2006/main">
            <a:off x="0" y="32004"/>
            <a:ext cx="458390" cy="0"/>
          </a:xfrm>
          <a:prstGeom xmlns:a="http://schemas.openxmlformats.org/drawingml/2006/main" prst="line">
            <a:avLst/>
          </a:prstGeom>
          <a:grpFill xmlns:a="http://schemas.openxmlformats.org/drawingml/2006/main"/>
          <a:ln xmlns:a="http://schemas.openxmlformats.org/drawingml/2006/main" w="12700">
            <a:solidFill>
              <a:srgbClr val="00000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10" name="Oval 9"/>
          <cdr:cNvSpPr/>
        </cdr:nvSpPr>
        <cdr:spPr>
          <a:xfrm xmlns:a="http://schemas.openxmlformats.org/drawingml/2006/main">
            <a:off x="197191" y="0"/>
            <a:ext cx="64008" cy="64008"/>
          </a:xfrm>
          <a:prstGeom xmlns:a="http://schemas.openxmlformats.org/drawingml/2006/main" prst="ellipse">
            <a:avLst/>
          </a:prstGeom>
          <a:grp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grp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073DB-4E55-486D-A35C-98B63859F8A9}">
  <sheetPr>
    <pageSetUpPr fitToPage="1"/>
  </sheetPr>
  <dimension ref="A1:AJ271"/>
  <sheetViews>
    <sheetView tabSelected="1" topLeftCell="Q1" zoomScaleNormal="100" workbookViewId="0">
      <selection activeCell="B28" sqref="B28"/>
    </sheetView>
  </sheetViews>
  <sheetFormatPr defaultColWidth="9.140625" defaultRowHeight="12" x14ac:dyDescent="0.2"/>
  <cols>
    <col min="1" max="6" width="15.7109375" style="1" customWidth="1"/>
    <col min="7" max="7" width="9.140625" style="1"/>
    <col min="8" max="9" width="9.140625" style="1" customWidth="1"/>
    <col min="10" max="12" width="9.140625" style="1"/>
    <col min="13" max="14" width="9.140625" style="1" customWidth="1"/>
    <col min="15" max="19" width="9.140625" style="1"/>
    <col min="20" max="20" width="9.28515625" style="1" bestFit="1" customWidth="1"/>
    <col min="21" max="16384" width="9.140625" style="1"/>
  </cols>
  <sheetData>
    <row r="1" spans="1:36" ht="12.75" customHeight="1" x14ac:dyDescent="0.2">
      <c r="A1" s="121" t="s">
        <v>0</v>
      </c>
      <c r="B1" s="122"/>
      <c r="C1" s="122"/>
      <c r="D1" s="122"/>
      <c r="E1" s="122"/>
      <c r="F1" s="123"/>
    </row>
    <row r="2" spans="1:36" ht="12.75" customHeight="1" thickBot="1" x14ac:dyDescent="0.25">
      <c r="A2" s="124" t="s">
        <v>79</v>
      </c>
      <c r="B2" s="125"/>
      <c r="C2" s="125"/>
      <c r="D2" s="125"/>
      <c r="E2" s="125"/>
      <c r="F2" s="126"/>
      <c r="I2" s="120" t="s">
        <v>1</v>
      </c>
      <c r="J2" s="120"/>
      <c r="K2" s="120"/>
      <c r="L2" s="2"/>
      <c r="M2" s="127" t="s">
        <v>2</v>
      </c>
      <c r="N2" s="127"/>
      <c r="O2" s="127"/>
      <c r="R2" s="120" t="s">
        <v>3</v>
      </c>
      <c r="S2" s="120"/>
      <c r="T2" s="120"/>
      <c r="U2" s="120"/>
      <c r="V2" s="120"/>
      <c r="W2" s="120"/>
      <c r="X2" s="120"/>
      <c r="Y2" s="120"/>
      <c r="Z2" s="120"/>
      <c r="AA2" s="120"/>
      <c r="AB2" s="120"/>
      <c r="AC2" s="120"/>
      <c r="AD2" s="120"/>
      <c r="AE2" s="120" t="s">
        <v>4</v>
      </c>
      <c r="AF2" s="120"/>
      <c r="AG2" s="120"/>
      <c r="AH2" s="120"/>
      <c r="AI2" s="120"/>
      <c r="AJ2" s="120"/>
    </row>
    <row r="3" spans="1:36" ht="12.75" customHeight="1" thickBot="1" x14ac:dyDescent="0.25">
      <c r="A3" s="124"/>
      <c r="B3" s="125"/>
      <c r="C3" s="125"/>
      <c r="D3" s="125"/>
      <c r="E3" s="125"/>
      <c r="F3" s="126"/>
      <c r="H3" s="3" t="s">
        <v>5</v>
      </c>
      <c r="I3" s="4" t="s">
        <v>6</v>
      </c>
      <c r="J3" s="5" t="s">
        <v>7</v>
      </c>
      <c r="K3" s="6" t="s">
        <v>8</v>
      </c>
      <c r="L3" s="7" t="s">
        <v>78</v>
      </c>
      <c r="M3" s="4" t="s">
        <v>6</v>
      </c>
      <c r="N3" s="5" t="s">
        <v>7</v>
      </c>
      <c r="O3" s="5" t="s">
        <v>8</v>
      </c>
      <c r="P3" s="8" t="s">
        <v>9</v>
      </c>
      <c r="R3" s="9" t="s">
        <v>10</v>
      </c>
      <c r="S3" s="10" t="s">
        <v>11</v>
      </c>
      <c r="T3" s="10" t="s">
        <v>12</v>
      </c>
      <c r="U3" s="10" t="s">
        <v>13</v>
      </c>
      <c r="V3" s="10" t="s">
        <v>14</v>
      </c>
      <c r="W3" s="10" t="s">
        <v>15</v>
      </c>
      <c r="X3" s="10" t="s">
        <v>16</v>
      </c>
      <c r="Y3" s="10" t="s">
        <v>17</v>
      </c>
      <c r="Z3" s="10" t="s">
        <v>15</v>
      </c>
      <c r="AA3" s="10" t="s">
        <v>18</v>
      </c>
      <c r="AB3" s="10" t="s">
        <v>19</v>
      </c>
      <c r="AC3" s="10" t="s">
        <v>20</v>
      </c>
      <c r="AD3" s="10" t="s">
        <v>21</v>
      </c>
      <c r="AE3" s="11" t="s">
        <v>7</v>
      </c>
      <c r="AF3" s="11" t="s">
        <v>8</v>
      </c>
      <c r="AG3" s="12" t="s">
        <v>22</v>
      </c>
      <c r="AH3" s="10" t="s">
        <v>23</v>
      </c>
      <c r="AI3" s="13" t="s">
        <v>80</v>
      </c>
      <c r="AJ3" s="14" t="s">
        <v>81</v>
      </c>
    </row>
    <row r="4" spans="1:36" ht="12.75" customHeight="1" x14ac:dyDescent="0.2">
      <c r="A4" s="124"/>
      <c r="B4" s="125"/>
      <c r="C4" s="125"/>
      <c r="D4" s="125"/>
      <c r="E4" s="125"/>
      <c r="F4" s="126"/>
      <c r="H4" s="15">
        <v>0</v>
      </c>
      <c r="I4" s="16">
        <v>1.32</v>
      </c>
      <c r="J4" s="17">
        <v>0.20610000000000001</v>
      </c>
      <c r="K4" s="18">
        <v>0.48020000000000002</v>
      </c>
      <c r="L4" s="19">
        <v>0</v>
      </c>
      <c r="M4" s="16"/>
      <c r="N4" s="17"/>
      <c r="O4" s="20"/>
      <c r="P4" s="21" t="str">
        <f t="shared" ref="P4:P67" si="0">IF(ISBLANK(M4),"",M4+Prev_Lamb)</f>
        <v/>
      </c>
      <c r="R4" s="22">
        <f t="shared" ref="R4:R67" si="1">IF(I4="","",I4+Lamb)</f>
        <v>1.4200000000000002</v>
      </c>
      <c r="S4" s="23">
        <f t="shared" ref="S4:S67" si="2">IF(R4="","",(GSDF_A+GSDF_B*LOG10(R4)+GSDF_C*(LOG10(R4))^2+GSDF_D*(LOG10(R4))^3+GSDF_E*(LOG10(R4))^4+GSDF_F*(LOG10(R4))^5+GSDF_G*(LOG10(R4))^6+GSDF_H*(LOG10(R4))^7+GSDF_I*(LOG10(R4))^8))</f>
        <v>86.910252323745695</v>
      </c>
      <c r="T4" s="23">
        <f>IF(S4="","",S4)</f>
        <v>86.910252323745695</v>
      </c>
      <c r="U4" s="23">
        <f t="shared" ref="U4:U67" si="3">IF(T4="","",10^((GSDFa+GSDFc*LN(T4)+GSDFe*(LN(T4))^2+GSDFg*(LN(T4))^3+GSDFm*(LN(T4))^4)/(1+GSDFb*LN(T4)+GSDFd*(LN(T4))^2+GSDFf*(LN(T4))^3+GSDFh*(LN(T4))^4+GSDFk*(LN(T4))^5)))</f>
        <v>1.4194733550267058</v>
      </c>
      <c r="V4" s="24"/>
      <c r="W4" s="24"/>
      <c r="X4" s="24"/>
      <c r="Y4" s="25"/>
      <c r="Z4" s="24"/>
      <c r="AA4" s="24" t="str">
        <f t="shared" ref="AA4:AA258" si="4">IF(Y4="","",Y4*1.1)</f>
        <v/>
      </c>
      <c r="AB4" s="24" t="str">
        <f t="shared" ref="AB4:AB258" si="5">IF(Y4="","",Y4*0.9)</f>
        <v/>
      </c>
      <c r="AC4" s="24" t="str">
        <f>IF(Y4="","",Y4*1.2)</f>
        <v/>
      </c>
      <c r="AD4" s="24" t="str">
        <f>IF(Y4="","",Y4*0.8)</f>
        <v/>
      </c>
      <c r="AE4" s="26">
        <f t="shared" ref="AE4:AE67" si="6">IF(ISBLANK(J4),"",IF($I4&gt;=5,J4,INDEX(Currentu,MATCH(5,CurrentL,1)+1)))</f>
        <v>0.1996950542536971</v>
      </c>
      <c r="AF4" s="26">
        <f t="shared" ref="AF4:AF67" si="7">IF(ISBLANK(K4),"",IF($I4&gt;=5,K4,INDEX(Currentv,MATCH(5,CurrentL,1)+1)))</f>
        <v>0.49181383506283949</v>
      </c>
      <c r="AG4" s="27">
        <f t="shared" ref="AG4:AG67" si="8">IF(OR(AE4="",AF4="",AE4=0,AF4=0),"",SQRT((AE4-u)^2+(AF4-v)^2))</f>
        <v>2.355777868619794E-2</v>
      </c>
      <c r="AH4" s="28">
        <f>IF(OR(AE4="",AF4="",AE4=0,AF4=0),"",449*((27*AE4/(18*AE4-48*AF4+36)-0.332)/(0.1858-(12*AF4/(18*AE4-48*AF4+36))))^3+3525*((27*AE4/(18*AE4-48*AF4+36)-0.332)/(0.1858-(12*AF4/(18*AE4-48*AF4+36))))^2+6823.3*((27*AE4/(18*AE4-48*AF4+36)-0.332)/(0.1858-(12*AF4/(18*AE4-48*AF4+36))))+5520.33)</f>
        <v>5327.8328406899618</v>
      </c>
      <c r="AI4" s="26">
        <f t="shared" ref="AI4:AI67" si="9">IF(OR(AE4="",AF4="",AE4=0,AF4=0),"",SQRT((AE4-INDEX(Currentu,MATCH(Lpmax,CurrentLp,0)))^2+(AF4-INDEX(Currentv,MATCH(Lpmax,CurrentLp,0)))^2))</f>
        <v>7.7488221240857701E-3</v>
      </c>
      <c r="AJ4" s="29"/>
    </row>
    <row r="5" spans="1:36" ht="12.75" customHeight="1" x14ac:dyDescent="0.2">
      <c r="A5" s="124"/>
      <c r="B5" s="125"/>
      <c r="C5" s="125"/>
      <c r="D5" s="125"/>
      <c r="E5" s="125"/>
      <c r="F5" s="126"/>
      <c r="H5" s="15">
        <f t="shared" ref="H5:H68" si="10">IF(ISBLANK(I5),"",255/(COUNT(CurrentL)-1)+H4)</f>
        <v>15</v>
      </c>
      <c r="I5" s="16">
        <v>2.6</v>
      </c>
      <c r="J5" s="17">
        <v>0.20594089962194276</v>
      </c>
      <c r="K5" s="18">
        <v>0.48003240490702881</v>
      </c>
      <c r="L5" s="19" t="str">
        <f t="shared" ref="L5:L68" si="11">IF(ISBLANK(M5),"",255/(COUNT(PreviousL)-1)+L4)</f>
        <v/>
      </c>
      <c r="M5" s="16"/>
      <c r="N5" s="17"/>
      <c r="O5" s="20"/>
      <c r="P5" s="21" t="str">
        <f t="shared" si="0"/>
        <v/>
      </c>
      <c r="Q5" s="1" t="str">
        <f>IF(OR($T$4="",$T$259=""),"",$T$4+H5/255*($T$259-$T$4))</f>
        <v/>
      </c>
      <c r="R5" s="30">
        <f t="shared" si="1"/>
        <v>2.7</v>
      </c>
      <c r="S5" s="31">
        <f t="shared" si="2"/>
        <v>120.88068639896508</v>
      </c>
      <c r="T5" s="32">
        <f>IF(OR(T$4="",R5=""),"",T$4+(COUNT(R$4:R5)-1)/(COUNT(CurrentL)-1)*JND_GL*255)</f>
        <v>122.44671548654327</v>
      </c>
      <c r="U5" s="31">
        <f t="shared" si="3"/>
        <v>2.770824770637494</v>
      </c>
      <c r="V5" s="33">
        <f t="shared" ref="V5:V68" si="12">IF(OR(S5="",dGL=""),"",(S5-S4)/dGL)</f>
        <v>2.2646956050146256</v>
      </c>
      <c r="W5" s="33">
        <f t="shared" ref="W5:W68" si="13">IF(V5="","",(V5-JND_GL)/JND_GL)</f>
        <v>-4.4068231562718538E-2</v>
      </c>
      <c r="X5" s="34">
        <f t="shared" ref="X5:X68" si="14">IF(R5="","",((R5-R4)/AVERAGE(R5,R4))/(dGL*JND_GL))</f>
        <v>1.7485117200730874E-2</v>
      </c>
      <c r="Y5" s="35">
        <f t="shared" ref="Y5:Y68" si="15">IF(U5="","",((U5-U4)/AVERAGE(U5,U4))/(dGL*JND_GL))</f>
        <v>1.8150106275187733E-2</v>
      </c>
      <c r="Z5" s="33">
        <f>IF(X5="","",(X5-Y5)/Y5)</f>
        <v>-3.6638301967737673E-2</v>
      </c>
      <c r="AA5" s="34">
        <f t="shared" si="4"/>
        <v>1.9965116902706508E-2</v>
      </c>
      <c r="AB5" s="34">
        <f t="shared" si="5"/>
        <v>1.6335095647668961E-2</v>
      </c>
      <c r="AC5" s="34">
        <f t="shared" ref="AC5:AC259" si="16">IF(Y5="","",Y5*1.2)</f>
        <v>2.178012753022528E-2</v>
      </c>
      <c r="AD5" s="34">
        <f t="shared" ref="AD5:AD259" si="17">IF(Y5="","",Y5*0.8)</f>
        <v>1.4520085020150187E-2</v>
      </c>
      <c r="AE5" s="34">
        <f t="shared" si="6"/>
        <v>0.1996950542536971</v>
      </c>
      <c r="AF5" s="34">
        <f t="shared" si="7"/>
        <v>0.49181383506283949</v>
      </c>
      <c r="AG5" s="33">
        <f t="shared" si="8"/>
        <v>2.355777868619794E-2</v>
      </c>
      <c r="AH5" s="36">
        <f t="shared" ref="AH5:AH259" si="18">IF(OR(AE5="",AF5="",AE5=0,AF5=0),"",449*((27*AE5/(18*AE5-48*AF5+36)-0.332)/(0.1858-(12*AF5/(18*AE5-48*AF5+36))))^3+3525*((27*AE5/(18*AE5-48*AF5+36)-0.332)/(0.1858-(12*AF5/(18*AE5-48*AF5+36))))^2+6823.3*((27*AE5/(18*AE5-48*AF5+36)-0.332)/(0.1858-(12*AF5/(18*AE5-48*AF5+36))))+5520.33)</f>
        <v>5327.8328406899618</v>
      </c>
      <c r="AI5" s="34">
        <f t="shared" si="9"/>
        <v>7.7488221240857701E-3</v>
      </c>
      <c r="AJ5" s="37">
        <f>IF(OR(AE5="",AE5="",AE5=0,AF5=0),"",SQRT((AE5-AE4)^2+(AF5-AF4)^2))</f>
        <v>0</v>
      </c>
    </row>
    <row r="6" spans="1:36" ht="12.75" customHeight="1" x14ac:dyDescent="0.2">
      <c r="A6" s="124"/>
      <c r="B6" s="125"/>
      <c r="C6" s="125"/>
      <c r="D6" s="125"/>
      <c r="E6" s="125"/>
      <c r="F6" s="126"/>
      <c r="H6" s="15">
        <f t="shared" si="10"/>
        <v>30</v>
      </c>
      <c r="I6" s="16">
        <v>4.55</v>
      </c>
      <c r="J6" s="17">
        <v>0.20551041603030124</v>
      </c>
      <c r="K6" s="18">
        <v>0.48342904270266979</v>
      </c>
      <c r="L6" s="38" t="str">
        <f t="shared" si="11"/>
        <v/>
      </c>
      <c r="M6" s="16"/>
      <c r="N6" s="17"/>
      <c r="O6" s="20"/>
      <c r="P6" s="21" t="str">
        <f t="shared" si="0"/>
        <v/>
      </c>
      <c r="R6" s="30">
        <f t="shared" si="1"/>
        <v>4.6499999999999995</v>
      </c>
      <c r="S6" s="31">
        <f t="shared" si="2"/>
        <v>156.11801187288063</v>
      </c>
      <c r="T6" s="32">
        <f>IF(OR(T$4="",R6=""),"",T$4+(COUNT(R$4:R6)-1)/(COUNT(CurrentL)-1)*JND_GL*255)</f>
        <v>157.98317864934083</v>
      </c>
      <c r="U6" s="31">
        <f t="shared" si="3"/>
        <v>4.7733589276935939</v>
      </c>
      <c r="V6" s="33">
        <f t="shared" si="12"/>
        <v>2.3491550315943699</v>
      </c>
      <c r="W6" s="33">
        <f t="shared" si="13"/>
        <v>-8.4177676183368119E-3</v>
      </c>
      <c r="X6" s="34">
        <f t="shared" si="14"/>
        <v>1.4931487201389435E-2</v>
      </c>
      <c r="Y6" s="35">
        <f t="shared" si="15"/>
        <v>1.4939066889871372E-2</v>
      </c>
      <c r="Z6" s="33">
        <f t="shared" ref="Z6:Z259" si="19">IF(X6="","",(X6-Y6)/Y6)</f>
        <v>-5.0737362231613036E-4</v>
      </c>
      <c r="AA6" s="34">
        <f t="shared" si="4"/>
        <v>1.643297357885851E-2</v>
      </c>
      <c r="AB6" s="34">
        <f t="shared" si="5"/>
        <v>1.3445160200884236E-2</v>
      </c>
      <c r="AC6" s="34">
        <f t="shared" si="16"/>
        <v>1.7926880267845644E-2</v>
      </c>
      <c r="AD6" s="34">
        <f t="shared" si="17"/>
        <v>1.1951253511897098E-2</v>
      </c>
      <c r="AE6" s="34">
        <f t="shared" si="6"/>
        <v>0.1996950542536971</v>
      </c>
      <c r="AF6" s="34">
        <f t="shared" si="7"/>
        <v>0.49181383506283949</v>
      </c>
      <c r="AG6" s="33">
        <f t="shared" si="8"/>
        <v>2.355777868619794E-2</v>
      </c>
      <c r="AH6" s="36">
        <f t="shared" si="18"/>
        <v>5327.8328406899618</v>
      </c>
      <c r="AI6" s="34">
        <f t="shared" si="9"/>
        <v>7.7488221240857701E-3</v>
      </c>
      <c r="AJ6" s="37">
        <f t="shared" ref="AJ6:AJ69" si="20">IF(OR(AE6="",AE6="",AE6=0,AF6=0),"",SQRT((AE6-AE5)^2+(AF6-AF5)^2))</f>
        <v>0</v>
      </c>
    </row>
    <row r="7" spans="1:36" ht="12.75" customHeight="1" thickBot="1" x14ac:dyDescent="0.25">
      <c r="A7" s="124"/>
      <c r="B7" s="125"/>
      <c r="C7" s="125"/>
      <c r="D7" s="125"/>
      <c r="E7" s="125"/>
      <c r="F7" s="126"/>
      <c r="H7" s="15">
        <f t="shared" si="10"/>
        <v>45</v>
      </c>
      <c r="I7" s="16">
        <v>7.31</v>
      </c>
      <c r="J7" s="17">
        <v>0.1996950542536971</v>
      </c>
      <c r="K7" s="18">
        <v>0.49181383506283949</v>
      </c>
      <c r="L7" s="38" t="str">
        <f t="shared" si="11"/>
        <v/>
      </c>
      <c r="M7" s="16"/>
      <c r="N7" s="17"/>
      <c r="O7" s="20"/>
      <c r="P7" s="21" t="str">
        <f t="shared" si="0"/>
        <v/>
      </c>
      <c r="R7" s="30">
        <f t="shared" si="1"/>
        <v>7.4099999999999993</v>
      </c>
      <c r="S7" s="31">
        <f t="shared" si="2"/>
        <v>191.49401093332349</v>
      </c>
      <c r="T7" s="32">
        <f>IF(OR(T$4="",R7=""),"",T$4+(COUNT(R$4:R7)-1)/(COUNT(CurrentL)-1)*JND_GL*255)</f>
        <v>193.51964181213839</v>
      </c>
      <c r="U7" s="31">
        <f t="shared" si="3"/>
        <v>7.5981236012957307</v>
      </c>
      <c r="V7" s="33">
        <f t="shared" si="12"/>
        <v>2.3583999373628575</v>
      </c>
      <c r="W7" s="33">
        <f t="shared" si="13"/>
        <v>-4.5154775707304893E-3</v>
      </c>
      <c r="X7" s="34">
        <f t="shared" si="14"/>
        <v>1.2880050574792117E-2</v>
      </c>
      <c r="Y7" s="35">
        <f t="shared" si="15"/>
        <v>1.2850390379821714E-2</v>
      </c>
      <c r="Z7" s="33">
        <f t="shared" si="19"/>
        <v>2.3081162590186596E-3</v>
      </c>
      <c r="AA7" s="34">
        <f t="shared" si="4"/>
        <v>1.4135429417803887E-2</v>
      </c>
      <c r="AB7" s="34">
        <f t="shared" si="5"/>
        <v>1.1565351341839543E-2</v>
      </c>
      <c r="AC7" s="34">
        <f t="shared" si="16"/>
        <v>1.5420468455786056E-2</v>
      </c>
      <c r="AD7" s="34">
        <f t="shared" si="17"/>
        <v>1.0280312303857371E-2</v>
      </c>
      <c r="AE7" s="34">
        <f t="shared" si="6"/>
        <v>0.1996950542536971</v>
      </c>
      <c r="AF7" s="34">
        <f t="shared" si="7"/>
        <v>0.49181383506283949</v>
      </c>
      <c r="AG7" s="33">
        <f t="shared" si="8"/>
        <v>2.355777868619794E-2</v>
      </c>
      <c r="AH7" s="36">
        <f t="shared" si="18"/>
        <v>5327.8328406899618</v>
      </c>
      <c r="AI7" s="34">
        <f t="shared" si="9"/>
        <v>7.7488221240857701E-3</v>
      </c>
      <c r="AJ7" s="37">
        <f t="shared" si="20"/>
        <v>0</v>
      </c>
    </row>
    <row r="8" spans="1:36" ht="12.75" customHeight="1" thickBot="1" x14ac:dyDescent="0.25">
      <c r="A8" s="130" t="s">
        <v>24</v>
      </c>
      <c r="B8" s="131"/>
      <c r="C8" s="131"/>
      <c r="D8" s="131"/>
      <c r="E8" s="131"/>
      <c r="F8" s="132"/>
      <c r="H8" s="15">
        <f t="shared" si="10"/>
        <v>60</v>
      </c>
      <c r="I8" s="16">
        <v>11.09</v>
      </c>
      <c r="J8" s="17">
        <v>0.19928290027001902</v>
      </c>
      <c r="K8" s="18">
        <v>0.49274047186932846</v>
      </c>
      <c r="L8" s="38" t="str">
        <f t="shared" si="11"/>
        <v/>
      </c>
      <c r="M8" s="16"/>
      <c r="N8" s="17"/>
      <c r="O8" s="20"/>
      <c r="P8" s="21" t="str">
        <f t="shared" si="0"/>
        <v/>
      </c>
      <c r="R8" s="30">
        <f t="shared" si="1"/>
        <v>11.19</v>
      </c>
      <c r="S8" s="31">
        <f t="shared" si="2"/>
        <v>226.92455537084237</v>
      </c>
      <c r="T8" s="32">
        <f>IF(OR(T$4="",R8=""),"",T$4+(COUNT(R$4:R8)-1)/(COUNT(CurrentL)-1)*JND_GL*255)</f>
        <v>229.05610497493598</v>
      </c>
      <c r="U8" s="31">
        <f t="shared" si="3"/>
        <v>11.458856549717773</v>
      </c>
      <c r="V8" s="33">
        <f t="shared" si="12"/>
        <v>2.3620362958345917</v>
      </c>
      <c r="W8" s="33">
        <f t="shared" si="13"/>
        <v>-2.9805646328240364E-3</v>
      </c>
      <c r="X8" s="34">
        <f t="shared" si="14"/>
        <v>1.1437593297937769E-2</v>
      </c>
      <c r="Y8" s="35">
        <f t="shared" si="15"/>
        <v>1.1401748954880537E-2</v>
      </c>
      <c r="Z8" s="33">
        <f t="shared" si="19"/>
        <v>3.1437583127883945E-3</v>
      </c>
      <c r="AA8" s="34">
        <f t="shared" si="4"/>
        <v>1.2541923850368591E-2</v>
      </c>
      <c r="AB8" s="34">
        <f t="shared" si="5"/>
        <v>1.0261574059392483E-2</v>
      </c>
      <c r="AC8" s="34">
        <f t="shared" si="16"/>
        <v>1.3682098745856644E-2</v>
      </c>
      <c r="AD8" s="34">
        <f t="shared" si="17"/>
        <v>9.1213991639044305E-3</v>
      </c>
      <c r="AE8" s="34">
        <f t="shared" si="6"/>
        <v>0.19928290027001902</v>
      </c>
      <c r="AF8" s="34">
        <f t="shared" si="7"/>
        <v>0.49274047186932846</v>
      </c>
      <c r="AG8" s="33">
        <f t="shared" si="8"/>
        <v>2.4453671627751444E-2</v>
      </c>
      <c r="AH8" s="36">
        <f t="shared" si="18"/>
        <v>5315.4902018134408</v>
      </c>
      <c r="AI8" s="34">
        <f t="shared" si="9"/>
        <v>6.7574114353590375E-3</v>
      </c>
      <c r="AJ8" s="37">
        <f t="shared" si="20"/>
        <v>1.0141630428100723E-3</v>
      </c>
    </row>
    <row r="9" spans="1:36" ht="12.75" customHeight="1" x14ac:dyDescent="0.2">
      <c r="A9" s="39" t="s">
        <v>25</v>
      </c>
      <c r="B9" s="40"/>
      <c r="C9" s="41" t="s">
        <v>26</v>
      </c>
      <c r="D9" s="40"/>
      <c r="E9" s="41" t="s">
        <v>27</v>
      </c>
      <c r="F9" s="42" t="s">
        <v>28</v>
      </c>
      <c r="H9" s="15">
        <f t="shared" si="10"/>
        <v>75</v>
      </c>
      <c r="I9" s="16">
        <v>16.37</v>
      </c>
      <c r="J9" s="17">
        <v>0.19873162463103131</v>
      </c>
      <c r="K9" s="18">
        <v>0.49574042142794511</v>
      </c>
      <c r="L9" s="38" t="str">
        <f t="shared" si="11"/>
        <v/>
      </c>
      <c r="M9" s="16"/>
      <c r="N9" s="17"/>
      <c r="O9" s="20"/>
      <c r="P9" s="21" t="str">
        <f t="shared" si="0"/>
        <v/>
      </c>
      <c r="R9" s="30">
        <f t="shared" si="1"/>
        <v>16.470000000000002</v>
      </c>
      <c r="S9" s="31">
        <f t="shared" si="2"/>
        <v>263.69325540845551</v>
      </c>
      <c r="T9" s="32">
        <f>IF(OR(T$4="",R9=""),"",T$4+(COUNT(R$4:R9)-1)/(COUNT(CurrentL)-1)*JND_GL*255)</f>
        <v>264.59256813773351</v>
      </c>
      <c r="U9" s="31">
        <f t="shared" si="3"/>
        <v>16.623318749517857</v>
      </c>
      <c r="V9" s="33">
        <f>IF(OR(S9="",dGL=""),"",(S9-S8)/dGL)</f>
        <v>2.4512466691742096</v>
      </c>
      <c r="W9" s="33">
        <f t="shared" si="13"/>
        <v>3.4675281813233032E-2</v>
      </c>
      <c r="X9" s="34">
        <f t="shared" si="14"/>
        <v>1.0743295980709376E-2</v>
      </c>
      <c r="Y9" s="35">
        <f t="shared" si="15"/>
        <v>1.0350233584162547E-2</v>
      </c>
      <c r="Z9" s="33">
        <f t="shared" si="19"/>
        <v>3.797618607837757E-2</v>
      </c>
      <c r="AA9" s="34">
        <f t="shared" si="4"/>
        <v>1.1385256942578803E-2</v>
      </c>
      <c r="AB9" s="34">
        <f t="shared" si="5"/>
        <v>9.3152102257462923E-3</v>
      </c>
      <c r="AC9" s="34">
        <f t="shared" si="16"/>
        <v>1.2420280300995056E-2</v>
      </c>
      <c r="AD9" s="34">
        <f t="shared" si="17"/>
        <v>8.2801868673300378E-3</v>
      </c>
      <c r="AE9" s="34">
        <f t="shared" si="6"/>
        <v>0.19873162463103131</v>
      </c>
      <c r="AF9" s="34">
        <f t="shared" si="7"/>
        <v>0.49574042142794511</v>
      </c>
      <c r="AG9" s="33">
        <f t="shared" si="8"/>
        <v>2.7425246212802418E-2</v>
      </c>
      <c r="AH9" s="36">
        <f t="shared" si="18"/>
        <v>5240.9030225409624</v>
      </c>
      <c r="AI9" s="34">
        <f t="shared" si="9"/>
        <v>4.2552180962050828E-3</v>
      </c>
      <c r="AJ9" s="37">
        <f t="shared" si="20"/>
        <v>3.0501806806131292E-3</v>
      </c>
    </row>
    <row r="10" spans="1:36" ht="12.75" customHeight="1" x14ac:dyDescent="0.2">
      <c r="A10" s="43" t="s">
        <v>29</v>
      </c>
      <c r="B10" s="44"/>
      <c r="C10" s="45" t="s">
        <v>30</v>
      </c>
      <c r="D10" s="44"/>
      <c r="E10" s="45" t="s">
        <v>31</v>
      </c>
      <c r="F10" s="46"/>
      <c r="H10" s="15">
        <f t="shared" si="10"/>
        <v>90</v>
      </c>
      <c r="I10" s="16">
        <v>23.02</v>
      </c>
      <c r="J10" s="17">
        <v>0.19776320190811383</v>
      </c>
      <c r="K10" s="18">
        <v>0.49693131081022118</v>
      </c>
      <c r="L10" s="38" t="str">
        <f t="shared" si="11"/>
        <v/>
      </c>
      <c r="M10" s="16"/>
      <c r="N10" s="17"/>
      <c r="O10" s="20"/>
      <c r="P10" s="21" t="str">
        <f t="shared" si="0"/>
        <v/>
      </c>
      <c r="R10" s="30">
        <f t="shared" si="1"/>
        <v>23.12</v>
      </c>
      <c r="S10" s="31">
        <f t="shared" si="2"/>
        <v>298.72433061159364</v>
      </c>
      <c r="T10" s="32">
        <f>IF(OR(T$4="",R10=""),"",T$4+(COUNT(R$4:R10)-1)/(COUNT(CurrentL)-1)*JND_GL*255)</f>
        <v>300.1290313005311</v>
      </c>
      <c r="U10" s="31">
        <f t="shared" si="3"/>
        <v>23.427065360559801</v>
      </c>
      <c r="V10" s="33">
        <f t="shared" si="12"/>
        <v>2.3354050135425419</v>
      </c>
      <c r="W10" s="33">
        <f t="shared" si="13"/>
        <v>-1.4221673027621853E-2</v>
      </c>
      <c r="X10" s="34">
        <f t="shared" si="14"/>
        <v>9.4534849604071495E-3</v>
      </c>
      <c r="Y10" s="35">
        <f t="shared" si="15"/>
        <v>9.5608661773620689E-3</v>
      </c>
      <c r="Z10" s="33">
        <f t="shared" si="19"/>
        <v>-1.1231327262918235E-2</v>
      </c>
      <c r="AA10" s="34">
        <f t="shared" si="4"/>
        <v>1.0516952795098277E-2</v>
      </c>
      <c r="AB10" s="34">
        <f t="shared" si="5"/>
        <v>8.6047795596258629E-3</v>
      </c>
      <c r="AC10" s="34">
        <f t="shared" si="16"/>
        <v>1.1473039412834483E-2</v>
      </c>
      <c r="AD10" s="34">
        <f t="shared" si="17"/>
        <v>7.6486929418896552E-3</v>
      </c>
      <c r="AE10" s="34">
        <f t="shared" si="6"/>
        <v>0.19776320190811383</v>
      </c>
      <c r="AF10" s="34">
        <f t="shared" si="7"/>
        <v>0.49693131081022118</v>
      </c>
      <c r="AG10" s="33">
        <f t="shared" si="8"/>
        <v>2.8601388813271872E-2</v>
      </c>
      <c r="AH10" s="36">
        <f t="shared" si="18"/>
        <v>5246.3967830922511</v>
      </c>
      <c r="AI10" s="34">
        <f t="shared" si="9"/>
        <v>2.8187521001938201E-3</v>
      </c>
      <c r="AJ10" s="37">
        <f t="shared" si="20"/>
        <v>1.5349462827997523E-3</v>
      </c>
    </row>
    <row r="11" spans="1:36" ht="12.75" customHeight="1" x14ac:dyDescent="0.2">
      <c r="A11" s="43" t="s">
        <v>32</v>
      </c>
      <c r="B11" s="44"/>
      <c r="C11" s="45" t="s">
        <v>33</v>
      </c>
      <c r="D11" s="44"/>
      <c r="E11" s="45" t="s">
        <v>34</v>
      </c>
      <c r="F11" s="47"/>
      <c r="H11" s="15">
        <f t="shared" si="10"/>
        <v>105</v>
      </c>
      <c r="I11" s="16">
        <v>31.78</v>
      </c>
      <c r="J11" s="17">
        <v>0.19913445316511408</v>
      </c>
      <c r="K11" s="18">
        <v>0.49459399985329716</v>
      </c>
      <c r="L11" s="38" t="str">
        <f t="shared" si="11"/>
        <v/>
      </c>
      <c r="M11" s="16"/>
      <c r="N11" s="17"/>
      <c r="O11" s="20"/>
      <c r="P11" s="21" t="str">
        <f t="shared" si="0"/>
        <v/>
      </c>
      <c r="R11" s="30">
        <f t="shared" si="1"/>
        <v>31.880000000000003</v>
      </c>
      <c r="S11" s="31">
        <f t="shared" si="2"/>
        <v>334.19993447536393</v>
      </c>
      <c r="T11" s="32">
        <f>IF(OR(T$4="",R11=""),"",T$4+(COUNT(R$4:R11)-1)/(COUNT(CurrentL)-1)*JND_GL*255)</f>
        <v>335.66549446332863</v>
      </c>
      <c r="U11" s="31">
        <f t="shared" si="3"/>
        <v>32.290508076238588</v>
      </c>
      <c r="V11" s="33">
        <f t="shared" si="12"/>
        <v>2.3650402575846861</v>
      </c>
      <c r="W11" s="33">
        <f t="shared" si="13"/>
        <v>-1.7125873992712435E-3</v>
      </c>
      <c r="X11" s="34">
        <f t="shared" si="14"/>
        <v>8.9639042885656002E-3</v>
      </c>
      <c r="Y11" s="35">
        <f t="shared" si="15"/>
        <v>8.9529475890607699E-3</v>
      </c>
      <c r="Z11" s="33">
        <f t="shared" si="19"/>
        <v>1.2238091863977616E-3</v>
      </c>
      <c r="AA11" s="34">
        <f t="shared" si="4"/>
        <v>9.8482423479668482E-3</v>
      </c>
      <c r="AB11" s="34">
        <f t="shared" si="5"/>
        <v>8.0576528301546935E-3</v>
      </c>
      <c r="AC11" s="34">
        <f t="shared" si="16"/>
        <v>1.0743537106872923E-2</v>
      </c>
      <c r="AD11" s="34">
        <f t="shared" si="17"/>
        <v>7.1623580712486161E-3</v>
      </c>
      <c r="AE11" s="34">
        <f t="shared" si="6"/>
        <v>0.19913445316511408</v>
      </c>
      <c r="AF11" s="34">
        <f t="shared" si="7"/>
        <v>0.49459399985329716</v>
      </c>
      <c r="AG11" s="33">
        <f t="shared" si="8"/>
        <v>2.629637401532706E-2</v>
      </c>
      <c r="AH11" s="36">
        <f t="shared" si="18"/>
        <v>5260.0141805396161</v>
      </c>
      <c r="AI11" s="34">
        <f t="shared" si="9"/>
        <v>5.2829865991507654E-3</v>
      </c>
      <c r="AJ11" s="37">
        <f t="shared" si="20"/>
        <v>2.7098620849006017E-3</v>
      </c>
    </row>
    <row r="12" spans="1:36" ht="12.75" customHeight="1" thickBot="1" x14ac:dyDescent="0.25">
      <c r="A12" s="48" t="s">
        <v>35</v>
      </c>
      <c r="B12" s="49"/>
      <c r="C12" s="50" t="s">
        <v>30</v>
      </c>
      <c r="D12" s="51"/>
      <c r="E12" s="50" t="s">
        <v>36</v>
      </c>
      <c r="F12" s="52"/>
      <c r="H12" s="15">
        <f t="shared" si="10"/>
        <v>120</v>
      </c>
      <c r="I12" s="16">
        <v>43.09</v>
      </c>
      <c r="J12" s="17">
        <v>0.19810017019914758</v>
      </c>
      <c r="K12" s="18">
        <v>0.49698151084474057</v>
      </c>
      <c r="L12" s="38" t="str">
        <f t="shared" si="11"/>
        <v/>
      </c>
      <c r="M12" s="16"/>
      <c r="N12" s="17"/>
      <c r="O12" s="20"/>
      <c r="P12" s="21" t="str">
        <f t="shared" si="0"/>
        <v/>
      </c>
      <c r="R12" s="30">
        <f t="shared" si="1"/>
        <v>43.190000000000005</v>
      </c>
      <c r="S12" s="31">
        <f t="shared" si="2"/>
        <v>369.66242367876123</v>
      </c>
      <c r="T12" s="32">
        <f>IF(OR(T$4="",R12=""),"",T$4+(COUNT(R$4:R12)-1)/(COUNT(CurrentL)-1)*JND_GL*255)</f>
        <v>371.20195762612622</v>
      </c>
      <c r="U12" s="31">
        <f t="shared" si="3"/>
        <v>43.740218017942141</v>
      </c>
      <c r="V12" s="33">
        <f t="shared" si="12"/>
        <v>2.3641659468931531</v>
      </c>
      <c r="W12" s="33">
        <f t="shared" si="13"/>
        <v>-2.0816353912707481E-3</v>
      </c>
      <c r="X12" s="34">
        <f t="shared" si="14"/>
        <v>8.4791434580422514E-3</v>
      </c>
      <c r="Y12" s="35">
        <f t="shared" si="15"/>
        <v>8.4754182801117291E-3</v>
      </c>
      <c r="Z12" s="33">
        <f t="shared" si="19"/>
        <v>4.3952732566176074E-4</v>
      </c>
      <c r="AA12" s="34">
        <f t="shared" si="4"/>
        <v>9.3229601081229029E-3</v>
      </c>
      <c r="AB12" s="34">
        <f t="shared" si="5"/>
        <v>7.6278764521005562E-3</v>
      </c>
      <c r="AC12" s="34">
        <f t="shared" si="16"/>
        <v>1.0170501936134075E-2</v>
      </c>
      <c r="AD12" s="34">
        <f t="shared" si="17"/>
        <v>6.7803346240893833E-3</v>
      </c>
      <c r="AE12" s="34">
        <f t="shared" si="6"/>
        <v>0.19810017019914758</v>
      </c>
      <c r="AF12" s="34">
        <f t="shared" si="7"/>
        <v>0.49698151084474057</v>
      </c>
      <c r="AG12" s="33">
        <f t="shared" si="8"/>
        <v>2.8652784605039571E-2</v>
      </c>
      <c r="AH12" s="36">
        <f t="shared" si="18"/>
        <v>5229.4870268270561</v>
      </c>
      <c r="AI12" s="34">
        <f t="shared" si="9"/>
        <v>3.1076990986378837E-3</v>
      </c>
      <c r="AJ12" s="37">
        <f t="shared" si="20"/>
        <v>2.6019127556379646E-3</v>
      </c>
    </row>
    <row r="13" spans="1:36" ht="12.75" customHeight="1" thickBot="1" x14ac:dyDescent="0.25">
      <c r="A13" s="53"/>
      <c r="F13" s="54"/>
      <c r="H13" s="15">
        <f t="shared" si="10"/>
        <v>135</v>
      </c>
      <c r="I13" s="16">
        <v>57.62</v>
      </c>
      <c r="J13" s="17">
        <v>0.19674381251368914</v>
      </c>
      <c r="K13" s="18">
        <v>0.49523983354019135</v>
      </c>
      <c r="L13" s="38" t="str">
        <f t="shared" si="11"/>
        <v/>
      </c>
      <c r="M13" s="16"/>
      <c r="N13" s="17"/>
      <c r="O13" s="20"/>
      <c r="P13" s="21" t="str">
        <f t="shared" si="0"/>
        <v/>
      </c>
      <c r="R13" s="30">
        <f t="shared" si="1"/>
        <v>57.72</v>
      </c>
      <c r="S13" s="31">
        <f t="shared" si="2"/>
        <v>405.16799535091127</v>
      </c>
      <c r="T13" s="32">
        <f>IF(OR(T$4="",R13=""),"",T$4+(COUNT(R$4:R13)-1)/(COUNT(CurrentL)-1)*JND_GL*255)</f>
        <v>406.73842078892375</v>
      </c>
      <c r="U13" s="31">
        <f t="shared" si="3"/>
        <v>58.435612779889105</v>
      </c>
      <c r="V13" s="33">
        <f t="shared" si="12"/>
        <v>2.3670381114766692</v>
      </c>
      <c r="W13" s="33">
        <f t="shared" si="13"/>
        <v>-8.6928996017437976E-4</v>
      </c>
      <c r="X13" s="34">
        <f t="shared" si="14"/>
        <v>8.1037717865677997E-3</v>
      </c>
      <c r="Y13" s="35">
        <f t="shared" si="15"/>
        <v>8.0944784914149283E-3</v>
      </c>
      <c r="Z13" s="33">
        <f t="shared" si="19"/>
        <v>1.1481030140147925E-3</v>
      </c>
      <c r="AA13" s="34">
        <f t="shared" si="4"/>
        <v>8.9039263405564211E-3</v>
      </c>
      <c r="AB13" s="34">
        <f t="shared" si="5"/>
        <v>7.2850306422734355E-3</v>
      </c>
      <c r="AC13" s="34">
        <f t="shared" si="16"/>
        <v>9.7133741896979139E-3</v>
      </c>
      <c r="AD13" s="34">
        <f t="shared" si="17"/>
        <v>6.4755827931319426E-3</v>
      </c>
      <c r="AE13" s="34">
        <f t="shared" si="6"/>
        <v>0.19674381251368914</v>
      </c>
      <c r="AF13" s="34">
        <f t="shared" si="7"/>
        <v>0.49523983354019135</v>
      </c>
      <c r="AG13" s="33">
        <f t="shared" si="8"/>
        <v>2.6931746033560924E-2</v>
      </c>
      <c r="AH13" s="36">
        <f t="shared" si="18"/>
        <v>5349.3778798011326</v>
      </c>
      <c r="AI13" s="34">
        <f t="shared" si="9"/>
        <v>3.2751595529397397E-3</v>
      </c>
      <c r="AJ13" s="37">
        <f t="shared" si="20"/>
        <v>2.2075203292572431E-3</v>
      </c>
    </row>
    <row r="14" spans="1:36" ht="12.75" customHeight="1" thickBot="1" x14ac:dyDescent="0.25">
      <c r="A14" s="128" t="s">
        <v>37</v>
      </c>
      <c r="B14" s="133"/>
      <c r="C14" s="129"/>
      <c r="E14" s="134" t="s">
        <v>38</v>
      </c>
      <c r="F14" s="135"/>
      <c r="H14" s="15">
        <f t="shared" si="10"/>
        <v>150</v>
      </c>
      <c r="I14" s="16">
        <v>76.37</v>
      </c>
      <c r="J14" s="17">
        <v>0.19731870632686105</v>
      </c>
      <c r="K14" s="18">
        <v>0.49576215553837399</v>
      </c>
      <c r="L14" s="38" t="str">
        <f t="shared" si="11"/>
        <v/>
      </c>
      <c r="M14" s="16"/>
      <c r="N14" s="17"/>
      <c r="O14" s="20"/>
      <c r="P14" s="21" t="str">
        <f t="shared" si="0"/>
        <v/>
      </c>
      <c r="R14" s="30">
        <f t="shared" si="1"/>
        <v>76.47</v>
      </c>
      <c r="S14" s="31">
        <f t="shared" si="2"/>
        <v>441.01139259999621</v>
      </c>
      <c r="T14" s="32">
        <f>IF(OR(T$4="",R14=""),"",T$4+(COUNT(R$4:R14)-1)/(COUNT(CurrentL)-1)*JND_GL*255)</f>
        <v>442.27488395172134</v>
      </c>
      <c r="U14" s="31">
        <f t="shared" si="3"/>
        <v>77.202448052573416</v>
      </c>
      <c r="V14" s="33">
        <f t="shared" si="12"/>
        <v>2.3895598166056629</v>
      </c>
      <c r="W14" s="33">
        <f t="shared" si="13"/>
        <v>8.6371591027860507E-3</v>
      </c>
      <c r="X14" s="34">
        <f t="shared" si="14"/>
        <v>7.8638806435631162E-3</v>
      </c>
      <c r="Y14" s="35">
        <f t="shared" si="15"/>
        <v>7.786911947461647E-3</v>
      </c>
      <c r="Z14" s="33">
        <f t="shared" si="19"/>
        <v>9.8843670791165412E-3</v>
      </c>
      <c r="AA14" s="34">
        <f t="shared" si="4"/>
        <v>8.565603142207813E-3</v>
      </c>
      <c r="AB14" s="34">
        <f t="shared" si="5"/>
        <v>7.0082207527154827E-3</v>
      </c>
      <c r="AC14" s="34">
        <f t="shared" si="16"/>
        <v>9.3442943369539764E-3</v>
      </c>
      <c r="AD14" s="34">
        <f t="shared" si="17"/>
        <v>6.2295295579693176E-3</v>
      </c>
      <c r="AE14" s="34">
        <f t="shared" si="6"/>
        <v>0.19731870632686105</v>
      </c>
      <c r="AF14" s="34">
        <f t="shared" si="7"/>
        <v>0.49576215553837399</v>
      </c>
      <c r="AG14" s="33">
        <f t="shared" si="8"/>
        <v>2.7436919992989986E-2</v>
      </c>
      <c r="AH14" s="36">
        <f t="shared" si="18"/>
        <v>5305.1526667698581</v>
      </c>
      <c r="AI14" s="34">
        <f t="shared" si="9"/>
        <v>3.1720786414439358E-3</v>
      </c>
      <c r="AJ14" s="37">
        <f t="shared" si="20"/>
        <v>7.7673880179172624E-4</v>
      </c>
    </row>
    <row r="15" spans="1:36" ht="12.75" customHeight="1" x14ac:dyDescent="0.2">
      <c r="A15" s="136" t="s">
        <v>39</v>
      </c>
      <c r="B15" s="137"/>
      <c r="C15" s="55" t="s">
        <v>40</v>
      </c>
      <c r="E15" s="56" t="s">
        <v>82</v>
      </c>
      <c r="F15" s="57">
        <v>0.1</v>
      </c>
      <c r="H15" s="15">
        <f t="shared" si="10"/>
        <v>165</v>
      </c>
      <c r="I15" s="16">
        <v>99.81</v>
      </c>
      <c r="J15" s="17">
        <v>0.19769525502250843</v>
      </c>
      <c r="K15" s="18">
        <v>0.49634329336693811</v>
      </c>
      <c r="L15" s="38" t="str">
        <f t="shared" si="11"/>
        <v/>
      </c>
      <c r="M15" s="16"/>
      <c r="N15" s="17"/>
      <c r="O15" s="20"/>
      <c r="P15" s="21" t="str">
        <f t="shared" si="0"/>
        <v/>
      </c>
      <c r="R15" s="30">
        <f t="shared" si="1"/>
        <v>99.91</v>
      </c>
      <c r="S15" s="31">
        <f t="shared" si="2"/>
        <v>476.24334338455759</v>
      </c>
      <c r="T15" s="32">
        <f>IF(OR(T$4="",R15=""),"",T$4+(COUNT(R$4:R15)-1)/(COUNT(CurrentL)-1)*JND_GL*255)</f>
        <v>477.81134711451892</v>
      </c>
      <c r="U15" s="31">
        <f t="shared" si="3"/>
        <v>101.07489906627232</v>
      </c>
      <c r="V15" s="33">
        <f t="shared" si="12"/>
        <v>2.3487967189707586</v>
      </c>
      <c r="W15" s="33">
        <f t="shared" si="13"/>
        <v>-8.5690119706390462E-3</v>
      </c>
      <c r="X15" s="34">
        <f t="shared" si="14"/>
        <v>7.4793535548369578E-3</v>
      </c>
      <c r="Y15" s="35">
        <f t="shared" si="15"/>
        <v>7.5362733422589525E-3</v>
      </c>
      <c r="Z15" s="33">
        <f t="shared" si="19"/>
        <v>-7.5527763971646664E-3</v>
      </c>
      <c r="AA15" s="34">
        <f t="shared" si="4"/>
        <v>8.2899006764848484E-3</v>
      </c>
      <c r="AB15" s="34">
        <f t="shared" si="5"/>
        <v>6.7826460080330575E-3</v>
      </c>
      <c r="AC15" s="34">
        <f t="shared" si="16"/>
        <v>9.0435280107107434E-3</v>
      </c>
      <c r="AD15" s="34">
        <f t="shared" si="17"/>
        <v>6.0290186738071625E-3</v>
      </c>
      <c r="AE15" s="34">
        <f t="shared" si="6"/>
        <v>0.19769525502250843</v>
      </c>
      <c r="AF15" s="34">
        <f t="shared" si="7"/>
        <v>0.49634329336693811</v>
      </c>
      <c r="AG15" s="33">
        <f t="shared" si="8"/>
        <v>2.8013617429227106E-2</v>
      </c>
      <c r="AH15" s="36">
        <f t="shared" si="18"/>
        <v>5268.6450676148543</v>
      </c>
      <c r="AI15" s="34">
        <f t="shared" si="9"/>
        <v>3.0604787292419326E-3</v>
      </c>
      <c r="AJ15" s="37">
        <f t="shared" si="20"/>
        <v>6.9246667499740127E-4</v>
      </c>
    </row>
    <row r="16" spans="1:36" ht="12.75" customHeight="1" x14ac:dyDescent="0.2">
      <c r="A16" s="138" t="s">
        <v>41</v>
      </c>
      <c r="B16" s="139"/>
      <c r="C16" s="119" t="s">
        <v>40</v>
      </c>
      <c r="E16" s="59" t="s">
        <v>83</v>
      </c>
      <c r="F16" s="60">
        <f>IF(MIN(CurrentL)=MAX(CurrentL),"",MIN(CurrentL)+Lamb)</f>
        <v>1.4200000000000002</v>
      </c>
      <c r="H16" s="15">
        <f t="shared" si="10"/>
        <v>180</v>
      </c>
      <c r="I16" s="16">
        <v>130.31</v>
      </c>
      <c r="J16" s="17">
        <v>0.19806494986992487</v>
      </c>
      <c r="K16" s="18">
        <v>0.49543275554646171</v>
      </c>
      <c r="L16" s="38" t="str">
        <f t="shared" si="11"/>
        <v/>
      </c>
      <c r="M16" s="16"/>
      <c r="N16" s="17"/>
      <c r="O16" s="20"/>
      <c r="P16" s="21" t="str">
        <f t="shared" si="0"/>
        <v/>
      </c>
      <c r="R16" s="30">
        <f t="shared" si="1"/>
        <v>130.41</v>
      </c>
      <c r="S16" s="31">
        <f t="shared" si="2"/>
        <v>512.35988427810855</v>
      </c>
      <c r="T16" s="32">
        <f>IF(OR(T$4="",R16=""),"",T$4+(COUNT(R$4:R16)-1)/(COUNT(CurrentL)-1)*JND_GL*255)</f>
        <v>513.34781027731651</v>
      </c>
      <c r="U16" s="31">
        <f t="shared" si="3"/>
        <v>131.34848698609102</v>
      </c>
      <c r="V16" s="33">
        <f t="shared" si="12"/>
        <v>2.4077693929033974</v>
      </c>
      <c r="W16" s="33">
        <f t="shared" si="13"/>
        <v>1.6323451439046663E-2</v>
      </c>
      <c r="X16" s="34">
        <f t="shared" si="14"/>
        <v>7.4528774756447615E-3</v>
      </c>
      <c r="Y16" s="35">
        <f t="shared" si="15"/>
        <v>7.3306057846488403E-3</v>
      </c>
      <c r="Z16" s="33">
        <f t="shared" si="19"/>
        <v>1.6679616199246822E-2</v>
      </c>
      <c r="AA16" s="34">
        <f t="shared" si="4"/>
        <v>8.0636663631137254E-3</v>
      </c>
      <c r="AB16" s="34">
        <f t="shared" si="5"/>
        <v>6.597545206183956E-3</v>
      </c>
      <c r="AC16" s="34">
        <f t="shared" si="16"/>
        <v>8.796726941578608E-3</v>
      </c>
      <c r="AD16" s="34">
        <f t="shared" si="17"/>
        <v>5.8644846277190726E-3</v>
      </c>
      <c r="AE16" s="34">
        <f t="shared" si="6"/>
        <v>0.19806494986992487</v>
      </c>
      <c r="AF16" s="34">
        <f t="shared" si="7"/>
        <v>0.49543275554646171</v>
      </c>
      <c r="AG16" s="33">
        <f t="shared" si="8"/>
        <v>2.7103773900559264E-2</v>
      </c>
      <c r="AH16" s="36">
        <f t="shared" si="18"/>
        <v>5281.6699888743879</v>
      </c>
      <c r="AI16" s="34">
        <f t="shared" si="9"/>
        <v>3.9282716582052755E-3</v>
      </c>
      <c r="AJ16" s="37">
        <f t="shared" si="20"/>
        <v>9.8272753229172271E-4</v>
      </c>
    </row>
    <row r="17" spans="1:36" ht="12.75" customHeight="1" x14ac:dyDescent="0.2">
      <c r="A17" s="138" t="s">
        <v>90</v>
      </c>
      <c r="B17" s="139"/>
      <c r="C17" s="119" t="s">
        <v>40</v>
      </c>
      <c r="E17" s="59" t="s">
        <v>84</v>
      </c>
      <c r="F17" s="60">
        <f>IF(MIN(CurrentL)=MAX(CurrentL),"",MAX(CurrentL)+Lamb)</f>
        <v>452.36</v>
      </c>
      <c r="H17" s="15">
        <f t="shared" si="10"/>
        <v>195</v>
      </c>
      <c r="I17" s="16">
        <v>168</v>
      </c>
      <c r="J17" s="17">
        <v>0.19762499452258883</v>
      </c>
      <c r="K17" s="18">
        <v>0.49546470356250821</v>
      </c>
      <c r="L17" s="38" t="str">
        <f t="shared" si="11"/>
        <v/>
      </c>
      <c r="M17" s="16"/>
      <c r="N17" s="17"/>
      <c r="O17" s="20"/>
      <c r="P17" s="21" t="str">
        <f t="shared" si="0"/>
        <v/>
      </c>
      <c r="R17" s="30">
        <f t="shared" si="1"/>
        <v>168.1</v>
      </c>
      <c r="S17" s="31">
        <f t="shared" si="2"/>
        <v>547.60985507805981</v>
      </c>
      <c r="T17" s="32">
        <f>IF(OR(T$4="",R17=""),"",T$4+(COUNT(R$4:R17)-1)/(COUNT(CurrentL)-1)*JND_GL*255)</f>
        <v>548.88427344011404</v>
      </c>
      <c r="U17" s="31">
        <f t="shared" si="3"/>
        <v>169.64670623484565</v>
      </c>
      <c r="V17" s="33">
        <f t="shared" si="12"/>
        <v>2.3499980533300837</v>
      </c>
      <c r="W17" s="33">
        <f t="shared" si="13"/>
        <v>-8.0619267464476403E-3</v>
      </c>
      <c r="X17" s="34">
        <f t="shared" si="14"/>
        <v>7.1059647218101266E-3</v>
      </c>
      <c r="Y17" s="35">
        <f t="shared" si="15"/>
        <v>7.1610188181829258E-3</v>
      </c>
      <c r="Z17" s="33">
        <f t="shared" si="19"/>
        <v>-7.6880256525801039E-3</v>
      </c>
      <c r="AA17" s="34">
        <f t="shared" si="4"/>
        <v>7.8771207000012198E-3</v>
      </c>
      <c r="AB17" s="34">
        <f t="shared" si="5"/>
        <v>6.4449169363646336E-3</v>
      </c>
      <c r="AC17" s="34">
        <f t="shared" si="16"/>
        <v>8.5932225818195103E-3</v>
      </c>
      <c r="AD17" s="34">
        <f t="shared" si="17"/>
        <v>5.7288150545463414E-3</v>
      </c>
      <c r="AE17" s="34">
        <f t="shared" si="6"/>
        <v>0.19762499452258883</v>
      </c>
      <c r="AF17" s="34">
        <f t="shared" si="7"/>
        <v>0.49546470356250821</v>
      </c>
      <c r="AG17" s="33">
        <f t="shared" si="8"/>
        <v>2.713547797019546E-2</v>
      </c>
      <c r="AH17" s="36">
        <f t="shared" si="18"/>
        <v>5300.9260959484991</v>
      </c>
      <c r="AI17" s="34">
        <f t="shared" si="9"/>
        <v>3.5979766732502486E-3</v>
      </c>
      <c r="AJ17" s="37">
        <f t="shared" si="20"/>
        <v>4.4111379867204758E-4</v>
      </c>
    </row>
    <row r="18" spans="1:36" ht="12.75" customHeight="1" x14ac:dyDescent="0.2">
      <c r="A18" s="138" t="s">
        <v>91</v>
      </c>
      <c r="B18" s="139"/>
      <c r="C18" s="119" t="s">
        <v>40</v>
      </c>
      <c r="E18" s="61" t="s">
        <v>43</v>
      </c>
      <c r="F18" s="60">
        <f>IF(OR(ISBLANK(Lamb),Lpmin=""),"",Lamb/(Lpmin-Lamb))</f>
        <v>7.575757575757576E-2</v>
      </c>
      <c r="H18" s="15">
        <f t="shared" si="10"/>
        <v>210</v>
      </c>
      <c r="I18" s="16">
        <v>216.66</v>
      </c>
      <c r="J18" s="17">
        <v>0.19707965375535544</v>
      </c>
      <c r="K18" s="18">
        <v>0.49602168400804408</v>
      </c>
      <c r="L18" s="38" t="str">
        <f t="shared" si="11"/>
        <v/>
      </c>
      <c r="M18" s="16"/>
      <c r="N18" s="17"/>
      <c r="O18" s="20"/>
      <c r="P18" s="21" t="str">
        <f t="shared" si="0"/>
        <v/>
      </c>
      <c r="R18" s="30">
        <f t="shared" si="1"/>
        <v>216.76</v>
      </c>
      <c r="S18" s="31">
        <f t="shared" si="2"/>
        <v>583.62397192143908</v>
      </c>
      <c r="T18" s="32">
        <f>IF(OR(T$4="",R18=""),"",T$4+(COUNT(R$4:R18)-1)/(COUNT(CurrentL)-1)*JND_GL*255)</f>
        <v>584.42073660291157</v>
      </c>
      <c r="U18" s="31">
        <f t="shared" si="3"/>
        <v>218.00497541910849</v>
      </c>
      <c r="V18" s="33">
        <f t="shared" si="12"/>
        <v>2.4009411228919513</v>
      </c>
      <c r="W18" s="33">
        <f t="shared" si="13"/>
        <v>1.3441227349877374E-2</v>
      </c>
      <c r="X18" s="34">
        <f t="shared" si="14"/>
        <v>7.1158227754669814E-3</v>
      </c>
      <c r="Y18" s="35">
        <f t="shared" si="15"/>
        <v>7.0207720104941947E-3</v>
      </c>
      <c r="Z18" s="33">
        <f t="shared" si="19"/>
        <v>1.3538506140166773E-2</v>
      </c>
      <c r="AA18" s="34">
        <f t="shared" si="4"/>
        <v>7.7228492115436146E-3</v>
      </c>
      <c r="AB18" s="34">
        <f t="shared" si="5"/>
        <v>6.3186948094447757E-3</v>
      </c>
      <c r="AC18" s="34">
        <f t="shared" si="16"/>
        <v>8.4249264125930336E-3</v>
      </c>
      <c r="AD18" s="34">
        <f t="shared" si="17"/>
        <v>5.6166176083953558E-3</v>
      </c>
      <c r="AE18" s="34">
        <f t="shared" si="6"/>
        <v>0.19707965375535544</v>
      </c>
      <c r="AF18" s="34">
        <f t="shared" si="7"/>
        <v>0.49602168400804408</v>
      </c>
      <c r="AG18" s="33">
        <f t="shared" si="8"/>
        <v>2.7701848001319612E-2</v>
      </c>
      <c r="AH18" s="36">
        <f t="shared" si="18"/>
        <v>5307.5277595893867</v>
      </c>
      <c r="AI18" s="34">
        <f t="shared" si="9"/>
        <v>2.8193050919149681E-3</v>
      </c>
      <c r="AJ18" s="37">
        <f t="shared" si="20"/>
        <v>7.7950225728733006E-4</v>
      </c>
    </row>
    <row r="19" spans="1:36" ht="12.75" customHeight="1" thickBot="1" x14ac:dyDescent="0.25">
      <c r="A19" s="140" t="s">
        <v>92</v>
      </c>
      <c r="B19" s="141"/>
      <c r="C19" s="58" t="s">
        <v>40</v>
      </c>
      <c r="E19" s="61" t="s">
        <v>44</v>
      </c>
      <c r="F19" s="60">
        <f>IF(AND(Lpmax&lt;&gt;"",Lpmin&lt;&gt;""),Lpmax/Lpmin,"")</f>
        <v>318.56338028169012</v>
      </c>
      <c r="H19" s="15">
        <f t="shared" si="10"/>
        <v>225</v>
      </c>
      <c r="I19" s="16">
        <v>278.19</v>
      </c>
      <c r="J19" s="17">
        <v>0.19657285949306272</v>
      </c>
      <c r="K19" s="18">
        <v>0.4961419191404487</v>
      </c>
      <c r="L19" s="38" t="str">
        <f t="shared" si="11"/>
        <v/>
      </c>
      <c r="M19" s="16"/>
      <c r="N19" s="17"/>
      <c r="O19" s="20"/>
      <c r="P19" s="21" t="str">
        <f t="shared" si="0"/>
        <v/>
      </c>
      <c r="R19" s="30">
        <f t="shared" si="1"/>
        <v>278.29000000000002</v>
      </c>
      <c r="S19" s="31">
        <f t="shared" si="2"/>
        <v>619.62605080960975</v>
      </c>
      <c r="T19" s="32">
        <f>IF(OR(T$4="",R19=""),"",T$4+(COUNT(R$4:R19)-1)/(COUNT(CurrentL)-1)*JND_GL*255)</f>
        <v>619.95719976570911</v>
      </c>
      <c r="U19" s="31">
        <f t="shared" si="3"/>
        <v>278.97651265683345</v>
      </c>
      <c r="V19" s="33">
        <f t="shared" si="12"/>
        <v>2.4001385925447116</v>
      </c>
      <c r="W19" s="33">
        <f t="shared" si="13"/>
        <v>1.3102477960174545E-2</v>
      </c>
      <c r="X19" s="34">
        <f t="shared" si="14"/>
        <v>6.9950954398659256E-3</v>
      </c>
      <c r="Y19" s="35">
        <f t="shared" si="15"/>
        <v>6.9046668179033434E-3</v>
      </c>
      <c r="Z19" s="33">
        <f t="shared" si="19"/>
        <v>1.3096739400677054E-2</v>
      </c>
      <c r="AA19" s="34">
        <f t="shared" si="4"/>
        <v>7.5951334996936784E-3</v>
      </c>
      <c r="AB19" s="34">
        <f t="shared" si="5"/>
        <v>6.2142001361130093E-3</v>
      </c>
      <c r="AC19" s="34">
        <f t="shared" si="16"/>
        <v>8.2856001814840124E-3</v>
      </c>
      <c r="AD19" s="34">
        <f t="shared" si="17"/>
        <v>5.5237334543226753E-3</v>
      </c>
      <c r="AE19" s="34">
        <f t="shared" si="6"/>
        <v>0.19657285949306272</v>
      </c>
      <c r="AF19" s="34">
        <f t="shared" si="7"/>
        <v>0.4961419191404487</v>
      </c>
      <c r="AG19" s="33">
        <f t="shared" si="8"/>
        <v>2.7840316961720058E-2</v>
      </c>
      <c r="AH19" s="36">
        <f t="shared" si="18"/>
        <v>5326.8720960085602</v>
      </c>
      <c r="AI19" s="34">
        <f t="shared" si="9"/>
        <v>2.4127309312840079E-3</v>
      </c>
      <c r="AJ19" s="37">
        <f t="shared" si="20"/>
        <v>5.2086170079703202E-4</v>
      </c>
    </row>
    <row r="20" spans="1:36" ht="12.75" customHeight="1" thickBot="1" x14ac:dyDescent="0.25">
      <c r="E20" s="61" t="s">
        <v>45</v>
      </c>
      <c r="F20" s="68">
        <f>JND_GL</f>
        <v>2.3690975441865043</v>
      </c>
      <c r="H20" s="15">
        <f t="shared" si="10"/>
        <v>240</v>
      </c>
      <c r="I20" s="16">
        <v>355.31</v>
      </c>
      <c r="J20" s="17">
        <v>0.19622082467938012</v>
      </c>
      <c r="K20" s="18">
        <v>0.49679017007741355</v>
      </c>
      <c r="L20" s="38" t="str">
        <f t="shared" si="11"/>
        <v/>
      </c>
      <c r="M20" s="16"/>
      <c r="N20" s="17"/>
      <c r="O20" s="20"/>
      <c r="P20" s="21" t="str">
        <f t="shared" si="0"/>
        <v/>
      </c>
      <c r="R20" s="30">
        <f t="shared" si="1"/>
        <v>355.41</v>
      </c>
      <c r="S20" s="31">
        <f t="shared" si="2"/>
        <v>655.36972562323399</v>
      </c>
      <c r="T20" s="32">
        <f>IF(OR(T$4="",R20=""),"",T$4+(COUNT(R$4:R20)-1)/(COUNT(CurrentL)-1)*JND_GL*255)</f>
        <v>655.49366292850675</v>
      </c>
      <c r="U20" s="31">
        <f t="shared" si="3"/>
        <v>355.76598455368622</v>
      </c>
      <c r="V20" s="33">
        <f t="shared" si="12"/>
        <v>2.382911654241616</v>
      </c>
      <c r="W20" s="33">
        <f t="shared" si="13"/>
        <v>5.830958750098719E-3</v>
      </c>
      <c r="X20" s="34">
        <f t="shared" si="14"/>
        <v>6.8491883268698523E-3</v>
      </c>
      <c r="Y20" s="35">
        <f t="shared" si="15"/>
        <v>6.8086325825692925E-3</v>
      </c>
      <c r="Z20" s="33">
        <f t="shared" si="19"/>
        <v>5.956518259538069E-3</v>
      </c>
      <c r="AA20" s="34">
        <f t="shared" si="4"/>
        <v>7.4894958408262225E-3</v>
      </c>
      <c r="AB20" s="34">
        <f t="shared" si="5"/>
        <v>6.1277693243123633E-3</v>
      </c>
      <c r="AC20" s="34">
        <f t="shared" si="16"/>
        <v>8.17035909908315E-3</v>
      </c>
      <c r="AD20" s="34">
        <f t="shared" si="17"/>
        <v>5.4469060660554342E-3</v>
      </c>
      <c r="AE20" s="34">
        <f t="shared" si="6"/>
        <v>0.19622082467938012</v>
      </c>
      <c r="AF20" s="34">
        <f t="shared" si="7"/>
        <v>0.49679017007741355</v>
      </c>
      <c r="AG20" s="33">
        <f t="shared" si="8"/>
        <v>2.8505626217429365E-2</v>
      </c>
      <c r="AH20" s="36">
        <f t="shared" si="18"/>
        <v>5321.4303278521465</v>
      </c>
      <c r="AI20" s="34">
        <f t="shared" si="9"/>
        <v>1.6803891326532189E-3</v>
      </c>
      <c r="AJ20" s="37">
        <f t="shared" si="20"/>
        <v>7.376705140646145E-4</v>
      </c>
    </row>
    <row r="21" spans="1:36" ht="12.75" customHeight="1" thickBot="1" x14ac:dyDescent="0.25">
      <c r="A21" s="128" t="s">
        <v>42</v>
      </c>
      <c r="B21" s="133"/>
      <c r="C21" s="129"/>
      <c r="E21" s="61" t="s">
        <v>46</v>
      </c>
      <c r="F21" s="72">
        <f>MAX(-MIN(W5:W259),MAX(W5:W259))</f>
        <v>4.4068231562718538E-2</v>
      </c>
      <c r="H21" s="15">
        <f t="shared" si="10"/>
        <v>255</v>
      </c>
      <c r="I21" s="16">
        <v>452.26</v>
      </c>
      <c r="J21" s="17">
        <v>0.19521497919556172</v>
      </c>
      <c r="K21" s="18">
        <v>0.49813626907073505</v>
      </c>
      <c r="L21" s="38" t="str">
        <f t="shared" si="11"/>
        <v/>
      </c>
      <c r="M21" s="16"/>
      <c r="N21" s="17"/>
      <c r="O21" s="20"/>
      <c r="P21" s="21" t="str">
        <f t="shared" si="0"/>
        <v/>
      </c>
      <c r="R21" s="30">
        <f t="shared" si="1"/>
        <v>452.36</v>
      </c>
      <c r="S21" s="31">
        <f t="shared" si="2"/>
        <v>691.03012609130428</v>
      </c>
      <c r="T21" s="32">
        <f>IF(OR(T$4="",R21=""),"",T$4+(COUNT(R$4:R21)-1)/(COUNT(CurrentL)-1)*JND_GL*255)</f>
        <v>691.03012609130428</v>
      </c>
      <c r="U21" s="31">
        <f t="shared" si="3"/>
        <v>452.39837275271924</v>
      </c>
      <c r="V21" s="33">
        <f t="shared" si="12"/>
        <v>2.3773600312046863</v>
      </c>
      <c r="W21" s="33">
        <f t="shared" si="13"/>
        <v>3.487609464818027E-3</v>
      </c>
      <c r="X21" s="34">
        <f t="shared" si="14"/>
        <v>6.7548527736437346E-3</v>
      </c>
      <c r="Y21" s="35">
        <f t="shared" si="15"/>
        <v>6.729438280036467E-3</v>
      </c>
      <c r="Z21" s="33">
        <f t="shared" si="19"/>
        <v>3.7766144141127083E-3</v>
      </c>
      <c r="AA21" s="34">
        <f t="shared" si="4"/>
        <v>7.4023821080401141E-3</v>
      </c>
      <c r="AB21" s="34">
        <f t="shared" si="5"/>
        <v>6.0564944520328208E-3</v>
      </c>
      <c r="AC21" s="34">
        <f t="shared" si="16"/>
        <v>8.0753259360437594E-3</v>
      </c>
      <c r="AD21" s="34">
        <f t="shared" si="17"/>
        <v>5.3835506240291738E-3</v>
      </c>
      <c r="AE21" s="34">
        <f t="shared" si="6"/>
        <v>0.19521497919556172</v>
      </c>
      <c r="AF21" s="34">
        <f t="shared" si="7"/>
        <v>0.49813626907073505</v>
      </c>
      <c r="AG21" s="33">
        <f t="shared" si="8"/>
        <v>2.9920762184889281E-2</v>
      </c>
      <c r="AH21" s="36">
        <f t="shared" si="18"/>
        <v>5322.7812329854059</v>
      </c>
      <c r="AI21" s="34">
        <f t="shared" si="9"/>
        <v>0</v>
      </c>
      <c r="AJ21" s="37">
        <f t="shared" si="20"/>
        <v>1.6803891326532189E-3</v>
      </c>
    </row>
    <row r="22" spans="1:36" ht="12.75" customHeight="1" thickBot="1" x14ac:dyDescent="0.25">
      <c r="A22" s="62"/>
      <c r="B22" s="63">
        <v>22.023</v>
      </c>
      <c r="C22" s="64"/>
      <c r="E22" s="75" t="s">
        <v>48</v>
      </c>
      <c r="F22" s="76">
        <f>MAX(-MIN(Z5:Z259),MAX(Z5:Z259))</f>
        <v>3.797618607837757E-2</v>
      </c>
      <c r="H22" s="15" t="str">
        <f t="shared" si="10"/>
        <v/>
      </c>
      <c r="I22" s="16"/>
      <c r="J22" s="17"/>
      <c r="K22" s="18"/>
      <c r="L22" s="38" t="str">
        <f t="shared" si="11"/>
        <v/>
      </c>
      <c r="M22" s="16"/>
      <c r="N22" s="17"/>
      <c r="O22" s="20"/>
      <c r="P22" s="21" t="str">
        <f t="shared" si="0"/>
        <v/>
      </c>
      <c r="R22" s="30" t="str">
        <f t="shared" si="1"/>
        <v/>
      </c>
      <c r="S22" s="31" t="str">
        <f t="shared" si="2"/>
        <v/>
      </c>
      <c r="T22" s="32" t="str">
        <f>IF(OR(T$4="",R22=""),"",T$4+(COUNT(R$4:R22)-1)/(COUNT(CurrentL)-1)*JND_GL*255)</f>
        <v/>
      </c>
      <c r="U22" s="31" t="str">
        <f t="shared" si="3"/>
        <v/>
      </c>
      <c r="V22" s="33" t="str">
        <f t="shared" si="12"/>
        <v/>
      </c>
      <c r="W22" s="33" t="str">
        <f t="shared" si="13"/>
        <v/>
      </c>
      <c r="X22" s="34" t="str">
        <f t="shared" si="14"/>
        <v/>
      </c>
      <c r="Y22" s="35" t="str">
        <f t="shared" si="15"/>
        <v/>
      </c>
      <c r="Z22" s="33" t="str">
        <f t="shared" si="19"/>
        <v/>
      </c>
      <c r="AA22" s="34" t="str">
        <f t="shared" si="4"/>
        <v/>
      </c>
      <c r="AB22" s="34" t="str">
        <f t="shared" si="5"/>
        <v/>
      </c>
      <c r="AC22" s="34" t="str">
        <f t="shared" si="16"/>
        <v/>
      </c>
      <c r="AD22" s="34" t="str">
        <f t="shared" si="17"/>
        <v/>
      </c>
      <c r="AE22" s="34" t="str">
        <f t="shared" si="6"/>
        <v/>
      </c>
      <c r="AF22" s="34" t="str">
        <f t="shared" si="7"/>
        <v/>
      </c>
      <c r="AG22" s="33" t="str">
        <f t="shared" si="8"/>
        <v/>
      </c>
      <c r="AH22" s="36" t="str">
        <f t="shared" si="18"/>
        <v/>
      </c>
      <c r="AI22" s="34" t="str">
        <f t="shared" si="9"/>
        <v/>
      </c>
      <c r="AJ22" s="37" t="str">
        <f t="shared" si="20"/>
        <v/>
      </c>
    </row>
    <row r="23" spans="1:36" ht="12.75" customHeight="1" thickBot="1" x14ac:dyDescent="0.25">
      <c r="A23" s="65">
        <v>22.1</v>
      </c>
      <c r="B23" s="66">
        <v>21.693999999999999</v>
      </c>
      <c r="C23" s="67">
        <v>19.38</v>
      </c>
      <c r="E23" s="79"/>
      <c r="F23" s="54"/>
      <c r="H23" s="15" t="str">
        <f t="shared" si="10"/>
        <v/>
      </c>
      <c r="I23" s="16"/>
      <c r="J23" s="17"/>
      <c r="K23" s="18"/>
      <c r="L23" s="38" t="str">
        <f t="shared" si="11"/>
        <v/>
      </c>
      <c r="M23" s="16"/>
      <c r="N23" s="17"/>
      <c r="O23" s="20"/>
      <c r="P23" s="21" t="str">
        <f t="shared" si="0"/>
        <v/>
      </c>
      <c r="R23" s="30" t="str">
        <f t="shared" si="1"/>
        <v/>
      </c>
      <c r="S23" s="31" t="str">
        <f t="shared" si="2"/>
        <v/>
      </c>
      <c r="T23" s="32" t="str">
        <f>IF(OR(T$4="",R23=""),"",T$4+(COUNT(R$4:R23)-1)/(COUNT(CurrentL)-1)*JND_GL*255)</f>
        <v/>
      </c>
      <c r="U23" s="31" t="str">
        <f t="shared" si="3"/>
        <v/>
      </c>
      <c r="V23" s="33" t="str">
        <f t="shared" si="12"/>
        <v/>
      </c>
      <c r="W23" s="33" t="str">
        <f t="shared" si="13"/>
        <v/>
      </c>
      <c r="X23" s="34" t="str">
        <f t="shared" si="14"/>
        <v/>
      </c>
      <c r="Y23" s="35" t="str">
        <f t="shared" si="15"/>
        <v/>
      </c>
      <c r="Z23" s="33" t="str">
        <f t="shared" si="19"/>
        <v/>
      </c>
      <c r="AA23" s="34" t="str">
        <f t="shared" si="4"/>
        <v/>
      </c>
      <c r="AB23" s="34" t="str">
        <f t="shared" si="5"/>
        <v/>
      </c>
      <c r="AC23" s="34" t="str">
        <f t="shared" si="16"/>
        <v/>
      </c>
      <c r="AD23" s="34" t="str">
        <f t="shared" si="17"/>
        <v/>
      </c>
      <c r="AE23" s="34" t="str">
        <f t="shared" si="6"/>
        <v/>
      </c>
      <c r="AF23" s="34" t="str">
        <f t="shared" si="7"/>
        <v/>
      </c>
      <c r="AG23" s="33" t="str">
        <f t="shared" si="8"/>
        <v/>
      </c>
      <c r="AH23" s="36" t="str">
        <f t="shared" si="18"/>
        <v/>
      </c>
      <c r="AI23" s="34" t="str">
        <f t="shared" si="9"/>
        <v/>
      </c>
      <c r="AJ23" s="37" t="str">
        <f t="shared" si="20"/>
        <v/>
      </c>
    </row>
    <row r="24" spans="1:36" ht="12.75" customHeight="1" thickBot="1" x14ac:dyDescent="0.25">
      <c r="A24" s="69"/>
      <c r="B24" s="70">
        <v>19.728999999999999</v>
      </c>
      <c r="C24" s="71"/>
      <c r="E24" s="128" t="s">
        <v>51</v>
      </c>
      <c r="F24" s="129"/>
      <c r="H24" s="15" t="str">
        <f t="shared" si="10"/>
        <v/>
      </c>
      <c r="I24" s="16"/>
      <c r="J24" s="17"/>
      <c r="K24" s="18"/>
      <c r="L24" s="38" t="str">
        <f t="shared" si="11"/>
        <v/>
      </c>
      <c r="M24" s="16"/>
      <c r="N24" s="17"/>
      <c r="O24" s="20"/>
      <c r="P24" s="21" t="str">
        <f t="shared" si="0"/>
        <v/>
      </c>
      <c r="R24" s="30" t="str">
        <f t="shared" si="1"/>
        <v/>
      </c>
      <c r="S24" s="31" t="str">
        <f t="shared" si="2"/>
        <v/>
      </c>
      <c r="T24" s="32" t="str">
        <f>IF(OR(T$4="",R24=""),"",T$4+(COUNT(R$4:R24)-1)/(COUNT(CurrentL)-1)*JND_GL*255)</f>
        <v/>
      </c>
      <c r="U24" s="31" t="str">
        <f t="shared" si="3"/>
        <v/>
      </c>
      <c r="V24" s="33" t="str">
        <f t="shared" si="12"/>
        <v/>
      </c>
      <c r="W24" s="33" t="str">
        <f t="shared" si="13"/>
        <v/>
      </c>
      <c r="X24" s="34" t="str">
        <f t="shared" si="14"/>
        <v/>
      </c>
      <c r="Y24" s="35" t="str">
        <f t="shared" si="15"/>
        <v/>
      </c>
      <c r="Z24" s="33" t="str">
        <f t="shared" si="19"/>
        <v/>
      </c>
      <c r="AA24" s="34" t="str">
        <f t="shared" si="4"/>
        <v/>
      </c>
      <c r="AB24" s="34" t="str">
        <f t="shared" si="5"/>
        <v/>
      </c>
      <c r="AC24" s="34" t="str">
        <f t="shared" si="16"/>
        <v/>
      </c>
      <c r="AD24" s="34" t="str">
        <f t="shared" si="17"/>
        <v/>
      </c>
      <c r="AE24" s="34" t="str">
        <f t="shared" si="6"/>
        <v/>
      </c>
      <c r="AF24" s="34" t="str">
        <f t="shared" si="7"/>
        <v/>
      </c>
      <c r="AG24" s="33" t="str">
        <f t="shared" si="8"/>
        <v/>
      </c>
      <c r="AH24" s="36" t="str">
        <f t="shared" si="18"/>
        <v/>
      </c>
      <c r="AI24" s="34" t="str">
        <f t="shared" si="9"/>
        <v/>
      </c>
      <c r="AJ24" s="37" t="str">
        <f t="shared" si="20"/>
        <v/>
      </c>
    </row>
    <row r="25" spans="1:36" ht="12.75" customHeight="1" thickBot="1" x14ac:dyDescent="0.25">
      <c r="A25" s="73" t="s">
        <v>47</v>
      </c>
      <c r="B25" s="74">
        <v>120</v>
      </c>
      <c r="E25" s="56" t="s">
        <v>85</v>
      </c>
      <c r="F25" s="82" t="str">
        <f>IF(tauone="","",TEXT(tauone,"0.0000")&amp;" ("&amp;TEXT(MAX(deltaone),"0.0000")&amp;")")</f>
        <v>0.0039 (0.0077)</v>
      </c>
      <c r="H25" s="15" t="str">
        <f t="shared" si="10"/>
        <v/>
      </c>
      <c r="I25" s="16"/>
      <c r="J25" s="17"/>
      <c r="K25" s="18"/>
      <c r="L25" s="38" t="str">
        <f t="shared" si="11"/>
        <v/>
      </c>
      <c r="M25" s="16"/>
      <c r="N25" s="17"/>
      <c r="O25" s="20"/>
      <c r="P25" s="21" t="str">
        <f t="shared" si="0"/>
        <v/>
      </c>
      <c r="R25" s="30" t="str">
        <f t="shared" si="1"/>
        <v/>
      </c>
      <c r="S25" s="31" t="str">
        <f t="shared" si="2"/>
        <v/>
      </c>
      <c r="T25" s="32" t="str">
        <f>IF(OR(T$4="",R25=""),"",T$4+(COUNT(R$4:R25)-1)/(COUNT(CurrentL)-1)*JND_GL*255)</f>
        <v/>
      </c>
      <c r="U25" s="31" t="str">
        <f t="shared" si="3"/>
        <v/>
      </c>
      <c r="V25" s="33" t="str">
        <f t="shared" si="12"/>
        <v/>
      </c>
      <c r="W25" s="33" t="str">
        <f t="shared" si="13"/>
        <v/>
      </c>
      <c r="X25" s="34" t="str">
        <f t="shared" si="14"/>
        <v/>
      </c>
      <c r="Y25" s="35" t="str">
        <f t="shared" si="15"/>
        <v/>
      </c>
      <c r="Z25" s="33" t="str">
        <f t="shared" si="19"/>
        <v/>
      </c>
      <c r="AA25" s="34" t="str">
        <f t="shared" si="4"/>
        <v/>
      </c>
      <c r="AB25" s="34" t="str">
        <f t="shared" si="5"/>
        <v/>
      </c>
      <c r="AC25" s="34" t="str">
        <f t="shared" si="16"/>
        <v/>
      </c>
      <c r="AD25" s="34" t="str">
        <f t="shared" si="17"/>
        <v/>
      </c>
      <c r="AE25" s="34" t="str">
        <f t="shared" si="6"/>
        <v/>
      </c>
      <c r="AF25" s="34" t="str">
        <f t="shared" si="7"/>
        <v/>
      </c>
      <c r="AG25" s="33" t="str">
        <f t="shared" si="8"/>
        <v/>
      </c>
      <c r="AH25" s="36" t="str">
        <f t="shared" si="18"/>
        <v/>
      </c>
      <c r="AI25" s="34" t="str">
        <f t="shared" si="9"/>
        <v/>
      </c>
      <c r="AJ25" s="37" t="str">
        <f t="shared" si="20"/>
        <v/>
      </c>
    </row>
    <row r="26" spans="1:36" ht="12.75" customHeight="1" x14ac:dyDescent="0.2">
      <c r="A26" s="77" t="s">
        <v>49</v>
      </c>
      <c r="B26" s="78">
        <f>IF(COUNTBLANK(A22:C24)&gt;7,"",2*(MAX(A22:C24)-MIN(A22:C24))/(MAX(A22:C24)+MIN(A22:C24)))</f>
        <v>0.13114754098360665</v>
      </c>
      <c r="E26" s="59" t="s">
        <v>86</v>
      </c>
      <c r="F26" s="83" t="str">
        <f ca="1">IF(tautwo="","",TEXT(tautwo,"0.0000")&amp;" ("&amp;TEXT(MAX(deltatwo),"0.0000")&amp;")")</f>
        <v>0.0014 (0.0031)</v>
      </c>
      <c r="H26" s="15" t="str">
        <f t="shared" si="10"/>
        <v/>
      </c>
      <c r="I26" s="16"/>
      <c r="J26" s="17"/>
      <c r="K26" s="18"/>
      <c r="L26" s="38" t="str">
        <f t="shared" si="11"/>
        <v/>
      </c>
      <c r="M26" s="16"/>
      <c r="N26" s="17"/>
      <c r="O26" s="20"/>
      <c r="P26" s="21" t="str">
        <f t="shared" si="0"/>
        <v/>
      </c>
      <c r="R26" s="30" t="str">
        <f t="shared" si="1"/>
        <v/>
      </c>
      <c r="S26" s="31" t="str">
        <f t="shared" si="2"/>
        <v/>
      </c>
      <c r="T26" s="32" t="str">
        <f>IF(OR(T$4="",R26=""),"",T$4+(COUNT(R$4:R26)-1)/(COUNT(CurrentL)-1)*JND_GL*255)</f>
        <v/>
      </c>
      <c r="U26" s="31" t="str">
        <f t="shared" si="3"/>
        <v/>
      </c>
      <c r="V26" s="33" t="str">
        <f t="shared" si="12"/>
        <v/>
      </c>
      <c r="W26" s="33" t="str">
        <f t="shared" si="13"/>
        <v/>
      </c>
      <c r="X26" s="34" t="str">
        <f t="shared" si="14"/>
        <v/>
      </c>
      <c r="Y26" s="35" t="str">
        <f t="shared" si="15"/>
        <v/>
      </c>
      <c r="Z26" s="33" t="str">
        <f t="shared" si="19"/>
        <v/>
      </c>
      <c r="AA26" s="34" t="str">
        <f t="shared" si="4"/>
        <v/>
      </c>
      <c r="AB26" s="34" t="str">
        <f t="shared" si="5"/>
        <v/>
      </c>
      <c r="AC26" s="34" t="str">
        <f t="shared" si="16"/>
        <v/>
      </c>
      <c r="AD26" s="34" t="str">
        <f t="shared" si="17"/>
        <v/>
      </c>
      <c r="AE26" s="34" t="str">
        <f t="shared" si="6"/>
        <v/>
      </c>
      <c r="AF26" s="34" t="str">
        <f t="shared" si="7"/>
        <v/>
      </c>
      <c r="AG26" s="33" t="str">
        <f t="shared" si="8"/>
        <v/>
      </c>
      <c r="AH26" s="36" t="str">
        <f t="shared" si="18"/>
        <v/>
      </c>
      <c r="AI26" s="34" t="str">
        <f t="shared" si="9"/>
        <v/>
      </c>
      <c r="AJ26" s="37" t="str">
        <f t="shared" si="20"/>
        <v/>
      </c>
    </row>
    <row r="27" spans="1:36" ht="12.75" customHeight="1" x14ac:dyDescent="0.2">
      <c r="A27" s="61" t="s">
        <v>50</v>
      </c>
      <c r="B27" s="80">
        <f t="array" ref="B27">IFERROR(MAX(ABS(IF(A22:C24&gt;0,A22:C24,MEDIAN(IF(A22:C24&gt;0,A22:C24)))-MEDIAN(IF(A22:C24&gt;0,A22:C24)))/(MEDIAN(IF(A22:C24&gt;0,A22:C24))+Lamb)),"")</f>
        <v>0.1061760117463522</v>
      </c>
      <c r="E27" s="61" t="s">
        <v>87</v>
      </c>
      <c r="F27" s="84">
        <f>IF(COUNT(deltad)&gt;0,AVERAGE(deltad),"")</f>
        <v>2.6680592706159727E-2</v>
      </c>
      <c r="H27" s="15" t="str">
        <f t="shared" si="10"/>
        <v/>
      </c>
      <c r="I27" s="16"/>
      <c r="J27" s="17"/>
      <c r="K27" s="18"/>
      <c r="L27" s="38" t="str">
        <f t="shared" si="11"/>
        <v/>
      </c>
      <c r="M27" s="16"/>
      <c r="N27" s="17"/>
      <c r="O27" s="20"/>
      <c r="P27" s="21" t="str">
        <f t="shared" si="0"/>
        <v/>
      </c>
      <c r="R27" s="30" t="str">
        <f t="shared" si="1"/>
        <v/>
      </c>
      <c r="S27" s="31" t="str">
        <f t="shared" si="2"/>
        <v/>
      </c>
      <c r="T27" s="32" t="str">
        <f>IF(OR(T$4="",R27=""),"",T$4+(COUNT(R$4:R27)-1)/(COUNT(CurrentL)-1)*JND_GL*255)</f>
        <v/>
      </c>
      <c r="U27" s="31" t="str">
        <f t="shared" si="3"/>
        <v/>
      </c>
      <c r="V27" s="33" t="str">
        <f t="shared" si="12"/>
        <v/>
      </c>
      <c r="W27" s="33" t="str">
        <f t="shared" si="13"/>
        <v/>
      </c>
      <c r="X27" s="34" t="str">
        <f t="shared" si="14"/>
        <v/>
      </c>
      <c r="Y27" s="35" t="str">
        <f t="shared" si="15"/>
        <v/>
      </c>
      <c r="Z27" s="33" t="str">
        <f t="shared" si="19"/>
        <v/>
      </c>
      <c r="AA27" s="34" t="str">
        <f t="shared" si="4"/>
        <v/>
      </c>
      <c r="AB27" s="34" t="str">
        <f t="shared" si="5"/>
        <v/>
      </c>
      <c r="AC27" s="34" t="str">
        <f t="shared" si="16"/>
        <v/>
      </c>
      <c r="AD27" s="34" t="str">
        <f t="shared" si="17"/>
        <v/>
      </c>
      <c r="AE27" s="34" t="str">
        <f t="shared" si="6"/>
        <v/>
      </c>
      <c r="AF27" s="34" t="str">
        <f t="shared" si="7"/>
        <v/>
      </c>
      <c r="AG27" s="33" t="str">
        <f t="shared" si="8"/>
        <v/>
      </c>
      <c r="AH27" s="36" t="str">
        <f t="shared" si="18"/>
        <v/>
      </c>
      <c r="AI27" s="34" t="str">
        <f t="shared" si="9"/>
        <v/>
      </c>
      <c r="AJ27" s="37" t="str">
        <f t="shared" si="20"/>
        <v/>
      </c>
    </row>
    <row r="28" spans="1:36" ht="12.75" customHeight="1" thickBot="1" x14ac:dyDescent="0.25">
      <c r="A28" s="75" t="s">
        <v>52</v>
      </c>
      <c r="B28" s="81" t="str">
        <f>IF(B26="","",IF(AND(B26&lt;0.15,B27&lt;0.15),"Pass",IF(AND(B27&lt;0.3,B26&lt;0.3),"Review","Fail")))</f>
        <v>Pass</v>
      </c>
      <c r="E28" s="75" t="s">
        <v>53</v>
      </c>
      <c r="F28" s="85">
        <f>IF(COUNT(CCT)&gt;0,AVERAGE(CCT),"")</f>
        <v>5299.3336496120774</v>
      </c>
      <c r="H28" s="15" t="str">
        <f t="shared" si="10"/>
        <v/>
      </c>
      <c r="I28" s="16"/>
      <c r="J28" s="17"/>
      <c r="K28" s="18"/>
      <c r="L28" s="38" t="str">
        <f t="shared" si="11"/>
        <v/>
      </c>
      <c r="M28" s="16"/>
      <c r="N28" s="17"/>
      <c r="O28" s="20"/>
      <c r="P28" s="21" t="str">
        <f t="shared" si="0"/>
        <v/>
      </c>
      <c r="R28" s="30" t="str">
        <f t="shared" si="1"/>
        <v/>
      </c>
      <c r="S28" s="31" t="str">
        <f t="shared" si="2"/>
        <v/>
      </c>
      <c r="T28" s="32" t="str">
        <f>IF(OR(T$4="",R28=""),"",T$4+(COUNT(R$4:R28)-1)/(COUNT(CurrentL)-1)*JND_GL*255)</f>
        <v/>
      </c>
      <c r="U28" s="31" t="str">
        <f t="shared" si="3"/>
        <v/>
      </c>
      <c r="V28" s="33" t="str">
        <f t="shared" si="12"/>
        <v/>
      </c>
      <c r="W28" s="33" t="str">
        <f t="shared" si="13"/>
        <v/>
      </c>
      <c r="X28" s="34" t="str">
        <f t="shared" si="14"/>
        <v/>
      </c>
      <c r="Y28" s="35" t="str">
        <f t="shared" si="15"/>
        <v/>
      </c>
      <c r="Z28" s="33" t="str">
        <f t="shared" si="19"/>
        <v/>
      </c>
      <c r="AA28" s="34" t="str">
        <f t="shared" si="4"/>
        <v/>
      </c>
      <c r="AB28" s="34" t="str">
        <f t="shared" si="5"/>
        <v/>
      </c>
      <c r="AC28" s="34" t="str">
        <f t="shared" si="16"/>
        <v/>
      </c>
      <c r="AD28" s="34" t="str">
        <f t="shared" si="17"/>
        <v/>
      </c>
      <c r="AE28" s="34" t="str">
        <f t="shared" si="6"/>
        <v/>
      </c>
      <c r="AF28" s="34" t="str">
        <f t="shared" si="7"/>
        <v/>
      </c>
      <c r="AG28" s="33" t="str">
        <f t="shared" si="8"/>
        <v/>
      </c>
      <c r="AH28" s="36" t="str">
        <f t="shared" si="18"/>
        <v/>
      </c>
      <c r="AI28" s="34" t="str">
        <f t="shared" si="9"/>
        <v/>
      </c>
      <c r="AJ28" s="37" t="str">
        <f t="shared" si="20"/>
        <v/>
      </c>
    </row>
    <row r="29" spans="1:36" ht="12.75" customHeight="1" x14ac:dyDescent="0.2">
      <c r="A29" s="53"/>
      <c r="F29" s="54"/>
      <c r="H29" s="15" t="str">
        <f t="shared" si="10"/>
        <v/>
      </c>
      <c r="I29" s="16"/>
      <c r="J29" s="17"/>
      <c r="K29" s="18"/>
      <c r="L29" s="38" t="str">
        <f t="shared" si="11"/>
        <v/>
      </c>
      <c r="M29" s="16"/>
      <c r="N29" s="17"/>
      <c r="O29" s="20"/>
      <c r="P29" s="21" t="str">
        <f t="shared" si="0"/>
        <v/>
      </c>
      <c r="R29" s="30" t="str">
        <f t="shared" si="1"/>
        <v/>
      </c>
      <c r="S29" s="31" t="str">
        <f t="shared" si="2"/>
        <v/>
      </c>
      <c r="T29" s="32" t="str">
        <f>IF(OR(T$4="",R29=""),"",T$4+(COUNT(R$4:R29)-1)/(COUNT(CurrentL)-1)*JND_GL*255)</f>
        <v/>
      </c>
      <c r="U29" s="31" t="str">
        <f t="shared" si="3"/>
        <v/>
      </c>
      <c r="V29" s="33" t="str">
        <f t="shared" si="12"/>
        <v/>
      </c>
      <c r="W29" s="33" t="str">
        <f t="shared" si="13"/>
        <v/>
      </c>
      <c r="X29" s="34" t="str">
        <f t="shared" si="14"/>
        <v/>
      </c>
      <c r="Y29" s="35" t="str">
        <f t="shared" si="15"/>
        <v/>
      </c>
      <c r="Z29" s="33" t="str">
        <f t="shared" si="19"/>
        <v/>
      </c>
      <c r="AA29" s="34" t="str">
        <f t="shared" si="4"/>
        <v/>
      </c>
      <c r="AB29" s="34" t="str">
        <f t="shared" si="5"/>
        <v/>
      </c>
      <c r="AC29" s="34" t="str">
        <f t="shared" si="16"/>
        <v/>
      </c>
      <c r="AD29" s="34" t="str">
        <f t="shared" si="17"/>
        <v/>
      </c>
      <c r="AE29" s="34" t="str">
        <f t="shared" si="6"/>
        <v/>
      </c>
      <c r="AF29" s="34" t="str">
        <f t="shared" si="7"/>
        <v/>
      </c>
      <c r="AG29" s="33" t="str">
        <f t="shared" si="8"/>
        <v/>
      </c>
      <c r="AH29" s="36" t="str">
        <f t="shared" si="18"/>
        <v/>
      </c>
      <c r="AI29" s="34" t="str">
        <f t="shared" si="9"/>
        <v/>
      </c>
      <c r="AJ29" s="37" t="str">
        <f t="shared" si="20"/>
        <v/>
      </c>
    </row>
    <row r="30" spans="1:36" ht="12.75" customHeight="1" x14ac:dyDescent="0.2">
      <c r="A30" s="53"/>
      <c r="F30" s="54"/>
      <c r="H30" s="15" t="str">
        <f t="shared" si="10"/>
        <v/>
      </c>
      <c r="I30" s="16"/>
      <c r="J30" s="17"/>
      <c r="K30" s="18"/>
      <c r="L30" s="38" t="str">
        <f t="shared" si="11"/>
        <v/>
      </c>
      <c r="M30" s="16"/>
      <c r="N30" s="17"/>
      <c r="O30" s="20"/>
      <c r="P30" s="21" t="str">
        <f t="shared" si="0"/>
        <v/>
      </c>
      <c r="R30" s="30" t="str">
        <f t="shared" si="1"/>
        <v/>
      </c>
      <c r="S30" s="31" t="str">
        <f t="shared" si="2"/>
        <v/>
      </c>
      <c r="T30" s="32" t="str">
        <f>IF(OR(T$4="",R30=""),"",T$4+(COUNT(R$4:R30)-1)/(COUNT(CurrentL)-1)*JND_GL*255)</f>
        <v/>
      </c>
      <c r="U30" s="31" t="str">
        <f t="shared" si="3"/>
        <v/>
      </c>
      <c r="V30" s="33" t="str">
        <f t="shared" si="12"/>
        <v/>
      </c>
      <c r="W30" s="33" t="str">
        <f t="shared" si="13"/>
        <v/>
      </c>
      <c r="X30" s="34" t="str">
        <f t="shared" si="14"/>
        <v/>
      </c>
      <c r="Y30" s="35" t="str">
        <f t="shared" si="15"/>
        <v/>
      </c>
      <c r="Z30" s="33" t="str">
        <f t="shared" si="19"/>
        <v/>
      </c>
      <c r="AA30" s="34" t="str">
        <f t="shared" si="4"/>
        <v/>
      </c>
      <c r="AB30" s="34" t="str">
        <f t="shared" si="5"/>
        <v/>
      </c>
      <c r="AC30" s="34" t="str">
        <f t="shared" si="16"/>
        <v/>
      </c>
      <c r="AD30" s="34" t="str">
        <f t="shared" si="17"/>
        <v/>
      </c>
      <c r="AE30" s="34" t="str">
        <f t="shared" si="6"/>
        <v/>
      </c>
      <c r="AF30" s="34" t="str">
        <f t="shared" si="7"/>
        <v/>
      </c>
      <c r="AG30" s="33" t="str">
        <f t="shared" si="8"/>
        <v/>
      </c>
      <c r="AH30" s="36" t="str">
        <f t="shared" si="18"/>
        <v/>
      </c>
      <c r="AI30" s="34" t="str">
        <f t="shared" si="9"/>
        <v/>
      </c>
      <c r="AJ30" s="37" t="str">
        <f t="shared" si="20"/>
        <v/>
      </c>
    </row>
    <row r="31" spans="1:36" ht="12.75" customHeight="1" x14ac:dyDescent="0.2">
      <c r="A31" s="53"/>
      <c r="F31" s="54"/>
      <c r="H31" s="15" t="str">
        <f t="shared" si="10"/>
        <v/>
      </c>
      <c r="I31" s="16"/>
      <c r="J31" s="17"/>
      <c r="K31" s="18"/>
      <c r="L31" s="38" t="str">
        <f t="shared" si="11"/>
        <v/>
      </c>
      <c r="M31" s="16"/>
      <c r="N31" s="17"/>
      <c r="O31" s="20"/>
      <c r="P31" s="21" t="str">
        <f t="shared" si="0"/>
        <v/>
      </c>
      <c r="R31" s="30" t="str">
        <f t="shared" si="1"/>
        <v/>
      </c>
      <c r="S31" s="31" t="str">
        <f t="shared" si="2"/>
        <v/>
      </c>
      <c r="T31" s="32" t="str">
        <f>IF(OR(T$4="",R31=""),"",T$4+(COUNT(R$4:R31)-1)/(COUNT(CurrentL)-1)*JND_GL*255)</f>
        <v/>
      </c>
      <c r="U31" s="31" t="str">
        <f t="shared" si="3"/>
        <v/>
      </c>
      <c r="V31" s="33" t="str">
        <f t="shared" si="12"/>
        <v/>
      </c>
      <c r="W31" s="33" t="str">
        <f t="shared" si="13"/>
        <v/>
      </c>
      <c r="X31" s="34" t="str">
        <f t="shared" si="14"/>
        <v/>
      </c>
      <c r="Y31" s="35" t="str">
        <f t="shared" si="15"/>
        <v/>
      </c>
      <c r="Z31" s="33" t="str">
        <f t="shared" si="19"/>
        <v/>
      </c>
      <c r="AA31" s="34" t="str">
        <f t="shared" si="4"/>
        <v/>
      </c>
      <c r="AB31" s="34" t="str">
        <f t="shared" si="5"/>
        <v/>
      </c>
      <c r="AC31" s="34" t="str">
        <f t="shared" si="16"/>
        <v/>
      </c>
      <c r="AD31" s="34" t="str">
        <f t="shared" si="17"/>
        <v/>
      </c>
      <c r="AE31" s="34" t="str">
        <f t="shared" si="6"/>
        <v/>
      </c>
      <c r="AF31" s="34" t="str">
        <f t="shared" si="7"/>
        <v/>
      </c>
      <c r="AG31" s="33" t="str">
        <f t="shared" si="8"/>
        <v/>
      </c>
      <c r="AH31" s="36" t="str">
        <f t="shared" si="18"/>
        <v/>
      </c>
      <c r="AI31" s="34" t="str">
        <f t="shared" si="9"/>
        <v/>
      </c>
      <c r="AJ31" s="37" t="str">
        <f t="shared" si="20"/>
        <v/>
      </c>
    </row>
    <row r="32" spans="1:36" ht="12.75" customHeight="1" x14ac:dyDescent="0.2">
      <c r="A32" s="53"/>
      <c r="F32" s="54"/>
      <c r="H32" s="15" t="str">
        <f t="shared" si="10"/>
        <v/>
      </c>
      <c r="I32" s="16"/>
      <c r="J32" s="17"/>
      <c r="K32" s="18"/>
      <c r="L32" s="38" t="str">
        <f t="shared" si="11"/>
        <v/>
      </c>
      <c r="M32" s="16"/>
      <c r="N32" s="17"/>
      <c r="O32" s="20"/>
      <c r="P32" s="21" t="str">
        <f t="shared" si="0"/>
        <v/>
      </c>
      <c r="R32" s="30" t="str">
        <f t="shared" si="1"/>
        <v/>
      </c>
      <c r="S32" s="31" t="str">
        <f t="shared" si="2"/>
        <v/>
      </c>
      <c r="T32" s="32" t="str">
        <f>IF(OR(T$4="",R32=""),"",T$4+(COUNT(R$4:R32)-1)/(COUNT(CurrentL)-1)*JND_GL*255)</f>
        <v/>
      </c>
      <c r="U32" s="31" t="str">
        <f t="shared" si="3"/>
        <v/>
      </c>
      <c r="V32" s="33" t="str">
        <f t="shared" si="12"/>
        <v/>
      </c>
      <c r="W32" s="33" t="str">
        <f t="shared" si="13"/>
        <v/>
      </c>
      <c r="X32" s="34" t="str">
        <f t="shared" si="14"/>
        <v/>
      </c>
      <c r="Y32" s="35" t="str">
        <f t="shared" si="15"/>
        <v/>
      </c>
      <c r="Z32" s="33" t="str">
        <f t="shared" si="19"/>
        <v/>
      </c>
      <c r="AA32" s="34" t="str">
        <f t="shared" si="4"/>
        <v/>
      </c>
      <c r="AB32" s="34" t="str">
        <f t="shared" si="5"/>
        <v/>
      </c>
      <c r="AC32" s="34" t="str">
        <f t="shared" si="16"/>
        <v/>
      </c>
      <c r="AD32" s="34" t="str">
        <f t="shared" si="17"/>
        <v/>
      </c>
      <c r="AE32" s="34" t="str">
        <f t="shared" si="6"/>
        <v/>
      </c>
      <c r="AF32" s="34" t="str">
        <f t="shared" si="7"/>
        <v/>
      </c>
      <c r="AG32" s="33" t="str">
        <f t="shared" si="8"/>
        <v/>
      </c>
      <c r="AH32" s="36" t="str">
        <f t="shared" si="18"/>
        <v/>
      </c>
      <c r="AI32" s="34" t="str">
        <f t="shared" si="9"/>
        <v/>
      </c>
      <c r="AJ32" s="37" t="str">
        <f t="shared" si="20"/>
        <v/>
      </c>
    </row>
    <row r="33" spans="1:36" ht="12.75" customHeight="1" x14ac:dyDescent="0.2">
      <c r="A33" s="53"/>
      <c r="F33" s="54"/>
      <c r="H33" s="15" t="str">
        <f t="shared" si="10"/>
        <v/>
      </c>
      <c r="I33" s="16"/>
      <c r="J33" s="17"/>
      <c r="K33" s="18"/>
      <c r="L33" s="38" t="str">
        <f t="shared" si="11"/>
        <v/>
      </c>
      <c r="M33" s="16"/>
      <c r="N33" s="17"/>
      <c r="O33" s="20"/>
      <c r="P33" s="21" t="str">
        <f t="shared" si="0"/>
        <v/>
      </c>
      <c r="R33" s="30" t="str">
        <f t="shared" si="1"/>
        <v/>
      </c>
      <c r="S33" s="31" t="str">
        <f t="shared" si="2"/>
        <v/>
      </c>
      <c r="T33" s="32" t="str">
        <f>IF(OR(T$4="",R33=""),"",T$4+(COUNT(R$4:R33)-1)/(COUNT(CurrentL)-1)*JND_GL*255)</f>
        <v/>
      </c>
      <c r="U33" s="31" t="str">
        <f t="shared" si="3"/>
        <v/>
      </c>
      <c r="V33" s="33" t="str">
        <f t="shared" si="12"/>
        <v/>
      </c>
      <c r="W33" s="33" t="str">
        <f t="shared" si="13"/>
        <v/>
      </c>
      <c r="X33" s="34" t="str">
        <f t="shared" si="14"/>
        <v/>
      </c>
      <c r="Y33" s="35" t="str">
        <f t="shared" si="15"/>
        <v/>
      </c>
      <c r="Z33" s="33" t="str">
        <f t="shared" si="19"/>
        <v/>
      </c>
      <c r="AA33" s="34" t="str">
        <f t="shared" si="4"/>
        <v/>
      </c>
      <c r="AB33" s="34" t="str">
        <f t="shared" si="5"/>
        <v/>
      </c>
      <c r="AC33" s="34" t="str">
        <f t="shared" si="16"/>
        <v/>
      </c>
      <c r="AD33" s="34" t="str">
        <f t="shared" si="17"/>
        <v/>
      </c>
      <c r="AE33" s="34" t="str">
        <f t="shared" si="6"/>
        <v/>
      </c>
      <c r="AF33" s="34" t="str">
        <f t="shared" si="7"/>
        <v/>
      </c>
      <c r="AG33" s="33" t="str">
        <f t="shared" si="8"/>
        <v/>
      </c>
      <c r="AH33" s="36" t="str">
        <f t="shared" si="18"/>
        <v/>
      </c>
      <c r="AI33" s="34" t="str">
        <f t="shared" si="9"/>
        <v/>
      </c>
      <c r="AJ33" s="37" t="str">
        <f t="shared" si="20"/>
        <v/>
      </c>
    </row>
    <row r="34" spans="1:36" ht="12.75" customHeight="1" x14ac:dyDescent="0.2">
      <c r="A34" s="53"/>
      <c r="F34" s="54"/>
      <c r="H34" s="15" t="str">
        <f t="shared" si="10"/>
        <v/>
      </c>
      <c r="I34" s="16"/>
      <c r="J34" s="17"/>
      <c r="K34" s="18"/>
      <c r="L34" s="38" t="str">
        <f t="shared" si="11"/>
        <v/>
      </c>
      <c r="M34" s="16"/>
      <c r="N34" s="17"/>
      <c r="O34" s="20"/>
      <c r="P34" s="21" t="str">
        <f t="shared" si="0"/>
        <v/>
      </c>
      <c r="R34" s="30" t="str">
        <f t="shared" si="1"/>
        <v/>
      </c>
      <c r="S34" s="31" t="str">
        <f t="shared" si="2"/>
        <v/>
      </c>
      <c r="T34" s="32" t="str">
        <f>IF(OR(T$4="",R34=""),"",T$4+(COUNT(R$4:R34)-1)/(COUNT(CurrentL)-1)*JND_GL*255)</f>
        <v/>
      </c>
      <c r="U34" s="31" t="str">
        <f t="shared" si="3"/>
        <v/>
      </c>
      <c r="V34" s="33" t="str">
        <f t="shared" si="12"/>
        <v/>
      </c>
      <c r="W34" s="33" t="str">
        <f t="shared" si="13"/>
        <v/>
      </c>
      <c r="X34" s="34" t="str">
        <f t="shared" si="14"/>
        <v/>
      </c>
      <c r="Y34" s="35" t="str">
        <f t="shared" si="15"/>
        <v/>
      </c>
      <c r="Z34" s="33" t="str">
        <f t="shared" si="19"/>
        <v/>
      </c>
      <c r="AA34" s="34" t="str">
        <f t="shared" si="4"/>
        <v/>
      </c>
      <c r="AB34" s="34" t="str">
        <f t="shared" si="5"/>
        <v/>
      </c>
      <c r="AC34" s="34" t="str">
        <f t="shared" si="16"/>
        <v/>
      </c>
      <c r="AD34" s="34" t="str">
        <f t="shared" si="17"/>
        <v/>
      </c>
      <c r="AE34" s="34" t="str">
        <f t="shared" si="6"/>
        <v/>
      </c>
      <c r="AF34" s="34" t="str">
        <f t="shared" si="7"/>
        <v/>
      </c>
      <c r="AG34" s="33" t="str">
        <f t="shared" si="8"/>
        <v/>
      </c>
      <c r="AH34" s="36" t="str">
        <f t="shared" si="18"/>
        <v/>
      </c>
      <c r="AI34" s="34" t="str">
        <f t="shared" si="9"/>
        <v/>
      </c>
      <c r="AJ34" s="37" t="str">
        <f t="shared" si="20"/>
        <v/>
      </c>
    </row>
    <row r="35" spans="1:36" ht="12.75" customHeight="1" x14ac:dyDescent="0.2">
      <c r="A35" s="53"/>
      <c r="F35" s="54"/>
      <c r="H35" s="15" t="str">
        <f t="shared" si="10"/>
        <v/>
      </c>
      <c r="I35" s="16"/>
      <c r="J35" s="17"/>
      <c r="K35" s="18"/>
      <c r="L35" s="38" t="str">
        <f t="shared" si="11"/>
        <v/>
      </c>
      <c r="M35" s="16"/>
      <c r="N35" s="17"/>
      <c r="O35" s="20"/>
      <c r="P35" s="21" t="str">
        <f t="shared" si="0"/>
        <v/>
      </c>
      <c r="R35" s="30" t="str">
        <f t="shared" si="1"/>
        <v/>
      </c>
      <c r="S35" s="31" t="str">
        <f t="shared" si="2"/>
        <v/>
      </c>
      <c r="T35" s="32" t="str">
        <f>IF(OR(T$4="",R35=""),"",T$4+(COUNT(R$4:R35)-1)/(COUNT(CurrentL)-1)*JND_GL*255)</f>
        <v/>
      </c>
      <c r="U35" s="31" t="str">
        <f t="shared" si="3"/>
        <v/>
      </c>
      <c r="V35" s="33" t="str">
        <f t="shared" si="12"/>
        <v/>
      </c>
      <c r="W35" s="33" t="str">
        <f t="shared" si="13"/>
        <v/>
      </c>
      <c r="X35" s="34" t="str">
        <f t="shared" si="14"/>
        <v/>
      </c>
      <c r="Y35" s="35" t="str">
        <f t="shared" si="15"/>
        <v/>
      </c>
      <c r="Z35" s="33" t="str">
        <f t="shared" si="19"/>
        <v/>
      </c>
      <c r="AA35" s="34" t="str">
        <f t="shared" si="4"/>
        <v/>
      </c>
      <c r="AB35" s="34" t="str">
        <f t="shared" si="5"/>
        <v/>
      </c>
      <c r="AC35" s="34" t="str">
        <f t="shared" si="16"/>
        <v/>
      </c>
      <c r="AD35" s="34" t="str">
        <f t="shared" si="17"/>
        <v/>
      </c>
      <c r="AE35" s="34" t="str">
        <f t="shared" si="6"/>
        <v/>
      </c>
      <c r="AF35" s="34" t="str">
        <f t="shared" si="7"/>
        <v/>
      </c>
      <c r="AG35" s="33" t="str">
        <f t="shared" si="8"/>
        <v/>
      </c>
      <c r="AH35" s="36" t="str">
        <f t="shared" si="18"/>
        <v/>
      </c>
      <c r="AI35" s="34" t="str">
        <f t="shared" si="9"/>
        <v/>
      </c>
      <c r="AJ35" s="37" t="str">
        <f t="shared" si="20"/>
        <v/>
      </c>
    </row>
    <row r="36" spans="1:36" ht="12.75" customHeight="1" x14ac:dyDescent="0.2">
      <c r="A36" s="53"/>
      <c r="F36" s="54"/>
      <c r="H36" s="15" t="str">
        <f t="shared" si="10"/>
        <v/>
      </c>
      <c r="I36" s="16"/>
      <c r="J36" s="17"/>
      <c r="K36" s="18"/>
      <c r="L36" s="38" t="str">
        <f t="shared" si="11"/>
        <v/>
      </c>
      <c r="M36" s="16"/>
      <c r="N36" s="17"/>
      <c r="O36" s="20"/>
      <c r="P36" s="21" t="str">
        <f t="shared" si="0"/>
        <v/>
      </c>
      <c r="R36" s="30" t="str">
        <f t="shared" si="1"/>
        <v/>
      </c>
      <c r="S36" s="31" t="str">
        <f t="shared" si="2"/>
        <v/>
      </c>
      <c r="T36" s="32" t="str">
        <f>IF(OR(T$4="",R36=""),"",T$4+(COUNT(R$4:R36)-1)/(COUNT(CurrentL)-1)*JND_GL*255)</f>
        <v/>
      </c>
      <c r="U36" s="31" t="str">
        <f t="shared" si="3"/>
        <v/>
      </c>
      <c r="V36" s="33" t="str">
        <f t="shared" si="12"/>
        <v/>
      </c>
      <c r="W36" s="33" t="str">
        <f t="shared" si="13"/>
        <v/>
      </c>
      <c r="X36" s="34" t="str">
        <f t="shared" si="14"/>
        <v/>
      </c>
      <c r="Y36" s="35" t="str">
        <f t="shared" si="15"/>
        <v/>
      </c>
      <c r="Z36" s="33" t="str">
        <f t="shared" si="19"/>
        <v/>
      </c>
      <c r="AA36" s="34" t="str">
        <f t="shared" si="4"/>
        <v/>
      </c>
      <c r="AB36" s="34" t="str">
        <f t="shared" si="5"/>
        <v/>
      </c>
      <c r="AC36" s="34" t="str">
        <f t="shared" si="16"/>
        <v/>
      </c>
      <c r="AD36" s="34" t="str">
        <f t="shared" si="17"/>
        <v/>
      </c>
      <c r="AE36" s="34" t="str">
        <f t="shared" si="6"/>
        <v/>
      </c>
      <c r="AF36" s="34" t="str">
        <f t="shared" si="7"/>
        <v/>
      </c>
      <c r="AG36" s="33" t="str">
        <f t="shared" si="8"/>
        <v/>
      </c>
      <c r="AH36" s="36" t="str">
        <f t="shared" si="18"/>
        <v/>
      </c>
      <c r="AI36" s="34" t="str">
        <f t="shared" si="9"/>
        <v/>
      </c>
      <c r="AJ36" s="37" t="str">
        <f t="shared" si="20"/>
        <v/>
      </c>
    </row>
    <row r="37" spans="1:36" ht="12.75" customHeight="1" x14ac:dyDescent="0.2">
      <c r="A37" s="53"/>
      <c r="F37" s="54"/>
      <c r="H37" s="15" t="str">
        <f t="shared" si="10"/>
        <v/>
      </c>
      <c r="I37" s="16"/>
      <c r="J37" s="17"/>
      <c r="K37" s="18"/>
      <c r="L37" s="38" t="str">
        <f t="shared" si="11"/>
        <v/>
      </c>
      <c r="M37" s="16"/>
      <c r="N37" s="17"/>
      <c r="O37" s="20"/>
      <c r="P37" s="21" t="str">
        <f t="shared" si="0"/>
        <v/>
      </c>
      <c r="R37" s="30" t="str">
        <f t="shared" si="1"/>
        <v/>
      </c>
      <c r="S37" s="31" t="str">
        <f t="shared" si="2"/>
        <v/>
      </c>
      <c r="T37" s="32" t="str">
        <f>IF(OR(T$4="",R37=""),"",T$4+(COUNT(R$4:R37)-1)/(COUNT(CurrentL)-1)*JND_GL*255)</f>
        <v/>
      </c>
      <c r="U37" s="31" t="str">
        <f t="shared" si="3"/>
        <v/>
      </c>
      <c r="V37" s="33" t="str">
        <f t="shared" si="12"/>
        <v/>
      </c>
      <c r="W37" s="33" t="str">
        <f t="shared" si="13"/>
        <v/>
      </c>
      <c r="X37" s="34" t="str">
        <f t="shared" si="14"/>
        <v/>
      </c>
      <c r="Y37" s="35" t="str">
        <f t="shared" si="15"/>
        <v/>
      </c>
      <c r="Z37" s="33" t="str">
        <f t="shared" si="19"/>
        <v/>
      </c>
      <c r="AA37" s="34" t="str">
        <f t="shared" si="4"/>
        <v/>
      </c>
      <c r="AB37" s="34" t="str">
        <f t="shared" si="5"/>
        <v/>
      </c>
      <c r="AC37" s="34" t="str">
        <f t="shared" si="16"/>
        <v/>
      </c>
      <c r="AD37" s="34" t="str">
        <f t="shared" si="17"/>
        <v/>
      </c>
      <c r="AE37" s="34" t="str">
        <f t="shared" si="6"/>
        <v/>
      </c>
      <c r="AF37" s="34" t="str">
        <f t="shared" si="7"/>
        <v/>
      </c>
      <c r="AG37" s="33" t="str">
        <f t="shared" si="8"/>
        <v/>
      </c>
      <c r="AH37" s="36" t="str">
        <f t="shared" si="18"/>
        <v/>
      </c>
      <c r="AI37" s="34" t="str">
        <f t="shared" si="9"/>
        <v/>
      </c>
      <c r="AJ37" s="37" t="str">
        <f t="shared" si="20"/>
        <v/>
      </c>
    </row>
    <row r="38" spans="1:36" ht="12.75" customHeight="1" x14ac:dyDescent="0.2">
      <c r="A38" s="53"/>
      <c r="F38" s="54"/>
      <c r="H38" s="15" t="str">
        <f t="shared" si="10"/>
        <v/>
      </c>
      <c r="I38" s="16"/>
      <c r="J38" s="17"/>
      <c r="K38" s="18"/>
      <c r="L38" s="38" t="str">
        <f t="shared" si="11"/>
        <v/>
      </c>
      <c r="M38" s="16"/>
      <c r="N38" s="17"/>
      <c r="O38" s="20"/>
      <c r="P38" s="21" t="str">
        <f t="shared" si="0"/>
        <v/>
      </c>
      <c r="R38" s="30" t="str">
        <f t="shared" si="1"/>
        <v/>
      </c>
      <c r="S38" s="31" t="str">
        <f t="shared" si="2"/>
        <v/>
      </c>
      <c r="T38" s="32" t="str">
        <f>IF(OR(T$4="",R38=""),"",T$4+(COUNT(R$4:R38)-1)/(COUNT(CurrentL)-1)*JND_GL*255)</f>
        <v/>
      </c>
      <c r="U38" s="31" t="str">
        <f t="shared" si="3"/>
        <v/>
      </c>
      <c r="V38" s="33" t="str">
        <f t="shared" si="12"/>
        <v/>
      </c>
      <c r="W38" s="33" t="str">
        <f t="shared" si="13"/>
        <v/>
      </c>
      <c r="X38" s="34" t="str">
        <f t="shared" si="14"/>
        <v/>
      </c>
      <c r="Y38" s="35" t="str">
        <f t="shared" si="15"/>
        <v/>
      </c>
      <c r="Z38" s="33" t="str">
        <f t="shared" si="19"/>
        <v/>
      </c>
      <c r="AA38" s="34" t="str">
        <f t="shared" si="4"/>
        <v/>
      </c>
      <c r="AB38" s="34" t="str">
        <f t="shared" si="5"/>
        <v/>
      </c>
      <c r="AC38" s="34" t="str">
        <f t="shared" si="16"/>
        <v/>
      </c>
      <c r="AD38" s="34" t="str">
        <f t="shared" si="17"/>
        <v/>
      </c>
      <c r="AE38" s="34" t="str">
        <f t="shared" si="6"/>
        <v/>
      </c>
      <c r="AF38" s="34" t="str">
        <f t="shared" si="7"/>
        <v/>
      </c>
      <c r="AG38" s="33" t="str">
        <f t="shared" si="8"/>
        <v/>
      </c>
      <c r="AH38" s="36" t="str">
        <f t="shared" si="18"/>
        <v/>
      </c>
      <c r="AI38" s="34" t="str">
        <f t="shared" si="9"/>
        <v/>
      </c>
      <c r="AJ38" s="37" t="str">
        <f t="shared" si="20"/>
        <v/>
      </c>
    </row>
    <row r="39" spans="1:36" ht="12.75" customHeight="1" x14ac:dyDescent="0.2">
      <c r="A39" s="53"/>
      <c r="F39" s="54"/>
      <c r="H39" s="15" t="str">
        <f t="shared" si="10"/>
        <v/>
      </c>
      <c r="I39" s="16"/>
      <c r="J39" s="17"/>
      <c r="K39" s="18"/>
      <c r="L39" s="38" t="str">
        <f t="shared" si="11"/>
        <v/>
      </c>
      <c r="M39" s="16"/>
      <c r="N39" s="17"/>
      <c r="O39" s="20"/>
      <c r="P39" s="21" t="str">
        <f t="shared" si="0"/>
        <v/>
      </c>
      <c r="R39" s="30" t="str">
        <f t="shared" si="1"/>
        <v/>
      </c>
      <c r="S39" s="31" t="str">
        <f t="shared" si="2"/>
        <v/>
      </c>
      <c r="T39" s="32" t="str">
        <f>IF(OR(T$4="",R39=""),"",T$4+(COUNT(R$4:R39)-1)/(COUNT(CurrentL)-1)*JND_GL*255)</f>
        <v/>
      </c>
      <c r="U39" s="31" t="str">
        <f t="shared" si="3"/>
        <v/>
      </c>
      <c r="V39" s="33" t="str">
        <f t="shared" si="12"/>
        <v/>
      </c>
      <c r="W39" s="33" t="str">
        <f t="shared" si="13"/>
        <v/>
      </c>
      <c r="X39" s="34" t="str">
        <f t="shared" si="14"/>
        <v/>
      </c>
      <c r="Y39" s="35" t="str">
        <f t="shared" si="15"/>
        <v/>
      </c>
      <c r="Z39" s="33" t="str">
        <f t="shared" si="19"/>
        <v/>
      </c>
      <c r="AA39" s="34" t="str">
        <f t="shared" si="4"/>
        <v/>
      </c>
      <c r="AB39" s="34" t="str">
        <f t="shared" si="5"/>
        <v/>
      </c>
      <c r="AC39" s="34" t="str">
        <f t="shared" si="16"/>
        <v/>
      </c>
      <c r="AD39" s="34" t="str">
        <f t="shared" si="17"/>
        <v/>
      </c>
      <c r="AE39" s="34" t="str">
        <f t="shared" si="6"/>
        <v/>
      </c>
      <c r="AF39" s="34" t="str">
        <f t="shared" si="7"/>
        <v/>
      </c>
      <c r="AG39" s="33" t="str">
        <f t="shared" si="8"/>
        <v/>
      </c>
      <c r="AH39" s="36" t="str">
        <f t="shared" si="18"/>
        <v/>
      </c>
      <c r="AI39" s="34" t="str">
        <f t="shared" si="9"/>
        <v/>
      </c>
      <c r="AJ39" s="37" t="str">
        <f t="shared" si="20"/>
        <v/>
      </c>
    </row>
    <row r="40" spans="1:36" ht="12.75" customHeight="1" x14ac:dyDescent="0.2">
      <c r="A40" s="53"/>
      <c r="F40" s="54"/>
      <c r="H40" s="15" t="str">
        <f t="shared" si="10"/>
        <v/>
      </c>
      <c r="I40" s="16"/>
      <c r="J40" s="17"/>
      <c r="K40" s="18"/>
      <c r="L40" s="38" t="str">
        <f t="shared" si="11"/>
        <v/>
      </c>
      <c r="M40" s="16"/>
      <c r="N40" s="17"/>
      <c r="O40" s="20"/>
      <c r="P40" s="21" t="str">
        <f t="shared" si="0"/>
        <v/>
      </c>
      <c r="R40" s="30" t="str">
        <f t="shared" si="1"/>
        <v/>
      </c>
      <c r="S40" s="31" t="str">
        <f t="shared" si="2"/>
        <v/>
      </c>
      <c r="T40" s="32" t="str">
        <f>IF(OR(T$4="",R40=""),"",T$4+(COUNT(R$4:R40)-1)/(COUNT(CurrentL)-1)*JND_GL*255)</f>
        <v/>
      </c>
      <c r="U40" s="31" t="str">
        <f t="shared" si="3"/>
        <v/>
      </c>
      <c r="V40" s="33" t="str">
        <f t="shared" si="12"/>
        <v/>
      </c>
      <c r="W40" s="33" t="str">
        <f t="shared" si="13"/>
        <v/>
      </c>
      <c r="X40" s="34" t="str">
        <f t="shared" si="14"/>
        <v/>
      </c>
      <c r="Y40" s="35" t="str">
        <f t="shared" si="15"/>
        <v/>
      </c>
      <c r="Z40" s="33" t="str">
        <f t="shared" si="19"/>
        <v/>
      </c>
      <c r="AA40" s="34" t="str">
        <f t="shared" si="4"/>
        <v/>
      </c>
      <c r="AB40" s="34" t="str">
        <f t="shared" si="5"/>
        <v/>
      </c>
      <c r="AC40" s="34" t="str">
        <f t="shared" si="16"/>
        <v/>
      </c>
      <c r="AD40" s="34" t="str">
        <f t="shared" si="17"/>
        <v/>
      </c>
      <c r="AE40" s="34" t="str">
        <f t="shared" si="6"/>
        <v/>
      </c>
      <c r="AF40" s="34" t="str">
        <f t="shared" si="7"/>
        <v/>
      </c>
      <c r="AG40" s="33" t="str">
        <f t="shared" si="8"/>
        <v/>
      </c>
      <c r="AH40" s="36" t="str">
        <f t="shared" si="18"/>
        <v/>
      </c>
      <c r="AI40" s="34" t="str">
        <f t="shared" si="9"/>
        <v/>
      </c>
      <c r="AJ40" s="37" t="str">
        <f t="shared" si="20"/>
        <v/>
      </c>
    </row>
    <row r="41" spans="1:36" ht="12.75" customHeight="1" x14ac:dyDescent="0.2">
      <c r="A41" s="53"/>
      <c r="F41" s="54"/>
      <c r="H41" s="15" t="str">
        <f t="shared" si="10"/>
        <v/>
      </c>
      <c r="I41" s="16"/>
      <c r="J41" s="17"/>
      <c r="K41" s="18"/>
      <c r="L41" s="38" t="str">
        <f t="shared" si="11"/>
        <v/>
      </c>
      <c r="M41" s="16"/>
      <c r="N41" s="17"/>
      <c r="O41" s="20"/>
      <c r="P41" s="21" t="str">
        <f t="shared" si="0"/>
        <v/>
      </c>
      <c r="R41" s="30" t="str">
        <f t="shared" si="1"/>
        <v/>
      </c>
      <c r="S41" s="31" t="str">
        <f t="shared" si="2"/>
        <v/>
      </c>
      <c r="T41" s="32" t="str">
        <f>IF(OR(T$4="",R41=""),"",T$4+(COUNT(R$4:R41)-1)/(COUNT(CurrentL)-1)*JND_GL*255)</f>
        <v/>
      </c>
      <c r="U41" s="31" t="str">
        <f t="shared" si="3"/>
        <v/>
      </c>
      <c r="V41" s="33" t="str">
        <f t="shared" si="12"/>
        <v/>
      </c>
      <c r="W41" s="33" t="str">
        <f t="shared" si="13"/>
        <v/>
      </c>
      <c r="X41" s="34" t="str">
        <f t="shared" si="14"/>
        <v/>
      </c>
      <c r="Y41" s="35" t="str">
        <f t="shared" si="15"/>
        <v/>
      </c>
      <c r="Z41" s="33" t="str">
        <f t="shared" si="19"/>
        <v/>
      </c>
      <c r="AA41" s="34" t="str">
        <f t="shared" si="4"/>
        <v/>
      </c>
      <c r="AB41" s="34" t="str">
        <f t="shared" si="5"/>
        <v/>
      </c>
      <c r="AC41" s="34" t="str">
        <f t="shared" si="16"/>
        <v/>
      </c>
      <c r="AD41" s="34" t="str">
        <f t="shared" si="17"/>
        <v/>
      </c>
      <c r="AE41" s="34" t="str">
        <f t="shared" si="6"/>
        <v/>
      </c>
      <c r="AF41" s="34" t="str">
        <f t="shared" si="7"/>
        <v/>
      </c>
      <c r="AG41" s="33" t="str">
        <f t="shared" si="8"/>
        <v/>
      </c>
      <c r="AH41" s="36" t="str">
        <f t="shared" si="18"/>
        <v/>
      </c>
      <c r="AI41" s="34" t="str">
        <f t="shared" si="9"/>
        <v/>
      </c>
      <c r="AJ41" s="37" t="str">
        <f t="shared" si="20"/>
        <v/>
      </c>
    </row>
    <row r="42" spans="1:36" ht="12.75" customHeight="1" x14ac:dyDescent="0.2">
      <c r="A42" s="53"/>
      <c r="F42" s="54"/>
      <c r="H42" s="15" t="str">
        <f t="shared" si="10"/>
        <v/>
      </c>
      <c r="I42" s="16"/>
      <c r="J42" s="17"/>
      <c r="K42" s="18"/>
      <c r="L42" s="38" t="str">
        <f t="shared" si="11"/>
        <v/>
      </c>
      <c r="M42" s="16"/>
      <c r="N42" s="17"/>
      <c r="O42" s="20"/>
      <c r="P42" s="21" t="str">
        <f t="shared" si="0"/>
        <v/>
      </c>
      <c r="R42" s="30" t="str">
        <f t="shared" si="1"/>
        <v/>
      </c>
      <c r="S42" s="31" t="str">
        <f t="shared" si="2"/>
        <v/>
      </c>
      <c r="T42" s="32" t="str">
        <f>IF(OR(T$4="",R42=""),"",T$4+(COUNT(R$4:R42)-1)/(COUNT(CurrentL)-1)*JND_GL*255)</f>
        <v/>
      </c>
      <c r="U42" s="31" t="str">
        <f t="shared" si="3"/>
        <v/>
      </c>
      <c r="V42" s="33" t="str">
        <f t="shared" si="12"/>
        <v/>
      </c>
      <c r="W42" s="33" t="str">
        <f t="shared" si="13"/>
        <v/>
      </c>
      <c r="X42" s="34" t="str">
        <f t="shared" si="14"/>
        <v/>
      </c>
      <c r="Y42" s="35" t="str">
        <f t="shared" si="15"/>
        <v/>
      </c>
      <c r="Z42" s="33" t="str">
        <f t="shared" si="19"/>
        <v/>
      </c>
      <c r="AA42" s="34" t="str">
        <f t="shared" si="4"/>
        <v/>
      </c>
      <c r="AB42" s="34" t="str">
        <f t="shared" si="5"/>
        <v/>
      </c>
      <c r="AC42" s="34" t="str">
        <f t="shared" si="16"/>
        <v/>
      </c>
      <c r="AD42" s="34" t="str">
        <f t="shared" si="17"/>
        <v/>
      </c>
      <c r="AE42" s="34" t="str">
        <f t="shared" si="6"/>
        <v/>
      </c>
      <c r="AF42" s="34" t="str">
        <f t="shared" si="7"/>
        <v/>
      </c>
      <c r="AG42" s="33" t="str">
        <f t="shared" si="8"/>
        <v/>
      </c>
      <c r="AH42" s="36" t="str">
        <f t="shared" si="18"/>
        <v/>
      </c>
      <c r="AI42" s="34" t="str">
        <f t="shared" si="9"/>
        <v/>
      </c>
      <c r="AJ42" s="37" t="str">
        <f t="shared" si="20"/>
        <v/>
      </c>
    </row>
    <row r="43" spans="1:36" ht="12.75" customHeight="1" x14ac:dyDescent="0.2">
      <c r="A43" s="53"/>
      <c r="F43" s="54"/>
      <c r="H43" s="15" t="str">
        <f t="shared" si="10"/>
        <v/>
      </c>
      <c r="I43" s="16"/>
      <c r="J43" s="17"/>
      <c r="K43" s="18"/>
      <c r="L43" s="38" t="str">
        <f t="shared" si="11"/>
        <v/>
      </c>
      <c r="M43" s="16"/>
      <c r="N43" s="17"/>
      <c r="O43" s="20"/>
      <c r="P43" s="21" t="str">
        <f t="shared" si="0"/>
        <v/>
      </c>
      <c r="R43" s="30" t="str">
        <f t="shared" si="1"/>
        <v/>
      </c>
      <c r="S43" s="31" t="str">
        <f t="shared" si="2"/>
        <v/>
      </c>
      <c r="T43" s="32" t="str">
        <f>IF(OR(T$4="",R43=""),"",T$4+(COUNT(R$4:R43)-1)/(COUNT(CurrentL)-1)*JND_GL*255)</f>
        <v/>
      </c>
      <c r="U43" s="31" t="str">
        <f t="shared" si="3"/>
        <v/>
      </c>
      <c r="V43" s="33" t="str">
        <f t="shared" si="12"/>
        <v/>
      </c>
      <c r="W43" s="33" t="str">
        <f t="shared" si="13"/>
        <v/>
      </c>
      <c r="X43" s="34" t="str">
        <f t="shared" si="14"/>
        <v/>
      </c>
      <c r="Y43" s="35" t="str">
        <f t="shared" si="15"/>
        <v/>
      </c>
      <c r="Z43" s="33" t="str">
        <f t="shared" si="19"/>
        <v/>
      </c>
      <c r="AA43" s="34" t="str">
        <f t="shared" si="4"/>
        <v/>
      </c>
      <c r="AB43" s="34" t="str">
        <f t="shared" si="5"/>
        <v/>
      </c>
      <c r="AC43" s="34" t="str">
        <f t="shared" si="16"/>
        <v/>
      </c>
      <c r="AD43" s="34" t="str">
        <f t="shared" si="17"/>
        <v/>
      </c>
      <c r="AE43" s="34" t="str">
        <f t="shared" si="6"/>
        <v/>
      </c>
      <c r="AF43" s="34" t="str">
        <f t="shared" si="7"/>
        <v/>
      </c>
      <c r="AG43" s="33" t="str">
        <f t="shared" si="8"/>
        <v/>
      </c>
      <c r="AH43" s="36" t="str">
        <f t="shared" si="18"/>
        <v/>
      </c>
      <c r="AI43" s="34" t="str">
        <f t="shared" si="9"/>
        <v/>
      </c>
      <c r="AJ43" s="37" t="str">
        <f t="shared" si="20"/>
        <v/>
      </c>
    </row>
    <row r="44" spans="1:36" ht="12.75" customHeight="1" x14ac:dyDescent="0.2">
      <c r="A44" s="53"/>
      <c r="F44" s="54"/>
      <c r="H44" s="15" t="str">
        <f t="shared" si="10"/>
        <v/>
      </c>
      <c r="I44" s="16"/>
      <c r="J44" s="17"/>
      <c r="K44" s="18"/>
      <c r="L44" s="38" t="str">
        <f t="shared" si="11"/>
        <v/>
      </c>
      <c r="M44" s="16"/>
      <c r="N44" s="17"/>
      <c r="O44" s="20"/>
      <c r="P44" s="21" t="str">
        <f t="shared" si="0"/>
        <v/>
      </c>
      <c r="R44" s="30" t="str">
        <f t="shared" si="1"/>
        <v/>
      </c>
      <c r="S44" s="31" t="str">
        <f t="shared" si="2"/>
        <v/>
      </c>
      <c r="T44" s="32" t="str">
        <f>IF(OR(T$4="",R44=""),"",T$4+(COUNT(R$4:R44)-1)/(COUNT(CurrentL)-1)*JND_GL*255)</f>
        <v/>
      </c>
      <c r="U44" s="31" t="str">
        <f t="shared" si="3"/>
        <v/>
      </c>
      <c r="V44" s="33" t="str">
        <f t="shared" si="12"/>
        <v/>
      </c>
      <c r="W44" s="33" t="str">
        <f t="shared" si="13"/>
        <v/>
      </c>
      <c r="X44" s="34" t="str">
        <f t="shared" si="14"/>
        <v/>
      </c>
      <c r="Y44" s="35" t="str">
        <f t="shared" si="15"/>
        <v/>
      </c>
      <c r="Z44" s="33" t="str">
        <f t="shared" si="19"/>
        <v/>
      </c>
      <c r="AA44" s="34" t="str">
        <f t="shared" si="4"/>
        <v/>
      </c>
      <c r="AB44" s="34" t="str">
        <f t="shared" si="5"/>
        <v/>
      </c>
      <c r="AC44" s="34" t="str">
        <f t="shared" si="16"/>
        <v/>
      </c>
      <c r="AD44" s="34" t="str">
        <f t="shared" si="17"/>
        <v/>
      </c>
      <c r="AE44" s="34" t="str">
        <f t="shared" si="6"/>
        <v/>
      </c>
      <c r="AF44" s="34" t="str">
        <f t="shared" si="7"/>
        <v/>
      </c>
      <c r="AG44" s="33" t="str">
        <f t="shared" si="8"/>
        <v/>
      </c>
      <c r="AH44" s="36" t="str">
        <f t="shared" si="18"/>
        <v/>
      </c>
      <c r="AI44" s="34" t="str">
        <f t="shared" si="9"/>
        <v/>
      </c>
      <c r="AJ44" s="37" t="str">
        <f t="shared" si="20"/>
        <v/>
      </c>
    </row>
    <row r="45" spans="1:36" ht="12.75" customHeight="1" x14ac:dyDescent="0.2">
      <c r="A45" s="53"/>
      <c r="F45" s="54"/>
      <c r="H45" s="15" t="str">
        <f t="shared" si="10"/>
        <v/>
      </c>
      <c r="I45" s="16"/>
      <c r="J45" s="17"/>
      <c r="K45" s="18"/>
      <c r="L45" s="38" t="str">
        <f t="shared" si="11"/>
        <v/>
      </c>
      <c r="M45" s="16"/>
      <c r="N45" s="17"/>
      <c r="O45" s="20"/>
      <c r="P45" s="21" t="str">
        <f t="shared" si="0"/>
        <v/>
      </c>
      <c r="R45" s="30" t="str">
        <f t="shared" si="1"/>
        <v/>
      </c>
      <c r="S45" s="31" t="str">
        <f t="shared" si="2"/>
        <v/>
      </c>
      <c r="T45" s="32" t="str">
        <f>IF(OR(T$4="",R45=""),"",T$4+(COUNT(R$4:R45)-1)/(COUNT(CurrentL)-1)*JND_GL*255)</f>
        <v/>
      </c>
      <c r="U45" s="31" t="str">
        <f t="shared" si="3"/>
        <v/>
      </c>
      <c r="V45" s="33" t="str">
        <f t="shared" si="12"/>
        <v/>
      </c>
      <c r="W45" s="33" t="str">
        <f t="shared" si="13"/>
        <v/>
      </c>
      <c r="X45" s="34" t="str">
        <f t="shared" si="14"/>
        <v/>
      </c>
      <c r="Y45" s="35" t="str">
        <f t="shared" si="15"/>
        <v/>
      </c>
      <c r="Z45" s="33" t="str">
        <f t="shared" si="19"/>
        <v/>
      </c>
      <c r="AA45" s="34" t="str">
        <f t="shared" si="4"/>
        <v/>
      </c>
      <c r="AB45" s="34" t="str">
        <f t="shared" si="5"/>
        <v/>
      </c>
      <c r="AC45" s="34" t="str">
        <f t="shared" si="16"/>
        <v/>
      </c>
      <c r="AD45" s="34" t="str">
        <f t="shared" si="17"/>
        <v/>
      </c>
      <c r="AE45" s="34" t="str">
        <f t="shared" si="6"/>
        <v/>
      </c>
      <c r="AF45" s="34" t="str">
        <f t="shared" si="7"/>
        <v/>
      </c>
      <c r="AG45" s="33" t="str">
        <f t="shared" si="8"/>
        <v/>
      </c>
      <c r="AH45" s="36" t="str">
        <f t="shared" si="18"/>
        <v/>
      </c>
      <c r="AI45" s="34" t="str">
        <f t="shared" si="9"/>
        <v/>
      </c>
      <c r="AJ45" s="37" t="str">
        <f t="shared" si="20"/>
        <v/>
      </c>
    </row>
    <row r="46" spans="1:36" ht="12.75" customHeight="1" x14ac:dyDescent="0.2">
      <c r="A46" s="53"/>
      <c r="F46" s="54"/>
      <c r="H46" s="15" t="str">
        <f t="shared" si="10"/>
        <v/>
      </c>
      <c r="I46" s="16"/>
      <c r="J46" s="17"/>
      <c r="K46" s="18"/>
      <c r="L46" s="38" t="str">
        <f t="shared" si="11"/>
        <v/>
      </c>
      <c r="M46" s="16"/>
      <c r="N46" s="17"/>
      <c r="O46" s="20"/>
      <c r="P46" s="21" t="str">
        <f t="shared" si="0"/>
        <v/>
      </c>
      <c r="R46" s="30" t="str">
        <f t="shared" si="1"/>
        <v/>
      </c>
      <c r="S46" s="31" t="str">
        <f t="shared" si="2"/>
        <v/>
      </c>
      <c r="T46" s="32" t="str">
        <f>IF(OR(T$4="",R46=""),"",T$4+(COUNT(R$4:R46)-1)/(COUNT(CurrentL)-1)*JND_GL*255)</f>
        <v/>
      </c>
      <c r="U46" s="31" t="str">
        <f t="shared" si="3"/>
        <v/>
      </c>
      <c r="V46" s="33" t="str">
        <f t="shared" si="12"/>
        <v/>
      </c>
      <c r="W46" s="33" t="str">
        <f t="shared" si="13"/>
        <v/>
      </c>
      <c r="X46" s="34" t="str">
        <f t="shared" si="14"/>
        <v/>
      </c>
      <c r="Y46" s="35" t="str">
        <f t="shared" si="15"/>
        <v/>
      </c>
      <c r="Z46" s="33" t="str">
        <f t="shared" si="19"/>
        <v/>
      </c>
      <c r="AA46" s="34" t="str">
        <f t="shared" si="4"/>
        <v/>
      </c>
      <c r="AB46" s="34" t="str">
        <f t="shared" si="5"/>
        <v/>
      </c>
      <c r="AC46" s="34" t="str">
        <f t="shared" si="16"/>
        <v/>
      </c>
      <c r="AD46" s="34" t="str">
        <f t="shared" si="17"/>
        <v/>
      </c>
      <c r="AE46" s="34" t="str">
        <f t="shared" si="6"/>
        <v/>
      </c>
      <c r="AF46" s="34" t="str">
        <f t="shared" si="7"/>
        <v/>
      </c>
      <c r="AG46" s="33" t="str">
        <f t="shared" si="8"/>
        <v/>
      </c>
      <c r="AH46" s="36" t="str">
        <f t="shared" si="18"/>
        <v/>
      </c>
      <c r="AI46" s="34" t="str">
        <f t="shared" si="9"/>
        <v/>
      </c>
      <c r="AJ46" s="37" t="str">
        <f t="shared" si="20"/>
        <v/>
      </c>
    </row>
    <row r="47" spans="1:36" ht="12.75" customHeight="1" x14ac:dyDescent="0.2">
      <c r="A47" s="53"/>
      <c r="F47" s="54"/>
      <c r="H47" s="15" t="str">
        <f t="shared" si="10"/>
        <v/>
      </c>
      <c r="I47" s="16"/>
      <c r="J47" s="17"/>
      <c r="K47" s="18"/>
      <c r="L47" s="38" t="str">
        <f t="shared" si="11"/>
        <v/>
      </c>
      <c r="M47" s="16"/>
      <c r="N47" s="17"/>
      <c r="O47" s="20"/>
      <c r="P47" s="21" t="str">
        <f t="shared" si="0"/>
        <v/>
      </c>
      <c r="R47" s="30" t="str">
        <f t="shared" si="1"/>
        <v/>
      </c>
      <c r="S47" s="31" t="str">
        <f t="shared" si="2"/>
        <v/>
      </c>
      <c r="T47" s="32" t="str">
        <f>IF(OR(T$4="",R47=""),"",T$4+(COUNT(R$4:R47)-1)/(COUNT(CurrentL)-1)*JND_GL*255)</f>
        <v/>
      </c>
      <c r="U47" s="31" t="str">
        <f t="shared" si="3"/>
        <v/>
      </c>
      <c r="V47" s="33" t="str">
        <f t="shared" si="12"/>
        <v/>
      </c>
      <c r="W47" s="33" t="str">
        <f t="shared" si="13"/>
        <v/>
      </c>
      <c r="X47" s="34" t="str">
        <f t="shared" si="14"/>
        <v/>
      </c>
      <c r="Y47" s="35" t="str">
        <f t="shared" si="15"/>
        <v/>
      </c>
      <c r="Z47" s="33" t="str">
        <f t="shared" si="19"/>
        <v/>
      </c>
      <c r="AA47" s="34" t="str">
        <f t="shared" si="4"/>
        <v/>
      </c>
      <c r="AB47" s="34" t="str">
        <f t="shared" si="5"/>
        <v/>
      </c>
      <c r="AC47" s="34" t="str">
        <f t="shared" si="16"/>
        <v/>
      </c>
      <c r="AD47" s="34" t="str">
        <f t="shared" si="17"/>
        <v/>
      </c>
      <c r="AE47" s="34" t="str">
        <f t="shared" si="6"/>
        <v/>
      </c>
      <c r="AF47" s="34" t="str">
        <f t="shared" si="7"/>
        <v/>
      </c>
      <c r="AG47" s="33" t="str">
        <f t="shared" si="8"/>
        <v/>
      </c>
      <c r="AH47" s="36" t="str">
        <f t="shared" si="18"/>
        <v/>
      </c>
      <c r="AI47" s="34" t="str">
        <f t="shared" si="9"/>
        <v/>
      </c>
      <c r="AJ47" s="37" t="str">
        <f t="shared" si="20"/>
        <v/>
      </c>
    </row>
    <row r="48" spans="1:36" ht="12.75" customHeight="1" x14ac:dyDescent="0.2">
      <c r="A48" s="53"/>
      <c r="F48" s="54"/>
      <c r="H48" s="15" t="str">
        <f t="shared" si="10"/>
        <v/>
      </c>
      <c r="I48" s="16"/>
      <c r="J48" s="17"/>
      <c r="K48" s="18"/>
      <c r="L48" s="38" t="str">
        <f t="shared" si="11"/>
        <v/>
      </c>
      <c r="M48" s="16"/>
      <c r="N48" s="17"/>
      <c r="O48" s="20"/>
      <c r="P48" s="21" t="str">
        <f t="shared" si="0"/>
        <v/>
      </c>
      <c r="R48" s="30" t="str">
        <f t="shared" si="1"/>
        <v/>
      </c>
      <c r="S48" s="31" t="str">
        <f t="shared" si="2"/>
        <v/>
      </c>
      <c r="T48" s="32" t="str">
        <f>IF(OR(T$4="",R48=""),"",T$4+(COUNT(R$4:R48)-1)/(COUNT(CurrentL)-1)*JND_GL*255)</f>
        <v/>
      </c>
      <c r="U48" s="31" t="str">
        <f t="shared" si="3"/>
        <v/>
      </c>
      <c r="V48" s="33" t="str">
        <f t="shared" si="12"/>
        <v/>
      </c>
      <c r="W48" s="33" t="str">
        <f t="shared" si="13"/>
        <v/>
      </c>
      <c r="X48" s="34" t="str">
        <f t="shared" si="14"/>
        <v/>
      </c>
      <c r="Y48" s="35" t="str">
        <f t="shared" si="15"/>
        <v/>
      </c>
      <c r="Z48" s="33" t="str">
        <f t="shared" si="19"/>
        <v/>
      </c>
      <c r="AA48" s="34" t="str">
        <f t="shared" si="4"/>
        <v/>
      </c>
      <c r="AB48" s="34" t="str">
        <f t="shared" si="5"/>
        <v/>
      </c>
      <c r="AC48" s="34" t="str">
        <f t="shared" si="16"/>
        <v/>
      </c>
      <c r="AD48" s="34" t="str">
        <f t="shared" si="17"/>
        <v/>
      </c>
      <c r="AE48" s="34" t="str">
        <f t="shared" si="6"/>
        <v/>
      </c>
      <c r="AF48" s="34" t="str">
        <f t="shared" si="7"/>
        <v/>
      </c>
      <c r="AG48" s="33" t="str">
        <f t="shared" si="8"/>
        <v/>
      </c>
      <c r="AH48" s="36" t="str">
        <f t="shared" si="18"/>
        <v/>
      </c>
      <c r="AI48" s="34" t="str">
        <f t="shared" si="9"/>
        <v/>
      </c>
      <c r="AJ48" s="37" t="str">
        <f t="shared" si="20"/>
        <v/>
      </c>
    </row>
    <row r="49" spans="1:36" ht="12.75" customHeight="1" x14ac:dyDescent="0.2">
      <c r="A49" s="53"/>
      <c r="F49" s="54"/>
      <c r="H49" s="15" t="str">
        <f t="shared" si="10"/>
        <v/>
      </c>
      <c r="I49" s="16"/>
      <c r="J49" s="17"/>
      <c r="K49" s="18"/>
      <c r="L49" s="38" t="str">
        <f t="shared" si="11"/>
        <v/>
      </c>
      <c r="M49" s="16"/>
      <c r="N49" s="17"/>
      <c r="O49" s="20"/>
      <c r="P49" s="21" t="str">
        <f t="shared" si="0"/>
        <v/>
      </c>
      <c r="R49" s="30" t="str">
        <f t="shared" si="1"/>
        <v/>
      </c>
      <c r="S49" s="31" t="str">
        <f t="shared" si="2"/>
        <v/>
      </c>
      <c r="T49" s="32" t="str">
        <f>IF(OR(T$4="",R49=""),"",T$4+(COUNT(R$4:R49)-1)/(COUNT(CurrentL)-1)*JND_GL*255)</f>
        <v/>
      </c>
      <c r="U49" s="31" t="str">
        <f t="shared" si="3"/>
        <v/>
      </c>
      <c r="V49" s="33" t="str">
        <f t="shared" si="12"/>
        <v/>
      </c>
      <c r="W49" s="33" t="str">
        <f t="shared" si="13"/>
        <v/>
      </c>
      <c r="X49" s="34" t="str">
        <f t="shared" si="14"/>
        <v/>
      </c>
      <c r="Y49" s="35" t="str">
        <f t="shared" si="15"/>
        <v/>
      </c>
      <c r="Z49" s="33" t="str">
        <f t="shared" si="19"/>
        <v/>
      </c>
      <c r="AA49" s="34" t="str">
        <f t="shared" si="4"/>
        <v/>
      </c>
      <c r="AB49" s="34" t="str">
        <f t="shared" si="5"/>
        <v/>
      </c>
      <c r="AC49" s="34" t="str">
        <f t="shared" si="16"/>
        <v/>
      </c>
      <c r="AD49" s="34" t="str">
        <f t="shared" si="17"/>
        <v/>
      </c>
      <c r="AE49" s="34" t="str">
        <f t="shared" si="6"/>
        <v/>
      </c>
      <c r="AF49" s="34" t="str">
        <f t="shared" si="7"/>
        <v/>
      </c>
      <c r="AG49" s="33" t="str">
        <f t="shared" si="8"/>
        <v/>
      </c>
      <c r="AH49" s="36" t="str">
        <f t="shared" si="18"/>
        <v/>
      </c>
      <c r="AI49" s="34" t="str">
        <f t="shared" si="9"/>
        <v/>
      </c>
      <c r="AJ49" s="37" t="str">
        <f t="shared" si="20"/>
        <v/>
      </c>
    </row>
    <row r="50" spans="1:36" ht="12.75" customHeight="1" x14ac:dyDescent="0.2">
      <c r="A50" s="53"/>
      <c r="F50" s="54"/>
      <c r="H50" s="15" t="str">
        <f t="shared" si="10"/>
        <v/>
      </c>
      <c r="I50" s="16"/>
      <c r="J50" s="17"/>
      <c r="K50" s="18"/>
      <c r="L50" s="38" t="str">
        <f t="shared" si="11"/>
        <v/>
      </c>
      <c r="M50" s="16"/>
      <c r="N50" s="17"/>
      <c r="O50" s="20"/>
      <c r="P50" s="21" t="str">
        <f t="shared" si="0"/>
        <v/>
      </c>
      <c r="R50" s="30" t="str">
        <f t="shared" si="1"/>
        <v/>
      </c>
      <c r="S50" s="31" t="str">
        <f t="shared" si="2"/>
        <v/>
      </c>
      <c r="T50" s="32" t="str">
        <f>IF(OR(T$4="",R50=""),"",T$4+(COUNT(R$4:R50)-1)/(COUNT(CurrentL)-1)*JND_GL*255)</f>
        <v/>
      </c>
      <c r="U50" s="31" t="str">
        <f t="shared" si="3"/>
        <v/>
      </c>
      <c r="V50" s="33" t="str">
        <f t="shared" si="12"/>
        <v/>
      </c>
      <c r="W50" s="33" t="str">
        <f t="shared" si="13"/>
        <v/>
      </c>
      <c r="X50" s="34" t="str">
        <f t="shared" si="14"/>
        <v/>
      </c>
      <c r="Y50" s="35" t="str">
        <f t="shared" si="15"/>
        <v/>
      </c>
      <c r="Z50" s="33" t="str">
        <f t="shared" si="19"/>
        <v/>
      </c>
      <c r="AA50" s="34" t="str">
        <f t="shared" si="4"/>
        <v/>
      </c>
      <c r="AB50" s="34" t="str">
        <f t="shared" si="5"/>
        <v/>
      </c>
      <c r="AC50" s="34" t="str">
        <f t="shared" si="16"/>
        <v/>
      </c>
      <c r="AD50" s="34" t="str">
        <f t="shared" si="17"/>
        <v/>
      </c>
      <c r="AE50" s="34" t="str">
        <f t="shared" si="6"/>
        <v/>
      </c>
      <c r="AF50" s="34" t="str">
        <f t="shared" si="7"/>
        <v/>
      </c>
      <c r="AG50" s="33" t="str">
        <f t="shared" si="8"/>
        <v/>
      </c>
      <c r="AH50" s="36" t="str">
        <f t="shared" si="18"/>
        <v/>
      </c>
      <c r="AI50" s="34" t="str">
        <f t="shared" si="9"/>
        <v/>
      </c>
      <c r="AJ50" s="37" t="str">
        <f t="shared" si="20"/>
        <v/>
      </c>
    </row>
    <row r="51" spans="1:36" ht="12.75" customHeight="1" x14ac:dyDescent="0.2">
      <c r="A51" s="53"/>
      <c r="F51" s="54"/>
      <c r="H51" s="15" t="str">
        <f t="shared" si="10"/>
        <v/>
      </c>
      <c r="I51" s="16"/>
      <c r="J51" s="17"/>
      <c r="K51" s="18"/>
      <c r="L51" s="38" t="str">
        <f t="shared" si="11"/>
        <v/>
      </c>
      <c r="M51" s="16"/>
      <c r="N51" s="17"/>
      <c r="O51" s="20"/>
      <c r="P51" s="21" t="str">
        <f t="shared" si="0"/>
        <v/>
      </c>
      <c r="R51" s="30" t="str">
        <f t="shared" si="1"/>
        <v/>
      </c>
      <c r="S51" s="31" t="str">
        <f t="shared" si="2"/>
        <v/>
      </c>
      <c r="T51" s="32" t="str">
        <f>IF(OR(T$4="",R51=""),"",T$4+(COUNT(R$4:R51)-1)/(COUNT(CurrentL)-1)*JND_GL*255)</f>
        <v/>
      </c>
      <c r="U51" s="31" t="str">
        <f t="shared" si="3"/>
        <v/>
      </c>
      <c r="V51" s="33" t="str">
        <f t="shared" si="12"/>
        <v/>
      </c>
      <c r="W51" s="33" t="str">
        <f t="shared" si="13"/>
        <v/>
      </c>
      <c r="X51" s="34" t="str">
        <f t="shared" si="14"/>
        <v/>
      </c>
      <c r="Y51" s="35" t="str">
        <f t="shared" si="15"/>
        <v/>
      </c>
      <c r="Z51" s="33" t="str">
        <f t="shared" si="19"/>
        <v/>
      </c>
      <c r="AA51" s="34" t="str">
        <f t="shared" si="4"/>
        <v/>
      </c>
      <c r="AB51" s="34" t="str">
        <f t="shared" si="5"/>
        <v/>
      </c>
      <c r="AC51" s="34" t="str">
        <f t="shared" si="16"/>
        <v/>
      </c>
      <c r="AD51" s="34" t="str">
        <f t="shared" si="17"/>
        <v/>
      </c>
      <c r="AE51" s="34" t="str">
        <f t="shared" si="6"/>
        <v/>
      </c>
      <c r="AF51" s="34" t="str">
        <f t="shared" si="7"/>
        <v/>
      </c>
      <c r="AG51" s="33" t="str">
        <f t="shared" si="8"/>
        <v/>
      </c>
      <c r="AH51" s="36" t="str">
        <f t="shared" si="18"/>
        <v/>
      </c>
      <c r="AI51" s="34" t="str">
        <f t="shared" si="9"/>
        <v/>
      </c>
      <c r="AJ51" s="37" t="str">
        <f t="shared" si="20"/>
        <v/>
      </c>
    </row>
    <row r="52" spans="1:36" ht="12.75" customHeight="1" x14ac:dyDescent="0.2">
      <c r="A52" s="53"/>
      <c r="F52" s="54"/>
      <c r="H52" s="15" t="str">
        <f t="shared" si="10"/>
        <v/>
      </c>
      <c r="I52" s="16"/>
      <c r="J52" s="17"/>
      <c r="K52" s="18"/>
      <c r="L52" s="38" t="str">
        <f t="shared" si="11"/>
        <v/>
      </c>
      <c r="M52" s="16"/>
      <c r="N52" s="17"/>
      <c r="O52" s="20"/>
      <c r="P52" s="21" t="str">
        <f t="shared" si="0"/>
        <v/>
      </c>
      <c r="R52" s="30" t="str">
        <f t="shared" si="1"/>
        <v/>
      </c>
      <c r="S52" s="31" t="str">
        <f t="shared" si="2"/>
        <v/>
      </c>
      <c r="T52" s="32" t="str">
        <f>IF(OR(T$4="",R52=""),"",T$4+(COUNT(R$4:R52)-1)/(COUNT(CurrentL)-1)*JND_GL*255)</f>
        <v/>
      </c>
      <c r="U52" s="31" t="str">
        <f t="shared" si="3"/>
        <v/>
      </c>
      <c r="V52" s="33" t="str">
        <f t="shared" si="12"/>
        <v/>
      </c>
      <c r="W52" s="33" t="str">
        <f t="shared" si="13"/>
        <v/>
      </c>
      <c r="X52" s="34" t="str">
        <f t="shared" si="14"/>
        <v/>
      </c>
      <c r="Y52" s="35" t="str">
        <f t="shared" si="15"/>
        <v/>
      </c>
      <c r="Z52" s="33" t="str">
        <f t="shared" si="19"/>
        <v/>
      </c>
      <c r="AA52" s="34" t="str">
        <f t="shared" si="4"/>
        <v/>
      </c>
      <c r="AB52" s="34" t="str">
        <f t="shared" si="5"/>
        <v/>
      </c>
      <c r="AC52" s="34" t="str">
        <f t="shared" si="16"/>
        <v/>
      </c>
      <c r="AD52" s="34" t="str">
        <f t="shared" si="17"/>
        <v/>
      </c>
      <c r="AE52" s="34" t="str">
        <f t="shared" si="6"/>
        <v/>
      </c>
      <c r="AF52" s="34" t="str">
        <f t="shared" si="7"/>
        <v/>
      </c>
      <c r="AG52" s="33" t="str">
        <f t="shared" si="8"/>
        <v/>
      </c>
      <c r="AH52" s="36" t="str">
        <f t="shared" si="18"/>
        <v/>
      </c>
      <c r="AI52" s="34" t="str">
        <f t="shared" si="9"/>
        <v/>
      </c>
      <c r="AJ52" s="37" t="str">
        <f t="shared" si="20"/>
        <v/>
      </c>
    </row>
    <row r="53" spans="1:36" ht="12.75" customHeight="1" x14ac:dyDescent="0.2">
      <c r="A53" s="53"/>
      <c r="F53" s="54"/>
      <c r="H53" s="15" t="str">
        <f t="shared" si="10"/>
        <v/>
      </c>
      <c r="I53" s="16"/>
      <c r="J53" s="17"/>
      <c r="K53" s="18"/>
      <c r="L53" s="38" t="str">
        <f t="shared" si="11"/>
        <v/>
      </c>
      <c r="M53" s="16"/>
      <c r="N53" s="17"/>
      <c r="O53" s="20"/>
      <c r="P53" s="21" t="str">
        <f t="shared" si="0"/>
        <v/>
      </c>
      <c r="R53" s="30" t="str">
        <f t="shared" si="1"/>
        <v/>
      </c>
      <c r="S53" s="31" t="str">
        <f t="shared" si="2"/>
        <v/>
      </c>
      <c r="T53" s="32" t="str">
        <f>IF(OR(T$4="",R53=""),"",T$4+(COUNT(R$4:R53)-1)/(COUNT(CurrentL)-1)*JND_GL*255)</f>
        <v/>
      </c>
      <c r="U53" s="31" t="str">
        <f t="shared" si="3"/>
        <v/>
      </c>
      <c r="V53" s="33" t="str">
        <f t="shared" si="12"/>
        <v/>
      </c>
      <c r="W53" s="33" t="str">
        <f t="shared" si="13"/>
        <v/>
      </c>
      <c r="X53" s="34" t="str">
        <f t="shared" si="14"/>
        <v/>
      </c>
      <c r="Y53" s="35" t="str">
        <f t="shared" si="15"/>
        <v/>
      </c>
      <c r="Z53" s="33" t="str">
        <f t="shared" si="19"/>
        <v/>
      </c>
      <c r="AA53" s="34" t="str">
        <f t="shared" si="4"/>
        <v/>
      </c>
      <c r="AB53" s="34" t="str">
        <f t="shared" si="5"/>
        <v/>
      </c>
      <c r="AC53" s="34" t="str">
        <f t="shared" si="16"/>
        <v/>
      </c>
      <c r="AD53" s="34" t="str">
        <f t="shared" si="17"/>
        <v/>
      </c>
      <c r="AE53" s="34" t="str">
        <f t="shared" si="6"/>
        <v/>
      </c>
      <c r="AF53" s="34" t="str">
        <f t="shared" si="7"/>
        <v/>
      </c>
      <c r="AG53" s="33" t="str">
        <f t="shared" si="8"/>
        <v/>
      </c>
      <c r="AH53" s="36" t="str">
        <f t="shared" si="18"/>
        <v/>
      </c>
      <c r="AI53" s="34" t="str">
        <f t="shared" si="9"/>
        <v/>
      </c>
      <c r="AJ53" s="37" t="str">
        <f t="shared" si="20"/>
        <v/>
      </c>
    </row>
    <row r="54" spans="1:36" ht="12.75" customHeight="1" x14ac:dyDescent="0.2">
      <c r="A54" s="53"/>
      <c r="F54" s="54"/>
      <c r="H54" s="15" t="str">
        <f t="shared" si="10"/>
        <v/>
      </c>
      <c r="I54" s="16"/>
      <c r="J54" s="17"/>
      <c r="K54" s="18"/>
      <c r="L54" s="38" t="str">
        <f t="shared" si="11"/>
        <v/>
      </c>
      <c r="M54" s="16"/>
      <c r="N54" s="17"/>
      <c r="O54" s="20"/>
      <c r="P54" s="21" t="str">
        <f t="shared" si="0"/>
        <v/>
      </c>
      <c r="R54" s="30" t="str">
        <f t="shared" si="1"/>
        <v/>
      </c>
      <c r="S54" s="31" t="str">
        <f t="shared" si="2"/>
        <v/>
      </c>
      <c r="T54" s="32" t="str">
        <f>IF(OR(T$4="",R54=""),"",T$4+(COUNT(R$4:R54)-1)/(COUNT(CurrentL)-1)*JND_GL*255)</f>
        <v/>
      </c>
      <c r="U54" s="31" t="str">
        <f t="shared" si="3"/>
        <v/>
      </c>
      <c r="V54" s="33" t="str">
        <f t="shared" si="12"/>
        <v/>
      </c>
      <c r="W54" s="33" t="str">
        <f t="shared" si="13"/>
        <v/>
      </c>
      <c r="X54" s="34" t="str">
        <f t="shared" si="14"/>
        <v/>
      </c>
      <c r="Y54" s="35" t="str">
        <f t="shared" si="15"/>
        <v/>
      </c>
      <c r="Z54" s="33" t="str">
        <f t="shared" si="19"/>
        <v/>
      </c>
      <c r="AA54" s="34" t="str">
        <f t="shared" si="4"/>
        <v/>
      </c>
      <c r="AB54" s="34" t="str">
        <f t="shared" si="5"/>
        <v/>
      </c>
      <c r="AC54" s="34" t="str">
        <f t="shared" si="16"/>
        <v/>
      </c>
      <c r="AD54" s="34" t="str">
        <f t="shared" si="17"/>
        <v/>
      </c>
      <c r="AE54" s="34" t="str">
        <f t="shared" si="6"/>
        <v/>
      </c>
      <c r="AF54" s="34" t="str">
        <f t="shared" si="7"/>
        <v/>
      </c>
      <c r="AG54" s="33" t="str">
        <f t="shared" si="8"/>
        <v/>
      </c>
      <c r="AH54" s="36" t="str">
        <f t="shared" si="18"/>
        <v/>
      </c>
      <c r="AI54" s="34" t="str">
        <f t="shared" si="9"/>
        <v/>
      </c>
      <c r="AJ54" s="37" t="str">
        <f t="shared" si="20"/>
        <v/>
      </c>
    </row>
    <row r="55" spans="1:36" ht="12.75" customHeight="1" x14ac:dyDescent="0.2">
      <c r="A55" s="53"/>
      <c r="F55" s="54"/>
      <c r="H55" s="15" t="str">
        <f t="shared" si="10"/>
        <v/>
      </c>
      <c r="I55" s="16"/>
      <c r="J55" s="17"/>
      <c r="K55" s="18"/>
      <c r="L55" s="38" t="str">
        <f t="shared" si="11"/>
        <v/>
      </c>
      <c r="M55" s="16"/>
      <c r="N55" s="17"/>
      <c r="O55" s="20"/>
      <c r="P55" s="21" t="str">
        <f t="shared" si="0"/>
        <v/>
      </c>
      <c r="R55" s="30" t="str">
        <f t="shared" si="1"/>
        <v/>
      </c>
      <c r="S55" s="31" t="str">
        <f t="shared" si="2"/>
        <v/>
      </c>
      <c r="T55" s="32" t="str">
        <f>IF(OR(T$4="",R55=""),"",T$4+(COUNT(R$4:R55)-1)/(COUNT(CurrentL)-1)*JND_GL*255)</f>
        <v/>
      </c>
      <c r="U55" s="31" t="str">
        <f t="shared" si="3"/>
        <v/>
      </c>
      <c r="V55" s="33" t="str">
        <f t="shared" si="12"/>
        <v/>
      </c>
      <c r="W55" s="33" t="str">
        <f t="shared" si="13"/>
        <v/>
      </c>
      <c r="X55" s="34" t="str">
        <f t="shared" si="14"/>
        <v/>
      </c>
      <c r="Y55" s="35" t="str">
        <f t="shared" si="15"/>
        <v/>
      </c>
      <c r="Z55" s="33" t="str">
        <f t="shared" si="19"/>
        <v/>
      </c>
      <c r="AA55" s="34" t="str">
        <f t="shared" si="4"/>
        <v/>
      </c>
      <c r="AB55" s="34" t="str">
        <f t="shared" si="5"/>
        <v/>
      </c>
      <c r="AC55" s="34" t="str">
        <f t="shared" si="16"/>
        <v/>
      </c>
      <c r="AD55" s="34" t="str">
        <f t="shared" si="17"/>
        <v/>
      </c>
      <c r="AE55" s="34" t="str">
        <f t="shared" si="6"/>
        <v/>
      </c>
      <c r="AF55" s="34" t="str">
        <f t="shared" si="7"/>
        <v/>
      </c>
      <c r="AG55" s="33" t="str">
        <f t="shared" si="8"/>
        <v/>
      </c>
      <c r="AH55" s="36" t="str">
        <f t="shared" si="18"/>
        <v/>
      </c>
      <c r="AI55" s="34" t="str">
        <f t="shared" si="9"/>
        <v/>
      </c>
      <c r="AJ55" s="37" t="str">
        <f t="shared" si="20"/>
        <v/>
      </c>
    </row>
    <row r="56" spans="1:36" ht="12.75" customHeight="1" x14ac:dyDescent="0.2">
      <c r="A56" s="53"/>
      <c r="F56" s="54"/>
      <c r="H56" s="15" t="str">
        <f t="shared" si="10"/>
        <v/>
      </c>
      <c r="I56" s="16"/>
      <c r="J56" s="17"/>
      <c r="K56" s="18"/>
      <c r="L56" s="38" t="str">
        <f t="shared" si="11"/>
        <v/>
      </c>
      <c r="M56" s="16"/>
      <c r="N56" s="17"/>
      <c r="O56" s="20"/>
      <c r="P56" s="21" t="str">
        <f t="shared" si="0"/>
        <v/>
      </c>
      <c r="R56" s="30" t="str">
        <f t="shared" si="1"/>
        <v/>
      </c>
      <c r="S56" s="31" t="str">
        <f t="shared" si="2"/>
        <v/>
      </c>
      <c r="T56" s="32" t="str">
        <f>IF(OR(T$4="",R56=""),"",T$4+(COUNT(R$4:R56)-1)/(COUNT(CurrentL)-1)*JND_GL*255)</f>
        <v/>
      </c>
      <c r="U56" s="31" t="str">
        <f t="shared" si="3"/>
        <v/>
      </c>
      <c r="V56" s="33" t="str">
        <f t="shared" si="12"/>
        <v/>
      </c>
      <c r="W56" s="33" t="str">
        <f t="shared" si="13"/>
        <v/>
      </c>
      <c r="X56" s="34" t="str">
        <f t="shared" si="14"/>
        <v/>
      </c>
      <c r="Y56" s="35" t="str">
        <f t="shared" si="15"/>
        <v/>
      </c>
      <c r="Z56" s="33" t="str">
        <f t="shared" si="19"/>
        <v/>
      </c>
      <c r="AA56" s="34" t="str">
        <f t="shared" si="4"/>
        <v/>
      </c>
      <c r="AB56" s="34" t="str">
        <f t="shared" si="5"/>
        <v/>
      </c>
      <c r="AC56" s="34" t="str">
        <f t="shared" si="16"/>
        <v/>
      </c>
      <c r="AD56" s="34" t="str">
        <f t="shared" si="17"/>
        <v/>
      </c>
      <c r="AE56" s="34" t="str">
        <f t="shared" si="6"/>
        <v/>
      </c>
      <c r="AF56" s="34" t="str">
        <f t="shared" si="7"/>
        <v/>
      </c>
      <c r="AG56" s="33" t="str">
        <f t="shared" si="8"/>
        <v/>
      </c>
      <c r="AH56" s="36" t="str">
        <f t="shared" si="18"/>
        <v/>
      </c>
      <c r="AI56" s="34" t="str">
        <f t="shared" si="9"/>
        <v/>
      </c>
      <c r="AJ56" s="37" t="str">
        <f t="shared" si="20"/>
        <v/>
      </c>
    </row>
    <row r="57" spans="1:36" ht="12.75" customHeight="1" x14ac:dyDescent="0.2">
      <c r="A57" s="53"/>
      <c r="F57" s="54"/>
      <c r="H57" s="15" t="str">
        <f t="shared" si="10"/>
        <v/>
      </c>
      <c r="I57" s="16"/>
      <c r="J57" s="17"/>
      <c r="K57" s="18"/>
      <c r="L57" s="38" t="str">
        <f t="shared" si="11"/>
        <v/>
      </c>
      <c r="M57" s="16"/>
      <c r="N57" s="17"/>
      <c r="O57" s="20"/>
      <c r="P57" s="21" t="str">
        <f t="shared" si="0"/>
        <v/>
      </c>
      <c r="R57" s="30" t="str">
        <f t="shared" si="1"/>
        <v/>
      </c>
      <c r="S57" s="31" t="str">
        <f t="shared" si="2"/>
        <v/>
      </c>
      <c r="T57" s="32" t="str">
        <f>IF(OR(T$4="",R57=""),"",T$4+(COUNT(R$4:R57)-1)/(COUNT(CurrentL)-1)*JND_GL*255)</f>
        <v/>
      </c>
      <c r="U57" s="31" t="str">
        <f t="shared" si="3"/>
        <v/>
      </c>
      <c r="V57" s="33" t="str">
        <f t="shared" si="12"/>
        <v/>
      </c>
      <c r="W57" s="33" t="str">
        <f t="shared" si="13"/>
        <v/>
      </c>
      <c r="X57" s="34" t="str">
        <f t="shared" si="14"/>
        <v/>
      </c>
      <c r="Y57" s="35" t="str">
        <f t="shared" si="15"/>
        <v/>
      </c>
      <c r="Z57" s="33" t="str">
        <f t="shared" si="19"/>
        <v/>
      </c>
      <c r="AA57" s="34" t="str">
        <f t="shared" si="4"/>
        <v/>
      </c>
      <c r="AB57" s="34" t="str">
        <f t="shared" si="5"/>
        <v/>
      </c>
      <c r="AC57" s="34" t="str">
        <f t="shared" si="16"/>
        <v/>
      </c>
      <c r="AD57" s="34" t="str">
        <f t="shared" si="17"/>
        <v/>
      </c>
      <c r="AE57" s="34" t="str">
        <f t="shared" si="6"/>
        <v/>
      </c>
      <c r="AF57" s="34" t="str">
        <f t="shared" si="7"/>
        <v/>
      </c>
      <c r="AG57" s="33" t="str">
        <f t="shared" si="8"/>
        <v/>
      </c>
      <c r="AH57" s="36" t="str">
        <f t="shared" si="18"/>
        <v/>
      </c>
      <c r="AI57" s="34" t="str">
        <f t="shared" si="9"/>
        <v/>
      </c>
      <c r="AJ57" s="37" t="str">
        <f t="shared" si="20"/>
        <v/>
      </c>
    </row>
    <row r="58" spans="1:36" ht="12.75" customHeight="1" x14ac:dyDescent="0.2">
      <c r="A58" s="53"/>
      <c r="F58" s="54"/>
      <c r="H58" s="15" t="str">
        <f t="shared" si="10"/>
        <v/>
      </c>
      <c r="I58" s="16"/>
      <c r="J58" s="17"/>
      <c r="K58" s="18"/>
      <c r="L58" s="38" t="str">
        <f t="shared" si="11"/>
        <v/>
      </c>
      <c r="M58" s="16"/>
      <c r="N58" s="17"/>
      <c r="O58" s="20"/>
      <c r="P58" s="21" t="str">
        <f t="shared" si="0"/>
        <v/>
      </c>
      <c r="R58" s="30" t="str">
        <f t="shared" si="1"/>
        <v/>
      </c>
      <c r="S58" s="31" t="str">
        <f t="shared" si="2"/>
        <v/>
      </c>
      <c r="T58" s="32" t="str">
        <f>IF(OR(T$4="",R58=""),"",T$4+(COUNT(R$4:R58)-1)/(COUNT(CurrentL)-1)*JND_GL*255)</f>
        <v/>
      </c>
      <c r="U58" s="31" t="str">
        <f t="shared" si="3"/>
        <v/>
      </c>
      <c r="V58" s="33" t="str">
        <f t="shared" si="12"/>
        <v/>
      </c>
      <c r="W58" s="33" t="str">
        <f t="shared" si="13"/>
        <v/>
      </c>
      <c r="X58" s="34" t="str">
        <f t="shared" si="14"/>
        <v/>
      </c>
      <c r="Y58" s="35" t="str">
        <f t="shared" si="15"/>
        <v/>
      </c>
      <c r="Z58" s="33" t="str">
        <f t="shared" si="19"/>
        <v/>
      </c>
      <c r="AA58" s="34" t="str">
        <f t="shared" si="4"/>
        <v/>
      </c>
      <c r="AB58" s="34" t="str">
        <f t="shared" si="5"/>
        <v/>
      </c>
      <c r="AC58" s="34" t="str">
        <f t="shared" si="16"/>
        <v/>
      </c>
      <c r="AD58" s="34" t="str">
        <f t="shared" si="17"/>
        <v/>
      </c>
      <c r="AE58" s="34" t="str">
        <f t="shared" si="6"/>
        <v/>
      </c>
      <c r="AF58" s="34" t="str">
        <f t="shared" si="7"/>
        <v/>
      </c>
      <c r="AG58" s="33" t="str">
        <f t="shared" si="8"/>
        <v/>
      </c>
      <c r="AH58" s="36" t="str">
        <f t="shared" si="18"/>
        <v/>
      </c>
      <c r="AI58" s="34" t="str">
        <f t="shared" si="9"/>
        <v/>
      </c>
      <c r="AJ58" s="37" t="str">
        <f t="shared" si="20"/>
        <v/>
      </c>
    </row>
    <row r="59" spans="1:36" ht="12.75" customHeight="1" x14ac:dyDescent="0.2">
      <c r="A59" s="53"/>
      <c r="F59" s="54"/>
      <c r="H59" s="15" t="str">
        <f t="shared" si="10"/>
        <v/>
      </c>
      <c r="I59" s="16"/>
      <c r="J59" s="17"/>
      <c r="K59" s="18"/>
      <c r="L59" s="38" t="str">
        <f t="shared" si="11"/>
        <v/>
      </c>
      <c r="M59" s="16"/>
      <c r="N59" s="17"/>
      <c r="O59" s="20"/>
      <c r="P59" s="21" t="str">
        <f t="shared" si="0"/>
        <v/>
      </c>
      <c r="R59" s="30" t="str">
        <f t="shared" si="1"/>
        <v/>
      </c>
      <c r="S59" s="31" t="str">
        <f t="shared" si="2"/>
        <v/>
      </c>
      <c r="T59" s="32" t="str">
        <f>IF(OR(T$4="",R59=""),"",T$4+(COUNT(R$4:R59)-1)/(COUNT(CurrentL)-1)*JND_GL*255)</f>
        <v/>
      </c>
      <c r="U59" s="31" t="str">
        <f t="shared" si="3"/>
        <v/>
      </c>
      <c r="V59" s="33" t="str">
        <f t="shared" si="12"/>
        <v/>
      </c>
      <c r="W59" s="33" t="str">
        <f t="shared" si="13"/>
        <v/>
      </c>
      <c r="X59" s="34" t="str">
        <f t="shared" si="14"/>
        <v/>
      </c>
      <c r="Y59" s="35" t="str">
        <f t="shared" si="15"/>
        <v/>
      </c>
      <c r="Z59" s="33" t="str">
        <f t="shared" si="19"/>
        <v/>
      </c>
      <c r="AA59" s="34" t="str">
        <f t="shared" si="4"/>
        <v/>
      </c>
      <c r="AB59" s="34" t="str">
        <f t="shared" si="5"/>
        <v/>
      </c>
      <c r="AC59" s="34" t="str">
        <f t="shared" si="16"/>
        <v/>
      </c>
      <c r="AD59" s="34" t="str">
        <f t="shared" si="17"/>
        <v/>
      </c>
      <c r="AE59" s="34" t="str">
        <f t="shared" si="6"/>
        <v/>
      </c>
      <c r="AF59" s="34" t="str">
        <f t="shared" si="7"/>
        <v/>
      </c>
      <c r="AG59" s="33" t="str">
        <f t="shared" si="8"/>
        <v/>
      </c>
      <c r="AH59" s="36" t="str">
        <f t="shared" si="18"/>
        <v/>
      </c>
      <c r="AI59" s="34" t="str">
        <f t="shared" si="9"/>
        <v/>
      </c>
      <c r="AJ59" s="37" t="str">
        <f t="shared" si="20"/>
        <v/>
      </c>
    </row>
    <row r="60" spans="1:36" ht="12.75" customHeight="1" x14ac:dyDescent="0.2">
      <c r="A60" s="53"/>
      <c r="F60" s="54"/>
      <c r="H60" s="15" t="str">
        <f t="shared" si="10"/>
        <v/>
      </c>
      <c r="I60" s="16"/>
      <c r="J60" s="17"/>
      <c r="K60" s="18"/>
      <c r="L60" s="38" t="str">
        <f t="shared" si="11"/>
        <v/>
      </c>
      <c r="M60" s="16"/>
      <c r="N60" s="17"/>
      <c r="O60" s="20"/>
      <c r="P60" s="21" t="str">
        <f t="shared" si="0"/>
        <v/>
      </c>
      <c r="R60" s="30" t="str">
        <f t="shared" si="1"/>
        <v/>
      </c>
      <c r="S60" s="31" t="str">
        <f t="shared" si="2"/>
        <v/>
      </c>
      <c r="T60" s="32" t="str">
        <f>IF(OR(T$4="",R60=""),"",T$4+(COUNT(R$4:R60)-1)/(COUNT(CurrentL)-1)*JND_GL*255)</f>
        <v/>
      </c>
      <c r="U60" s="31" t="str">
        <f t="shared" si="3"/>
        <v/>
      </c>
      <c r="V60" s="33" t="str">
        <f t="shared" si="12"/>
        <v/>
      </c>
      <c r="W60" s="33" t="str">
        <f t="shared" si="13"/>
        <v/>
      </c>
      <c r="X60" s="34" t="str">
        <f t="shared" si="14"/>
        <v/>
      </c>
      <c r="Y60" s="35" t="str">
        <f t="shared" si="15"/>
        <v/>
      </c>
      <c r="Z60" s="33" t="str">
        <f t="shared" si="19"/>
        <v/>
      </c>
      <c r="AA60" s="34" t="str">
        <f t="shared" si="4"/>
        <v/>
      </c>
      <c r="AB60" s="34" t="str">
        <f t="shared" si="5"/>
        <v/>
      </c>
      <c r="AC60" s="34" t="str">
        <f t="shared" si="16"/>
        <v/>
      </c>
      <c r="AD60" s="34" t="str">
        <f t="shared" si="17"/>
        <v/>
      </c>
      <c r="AE60" s="34" t="str">
        <f t="shared" si="6"/>
        <v/>
      </c>
      <c r="AF60" s="34" t="str">
        <f t="shared" si="7"/>
        <v/>
      </c>
      <c r="AG60" s="33" t="str">
        <f t="shared" si="8"/>
        <v/>
      </c>
      <c r="AH60" s="36" t="str">
        <f t="shared" si="18"/>
        <v/>
      </c>
      <c r="AI60" s="34" t="str">
        <f t="shared" si="9"/>
        <v/>
      </c>
      <c r="AJ60" s="37" t="str">
        <f t="shared" si="20"/>
        <v/>
      </c>
    </row>
    <row r="61" spans="1:36" ht="12.75" customHeight="1" x14ac:dyDescent="0.2">
      <c r="A61" s="53"/>
      <c r="F61" s="54"/>
      <c r="H61" s="15" t="str">
        <f t="shared" si="10"/>
        <v/>
      </c>
      <c r="I61" s="16"/>
      <c r="J61" s="17"/>
      <c r="K61" s="18"/>
      <c r="L61" s="38" t="str">
        <f t="shared" si="11"/>
        <v/>
      </c>
      <c r="M61" s="16"/>
      <c r="N61" s="17"/>
      <c r="O61" s="20"/>
      <c r="P61" s="21" t="str">
        <f t="shared" si="0"/>
        <v/>
      </c>
      <c r="R61" s="30" t="str">
        <f t="shared" si="1"/>
        <v/>
      </c>
      <c r="S61" s="31" t="str">
        <f t="shared" si="2"/>
        <v/>
      </c>
      <c r="T61" s="32" t="str">
        <f>IF(OR(T$4="",R61=""),"",T$4+(COUNT(R$4:R61)-1)/(COUNT(CurrentL)-1)*JND_GL*255)</f>
        <v/>
      </c>
      <c r="U61" s="31" t="str">
        <f t="shared" si="3"/>
        <v/>
      </c>
      <c r="V61" s="33" t="str">
        <f t="shared" si="12"/>
        <v/>
      </c>
      <c r="W61" s="33" t="str">
        <f t="shared" si="13"/>
        <v/>
      </c>
      <c r="X61" s="34" t="str">
        <f t="shared" si="14"/>
        <v/>
      </c>
      <c r="Y61" s="35" t="str">
        <f t="shared" si="15"/>
        <v/>
      </c>
      <c r="Z61" s="33" t="str">
        <f t="shared" si="19"/>
        <v/>
      </c>
      <c r="AA61" s="34" t="str">
        <f t="shared" si="4"/>
        <v/>
      </c>
      <c r="AB61" s="34" t="str">
        <f t="shared" si="5"/>
        <v/>
      </c>
      <c r="AC61" s="34" t="str">
        <f t="shared" si="16"/>
        <v/>
      </c>
      <c r="AD61" s="34" t="str">
        <f t="shared" si="17"/>
        <v/>
      </c>
      <c r="AE61" s="34" t="str">
        <f t="shared" si="6"/>
        <v/>
      </c>
      <c r="AF61" s="34" t="str">
        <f t="shared" si="7"/>
        <v/>
      </c>
      <c r="AG61" s="33" t="str">
        <f t="shared" si="8"/>
        <v/>
      </c>
      <c r="AH61" s="36" t="str">
        <f t="shared" si="18"/>
        <v/>
      </c>
      <c r="AI61" s="34" t="str">
        <f t="shared" si="9"/>
        <v/>
      </c>
      <c r="AJ61" s="37" t="str">
        <f t="shared" si="20"/>
        <v/>
      </c>
    </row>
    <row r="62" spans="1:36" ht="12.75" customHeight="1" x14ac:dyDescent="0.2">
      <c r="A62" s="53"/>
      <c r="F62" s="54"/>
      <c r="H62" s="15" t="str">
        <f t="shared" si="10"/>
        <v/>
      </c>
      <c r="I62" s="16"/>
      <c r="J62" s="17"/>
      <c r="K62" s="18"/>
      <c r="L62" s="38" t="str">
        <f t="shared" si="11"/>
        <v/>
      </c>
      <c r="M62" s="16"/>
      <c r="N62" s="17"/>
      <c r="O62" s="20"/>
      <c r="P62" s="21" t="str">
        <f t="shared" si="0"/>
        <v/>
      </c>
      <c r="R62" s="30" t="str">
        <f t="shared" si="1"/>
        <v/>
      </c>
      <c r="S62" s="31" t="str">
        <f t="shared" si="2"/>
        <v/>
      </c>
      <c r="T62" s="32" t="str">
        <f>IF(OR(T$4="",R62=""),"",T$4+(COUNT(R$4:R62)-1)/(COUNT(CurrentL)-1)*JND_GL*255)</f>
        <v/>
      </c>
      <c r="U62" s="31" t="str">
        <f t="shared" si="3"/>
        <v/>
      </c>
      <c r="V62" s="33" t="str">
        <f t="shared" si="12"/>
        <v/>
      </c>
      <c r="W62" s="33" t="str">
        <f t="shared" si="13"/>
        <v/>
      </c>
      <c r="X62" s="34" t="str">
        <f t="shared" si="14"/>
        <v/>
      </c>
      <c r="Y62" s="35" t="str">
        <f t="shared" si="15"/>
        <v/>
      </c>
      <c r="Z62" s="33" t="str">
        <f t="shared" si="19"/>
        <v/>
      </c>
      <c r="AA62" s="34" t="str">
        <f t="shared" si="4"/>
        <v/>
      </c>
      <c r="AB62" s="34" t="str">
        <f t="shared" si="5"/>
        <v/>
      </c>
      <c r="AC62" s="34" t="str">
        <f t="shared" si="16"/>
        <v/>
      </c>
      <c r="AD62" s="34" t="str">
        <f t="shared" si="17"/>
        <v/>
      </c>
      <c r="AE62" s="34" t="str">
        <f t="shared" si="6"/>
        <v/>
      </c>
      <c r="AF62" s="34" t="str">
        <f t="shared" si="7"/>
        <v/>
      </c>
      <c r="AG62" s="33" t="str">
        <f t="shared" si="8"/>
        <v/>
      </c>
      <c r="AH62" s="36" t="str">
        <f t="shared" si="18"/>
        <v/>
      </c>
      <c r="AI62" s="34" t="str">
        <f t="shared" si="9"/>
        <v/>
      </c>
      <c r="AJ62" s="37" t="str">
        <f t="shared" si="20"/>
        <v/>
      </c>
    </row>
    <row r="63" spans="1:36" ht="12.75" customHeight="1" x14ac:dyDescent="0.2">
      <c r="A63" s="53"/>
      <c r="F63" s="54"/>
      <c r="H63" s="15" t="str">
        <f t="shared" si="10"/>
        <v/>
      </c>
      <c r="I63" s="16"/>
      <c r="J63" s="17"/>
      <c r="K63" s="18"/>
      <c r="L63" s="38" t="str">
        <f t="shared" si="11"/>
        <v/>
      </c>
      <c r="M63" s="16"/>
      <c r="N63" s="17"/>
      <c r="O63" s="20"/>
      <c r="P63" s="21" t="str">
        <f t="shared" si="0"/>
        <v/>
      </c>
      <c r="R63" s="30" t="str">
        <f t="shared" si="1"/>
        <v/>
      </c>
      <c r="S63" s="31" t="str">
        <f t="shared" si="2"/>
        <v/>
      </c>
      <c r="T63" s="32" t="str">
        <f>IF(OR(T$4="",R63=""),"",T$4+(COUNT(R$4:R63)-1)/(COUNT(CurrentL)-1)*JND_GL*255)</f>
        <v/>
      </c>
      <c r="U63" s="31" t="str">
        <f t="shared" si="3"/>
        <v/>
      </c>
      <c r="V63" s="33" t="str">
        <f t="shared" si="12"/>
        <v/>
      </c>
      <c r="W63" s="33" t="str">
        <f t="shared" si="13"/>
        <v/>
      </c>
      <c r="X63" s="34" t="str">
        <f t="shared" si="14"/>
        <v/>
      </c>
      <c r="Y63" s="35" t="str">
        <f t="shared" si="15"/>
        <v/>
      </c>
      <c r="Z63" s="33" t="str">
        <f t="shared" si="19"/>
        <v/>
      </c>
      <c r="AA63" s="34" t="str">
        <f t="shared" si="4"/>
        <v/>
      </c>
      <c r="AB63" s="34" t="str">
        <f t="shared" si="5"/>
        <v/>
      </c>
      <c r="AC63" s="34" t="str">
        <f t="shared" si="16"/>
        <v/>
      </c>
      <c r="AD63" s="34" t="str">
        <f t="shared" si="17"/>
        <v/>
      </c>
      <c r="AE63" s="34" t="str">
        <f t="shared" si="6"/>
        <v/>
      </c>
      <c r="AF63" s="34" t="str">
        <f t="shared" si="7"/>
        <v/>
      </c>
      <c r="AG63" s="33" t="str">
        <f t="shared" si="8"/>
        <v/>
      </c>
      <c r="AH63" s="36" t="str">
        <f t="shared" si="18"/>
        <v/>
      </c>
      <c r="AI63" s="34" t="str">
        <f t="shared" si="9"/>
        <v/>
      </c>
      <c r="AJ63" s="37" t="str">
        <f t="shared" si="20"/>
        <v/>
      </c>
    </row>
    <row r="64" spans="1:36" ht="12.75" customHeight="1" x14ac:dyDescent="0.2">
      <c r="A64" s="53"/>
      <c r="F64" s="54"/>
      <c r="H64" s="15" t="str">
        <f t="shared" si="10"/>
        <v/>
      </c>
      <c r="I64" s="16"/>
      <c r="J64" s="17"/>
      <c r="K64" s="18"/>
      <c r="L64" s="38" t="str">
        <f t="shared" si="11"/>
        <v/>
      </c>
      <c r="M64" s="16"/>
      <c r="N64" s="17"/>
      <c r="O64" s="20"/>
      <c r="P64" s="21" t="str">
        <f t="shared" si="0"/>
        <v/>
      </c>
      <c r="R64" s="30" t="str">
        <f t="shared" si="1"/>
        <v/>
      </c>
      <c r="S64" s="31" t="str">
        <f t="shared" si="2"/>
        <v/>
      </c>
      <c r="T64" s="32" t="str">
        <f>IF(OR(T$4="",R64=""),"",T$4+(COUNT(R$4:R64)-1)/(COUNT(CurrentL)-1)*JND_GL*255)</f>
        <v/>
      </c>
      <c r="U64" s="31" t="str">
        <f t="shared" si="3"/>
        <v/>
      </c>
      <c r="V64" s="33" t="str">
        <f t="shared" si="12"/>
        <v/>
      </c>
      <c r="W64" s="33" t="str">
        <f t="shared" si="13"/>
        <v/>
      </c>
      <c r="X64" s="34" t="str">
        <f t="shared" si="14"/>
        <v/>
      </c>
      <c r="Y64" s="35" t="str">
        <f t="shared" si="15"/>
        <v/>
      </c>
      <c r="Z64" s="33" t="str">
        <f t="shared" si="19"/>
        <v/>
      </c>
      <c r="AA64" s="34" t="str">
        <f t="shared" si="4"/>
        <v/>
      </c>
      <c r="AB64" s="34" t="str">
        <f t="shared" si="5"/>
        <v/>
      </c>
      <c r="AC64" s="34" t="str">
        <f t="shared" si="16"/>
        <v/>
      </c>
      <c r="AD64" s="34" t="str">
        <f t="shared" si="17"/>
        <v/>
      </c>
      <c r="AE64" s="34" t="str">
        <f t="shared" si="6"/>
        <v/>
      </c>
      <c r="AF64" s="34" t="str">
        <f t="shared" si="7"/>
        <v/>
      </c>
      <c r="AG64" s="33" t="str">
        <f t="shared" si="8"/>
        <v/>
      </c>
      <c r="AH64" s="36" t="str">
        <f t="shared" si="18"/>
        <v/>
      </c>
      <c r="AI64" s="34" t="str">
        <f t="shared" si="9"/>
        <v/>
      </c>
      <c r="AJ64" s="37" t="str">
        <f t="shared" si="20"/>
        <v/>
      </c>
    </row>
    <row r="65" spans="1:36" ht="12.75" customHeight="1" x14ac:dyDescent="0.2">
      <c r="A65" s="53"/>
      <c r="F65" s="54"/>
      <c r="H65" s="15" t="str">
        <f t="shared" si="10"/>
        <v/>
      </c>
      <c r="I65" s="16"/>
      <c r="J65" s="17"/>
      <c r="K65" s="18"/>
      <c r="L65" s="38" t="str">
        <f t="shared" si="11"/>
        <v/>
      </c>
      <c r="M65" s="16"/>
      <c r="N65" s="17"/>
      <c r="O65" s="20"/>
      <c r="P65" s="21" t="str">
        <f t="shared" si="0"/>
        <v/>
      </c>
      <c r="R65" s="30" t="str">
        <f t="shared" si="1"/>
        <v/>
      </c>
      <c r="S65" s="31" t="str">
        <f t="shared" si="2"/>
        <v/>
      </c>
      <c r="T65" s="32" t="str">
        <f>IF(OR(T$4="",R65=""),"",T$4+(COUNT(R$4:R65)-1)/(COUNT(CurrentL)-1)*JND_GL*255)</f>
        <v/>
      </c>
      <c r="U65" s="31" t="str">
        <f t="shared" si="3"/>
        <v/>
      </c>
      <c r="V65" s="33" t="str">
        <f t="shared" si="12"/>
        <v/>
      </c>
      <c r="W65" s="33" t="str">
        <f t="shared" si="13"/>
        <v/>
      </c>
      <c r="X65" s="34" t="str">
        <f t="shared" si="14"/>
        <v/>
      </c>
      <c r="Y65" s="35" t="str">
        <f t="shared" si="15"/>
        <v/>
      </c>
      <c r="Z65" s="33" t="str">
        <f t="shared" si="19"/>
        <v/>
      </c>
      <c r="AA65" s="34" t="str">
        <f t="shared" si="4"/>
        <v/>
      </c>
      <c r="AB65" s="34" t="str">
        <f t="shared" si="5"/>
        <v/>
      </c>
      <c r="AC65" s="34" t="str">
        <f t="shared" si="16"/>
        <v/>
      </c>
      <c r="AD65" s="34" t="str">
        <f t="shared" si="17"/>
        <v/>
      </c>
      <c r="AE65" s="34" t="str">
        <f t="shared" si="6"/>
        <v/>
      </c>
      <c r="AF65" s="34" t="str">
        <f t="shared" si="7"/>
        <v/>
      </c>
      <c r="AG65" s="33" t="str">
        <f t="shared" si="8"/>
        <v/>
      </c>
      <c r="AH65" s="36" t="str">
        <f t="shared" si="18"/>
        <v/>
      </c>
      <c r="AI65" s="34" t="str">
        <f t="shared" si="9"/>
        <v/>
      </c>
      <c r="AJ65" s="37" t="str">
        <f t="shared" si="20"/>
        <v/>
      </c>
    </row>
    <row r="66" spans="1:36" ht="12.75" customHeight="1" x14ac:dyDescent="0.2">
      <c r="A66" s="53"/>
      <c r="F66" s="54"/>
      <c r="H66" s="15" t="str">
        <f t="shared" si="10"/>
        <v/>
      </c>
      <c r="I66" s="16"/>
      <c r="J66" s="17"/>
      <c r="K66" s="18"/>
      <c r="L66" s="38" t="str">
        <f t="shared" si="11"/>
        <v/>
      </c>
      <c r="M66" s="16"/>
      <c r="N66" s="17"/>
      <c r="O66" s="20"/>
      <c r="P66" s="21" t="str">
        <f t="shared" si="0"/>
        <v/>
      </c>
      <c r="R66" s="30" t="str">
        <f t="shared" si="1"/>
        <v/>
      </c>
      <c r="S66" s="31" t="str">
        <f t="shared" si="2"/>
        <v/>
      </c>
      <c r="T66" s="32" t="str">
        <f>IF(OR(T$4="",R66=""),"",T$4+(COUNT(R$4:R66)-1)/(COUNT(CurrentL)-1)*JND_GL*255)</f>
        <v/>
      </c>
      <c r="U66" s="31" t="str">
        <f t="shared" si="3"/>
        <v/>
      </c>
      <c r="V66" s="33" t="str">
        <f t="shared" si="12"/>
        <v/>
      </c>
      <c r="W66" s="33" t="str">
        <f t="shared" si="13"/>
        <v/>
      </c>
      <c r="X66" s="34" t="str">
        <f t="shared" si="14"/>
        <v/>
      </c>
      <c r="Y66" s="35" t="str">
        <f t="shared" si="15"/>
        <v/>
      </c>
      <c r="Z66" s="33" t="str">
        <f t="shared" si="19"/>
        <v/>
      </c>
      <c r="AA66" s="34" t="str">
        <f t="shared" si="4"/>
        <v/>
      </c>
      <c r="AB66" s="34" t="str">
        <f t="shared" si="5"/>
        <v/>
      </c>
      <c r="AC66" s="34" t="str">
        <f t="shared" si="16"/>
        <v/>
      </c>
      <c r="AD66" s="34" t="str">
        <f t="shared" si="17"/>
        <v/>
      </c>
      <c r="AE66" s="34" t="str">
        <f t="shared" si="6"/>
        <v/>
      </c>
      <c r="AF66" s="34" t="str">
        <f t="shared" si="7"/>
        <v/>
      </c>
      <c r="AG66" s="33" t="str">
        <f t="shared" si="8"/>
        <v/>
      </c>
      <c r="AH66" s="36" t="str">
        <f t="shared" si="18"/>
        <v/>
      </c>
      <c r="AI66" s="34" t="str">
        <f t="shared" si="9"/>
        <v/>
      </c>
      <c r="AJ66" s="37" t="str">
        <f t="shared" si="20"/>
        <v/>
      </c>
    </row>
    <row r="67" spans="1:36" ht="12.75" customHeight="1" x14ac:dyDescent="0.2">
      <c r="A67" s="53"/>
      <c r="F67" s="54"/>
      <c r="H67" s="15" t="str">
        <f t="shared" si="10"/>
        <v/>
      </c>
      <c r="I67" s="16"/>
      <c r="J67" s="17"/>
      <c r="K67" s="18"/>
      <c r="L67" s="38" t="str">
        <f t="shared" si="11"/>
        <v/>
      </c>
      <c r="M67" s="16"/>
      <c r="N67" s="17"/>
      <c r="O67" s="20"/>
      <c r="P67" s="21" t="str">
        <f t="shared" si="0"/>
        <v/>
      </c>
      <c r="R67" s="30" t="str">
        <f t="shared" si="1"/>
        <v/>
      </c>
      <c r="S67" s="31" t="str">
        <f t="shared" si="2"/>
        <v/>
      </c>
      <c r="T67" s="32" t="str">
        <f>IF(OR(T$4="",R67=""),"",T$4+(COUNT(R$4:R67)-1)/(COUNT(CurrentL)-1)*JND_GL*255)</f>
        <v/>
      </c>
      <c r="U67" s="31" t="str">
        <f t="shared" si="3"/>
        <v/>
      </c>
      <c r="V67" s="33" t="str">
        <f t="shared" si="12"/>
        <v/>
      </c>
      <c r="W67" s="33" t="str">
        <f t="shared" si="13"/>
        <v/>
      </c>
      <c r="X67" s="34" t="str">
        <f t="shared" si="14"/>
        <v/>
      </c>
      <c r="Y67" s="35" t="str">
        <f t="shared" si="15"/>
        <v/>
      </c>
      <c r="Z67" s="33" t="str">
        <f t="shared" si="19"/>
        <v/>
      </c>
      <c r="AA67" s="34" t="str">
        <f t="shared" si="4"/>
        <v/>
      </c>
      <c r="AB67" s="34" t="str">
        <f t="shared" si="5"/>
        <v/>
      </c>
      <c r="AC67" s="34" t="str">
        <f t="shared" si="16"/>
        <v/>
      </c>
      <c r="AD67" s="34" t="str">
        <f t="shared" si="17"/>
        <v/>
      </c>
      <c r="AE67" s="34" t="str">
        <f t="shared" si="6"/>
        <v/>
      </c>
      <c r="AF67" s="34" t="str">
        <f t="shared" si="7"/>
        <v/>
      </c>
      <c r="AG67" s="33" t="str">
        <f t="shared" si="8"/>
        <v/>
      </c>
      <c r="AH67" s="36" t="str">
        <f t="shared" si="18"/>
        <v/>
      </c>
      <c r="AI67" s="34" t="str">
        <f t="shared" si="9"/>
        <v/>
      </c>
      <c r="AJ67" s="37" t="str">
        <f t="shared" si="20"/>
        <v/>
      </c>
    </row>
    <row r="68" spans="1:36" ht="12.75" customHeight="1" x14ac:dyDescent="0.2">
      <c r="A68" s="53"/>
      <c r="F68" s="54"/>
      <c r="H68" s="15" t="str">
        <f t="shared" si="10"/>
        <v/>
      </c>
      <c r="I68" s="16"/>
      <c r="J68" s="17"/>
      <c r="K68" s="18"/>
      <c r="L68" s="38" t="str">
        <f t="shared" si="11"/>
        <v/>
      </c>
      <c r="M68" s="16"/>
      <c r="N68" s="17"/>
      <c r="O68" s="20"/>
      <c r="P68" s="21" t="str">
        <f t="shared" ref="P68:P131" si="21">IF(ISBLANK(M68),"",M68+Prev_Lamb)</f>
        <v/>
      </c>
      <c r="R68" s="30" t="str">
        <f t="shared" ref="R68:R131" si="22">IF(I68="","",I68+Lamb)</f>
        <v/>
      </c>
      <c r="S68" s="31" t="str">
        <f t="shared" ref="S68:S131" si="23">IF(R68="","",(GSDF_A+GSDF_B*LOG10(R68)+GSDF_C*(LOG10(R68))^2+GSDF_D*(LOG10(R68))^3+GSDF_E*(LOG10(R68))^4+GSDF_F*(LOG10(R68))^5+GSDF_G*(LOG10(R68))^6+GSDF_H*(LOG10(R68))^7+GSDF_I*(LOG10(R68))^8))</f>
        <v/>
      </c>
      <c r="T68" s="32" t="str">
        <f>IF(OR(T$4="",R68=""),"",T$4+(COUNT(R$4:R68)-1)/(COUNT(CurrentL)-1)*JND_GL*255)</f>
        <v/>
      </c>
      <c r="U68" s="31" t="str">
        <f t="shared" ref="U68:U131" si="24">IF(T68="","",10^((GSDFa+GSDFc*LN(T68)+GSDFe*(LN(T68))^2+GSDFg*(LN(T68))^3+GSDFm*(LN(T68))^4)/(1+GSDFb*LN(T68)+GSDFd*(LN(T68))^2+GSDFf*(LN(T68))^3+GSDFh*(LN(T68))^4+GSDFk*(LN(T68))^5)))</f>
        <v/>
      </c>
      <c r="V68" s="33" t="str">
        <f t="shared" si="12"/>
        <v/>
      </c>
      <c r="W68" s="33" t="str">
        <f t="shared" si="13"/>
        <v/>
      </c>
      <c r="X68" s="34" t="str">
        <f t="shared" si="14"/>
        <v/>
      </c>
      <c r="Y68" s="35" t="str">
        <f t="shared" si="15"/>
        <v/>
      </c>
      <c r="Z68" s="33" t="str">
        <f t="shared" si="19"/>
        <v/>
      </c>
      <c r="AA68" s="34" t="str">
        <f t="shared" si="4"/>
        <v/>
      </c>
      <c r="AB68" s="34" t="str">
        <f t="shared" si="5"/>
        <v/>
      </c>
      <c r="AC68" s="34" t="str">
        <f t="shared" si="16"/>
        <v/>
      </c>
      <c r="AD68" s="34" t="str">
        <f t="shared" si="17"/>
        <v/>
      </c>
      <c r="AE68" s="34" t="str">
        <f t="shared" ref="AE68:AE131" si="25">IF(ISBLANK(J68),"",IF($I68&gt;=5,J68,INDEX(Currentu,MATCH(5,CurrentL,1)+1)))</f>
        <v/>
      </c>
      <c r="AF68" s="34" t="str">
        <f t="shared" ref="AF68:AF131" si="26">IF(ISBLANK(K68),"",IF($I68&gt;=5,K68,INDEX(Currentv,MATCH(5,CurrentL,1)+1)))</f>
        <v/>
      </c>
      <c r="AG68" s="33" t="str">
        <f t="shared" ref="AG68:AG131" si="27">IF(OR(AE68="",AF68="",AE68=0,AF68=0),"",SQRT((AE68-u)^2+(AF68-v)^2))</f>
        <v/>
      </c>
      <c r="AH68" s="36" t="str">
        <f t="shared" si="18"/>
        <v/>
      </c>
      <c r="AI68" s="34" t="str">
        <f t="shared" ref="AI68:AI131" si="28">IF(OR(AE68="",AF68="",AE68=0,AF68=0),"",SQRT((AE68-INDEX(Currentu,MATCH(Lpmax,CurrentLp,0)))^2+(AF68-INDEX(Currentv,MATCH(Lpmax,CurrentLp,0)))^2))</f>
        <v/>
      </c>
      <c r="AJ68" s="37" t="str">
        <f t="shared" si="20"/>
        <v/>
      </c>
    </row>
    <row r="69" spans="1:36" ht="12.75" customHeight="1" x14ac:dyDescent="0.2">
      <c r="A69" s="53"/>
      <c r="F69" s="54"/>
      <c r="H69" s="15" t="str">
        <f t="shared" ref="H69:H132" si="29">IF(ISBLANK(I69),"",255/(COUNT(CurrentL)-1)+H68)</f>
        <v/>
      </c>
      <c r="I69" s="16"/>
      <c r="J69" s="17"/>
      <c r="K69" s="18"/>
      <c r="L69" s="38" t="str">
        <f t="shared" ref="L69:L132" si="30">IF(ISBLANK(M69),"",255/(COUNT(PreviousL)-1)+L68)</f>
        <v/>
      </c>
      <c r="M69" s="16"/>
      <c r="N69" s="17"/>
      <c r="O69" s="20"/>
      <c r="P69" s="21" t="str">
        <f t="shared" si="21"/>
        <v/>
      </c>
      <c r="R69" s="30" t="str">
        <f t="shared" si="22"/>
        <v/>
      </c>
      <c r="S69" s="31" t="str">
        <f t="shared" si="23"/>
        <v/>
      </c>
      <c r="T69" s="32" t="str">
        <f>IF(OR(T$4="",R69=""),"",T$4+(COUNT(R$4:R69)-1)/(COUNT(CurrentL)-1)*JND_GL*255)</f>
        <v/>
      </c>
      <c r="U69" s="31" t="str">
        <f t="shared" si="24"/>
        <v/>
      </c>
      <c r="V69" s="33" t="str">
        <f t="shared" ref="V69:V132" si="31">IF(OR(S69="",dGL=""),"",(S69-S68)/dGL)</f>
        <v/>
      </c>
      <c r="W69" s="33" t="str">
        <f t="shared" ref="W69:W132" si="32">IF(V69="","",(V69-JND_GL)/JND_GL)</f>
        <v/>
      </c>
      <c r="X69" s="34" t="str">
        <f t="shared" ref="X69:X132" si="33">IF(R69="","",((R69-R68)/AVERAGE(R69,R68))/(dGL*JND_GL))</f>
        <v/>
      </c>
      <c r="Y69" s="35" t="str">
        <f t="shared" ref="Y69:Y132" si="34">IF(U69="","",((U69-U68)/AVERAGE(U69,U68))/(dGL*JND_GL))</f>
        <v/>
      </c>
      <c r="Z69" s="33" t="str">
        <f t="shared" si="19"/>
        <v/>
      </c>
      <c r="AA69" s="34" t="str">
        <f t="shared" si="4"/>
        <v/>
      </c>
      <c r="AB69" s="34" t="str">
        <f t="shared" si="5"/>
        <v/>
      </c>
      <c r="AC69" s="34" t="str">
        <f t="shared" si="16"/>
        <v/>
      </c>
      <c r="AD69" s="34" t="str">
        <f t="shared" si="17"/>
        <v/>
      </c>
      <c r="AE69" s="34" t="str">
        <f t="shared" si="25"/>
        <v/>
      </c>
      <c r="AF69" s="34" t="str">
        <f t="shared" si="26"/>
        <v/>
      </c>
      <c r="AG69" s="33" t="str">
        <f t="shared" si="27"/>
        <v/>
      </c>
      <c r="AH69" s="36" t="str">
        <f t="shared" si="18"/>
        <v/>
      </c>
      <c r="AI69" s="34" t="str">
        <f t="shared" si="28"/>
        <v/>
      </c>
      <c r="AJ69" s="37" t="str">
        <f t="shared" si="20"/>
        <v/>
      </c>
    </row>
    <row r="70" spans="1:36" ht="12.75" customHeight="1" x14ac:dyDescent="0.2">
      <c r="A70" s="53"/>
      <c r="F70" s="54"/>
      <c r="H70" s="15" t="str">
        <f t="shared" si="29"/>
        <v/>
      </c>
      <c r="I70" s="16"/>
      <c r="J70" s="17"/>
      <c r="K70" s="18"/>
      <c r="L70" s="38" t="str">
        <f t="shared" si="30"/>
        <v/>
      </c>
      <c r="M70" s="16"/>
      <c r="N70" s="17"/>
      <c r="O70" s="20"/>
      <c r="P70" s="21" t="str">
        <f t="shared" si="21"/>
        <v/>
      </c>
      <c r="R70" s="30" t="str">
        <f t="shared" si="22"/>
        <v/>
      </c>
      <c r="S70" s="31" t="str">
        <f t="shared" si="23"/>
        <v/>
      </c>
      <c r="T70" s="32" t="str">
        <f>IF(OR(T$4="",R70=""),"",T$4+(COUNT(R$4:R70)-1)/(COUNT(CurrentL)-1)*JND_GL*255)</f>
        <v/>
      </c>
      <c r="U70" s="31" t="str">
        <f t="shared" si="24"/>
        <v/>
      </c>
      <c r="V70" s="33" t="str">
        <f t="shared" si="31"/>
        <v/>
      </c>
      <c r="W70" s="33" t="str">
        <f t="shared" si="32"/>
        <v/>
      </c>
      <c r="X70" s="34" t="str">
        <f t="shared" si="33"/>
        <v/>
      </c>
      <c r="Y70" s="35" t="str">
        <f t="shared" si="34"/>
        <v/>
      </c>
      <c r="Z70" s="33" t="str">
        <f t="shared" si="19"/>
        <v/>
      </c>
      <c r="AA70" s="34" t="str">
        <f t="shared" si="4"/>
        <v/>
      </c>
      <c r="AB70" s="34" t="str">
        <f t="shared" si="5"/>
        <v/>
      </c>
      <c r="AC70" s="34" t="str">
        <f t="shared" si="16"/>
        <v/>
      </c>
      <c r="AD70" s="34" t="str">
        <f t="shared" si="17"/>
        <v/>
      </c>
      <c r="AE70" s="34" t="str">
        <f t="shared" si="25"/>
        <v/>
      </c>
      <c r="AF70" s="34" t="str">
        <f t="shared" si="26"/>
        <v/>
      </c>
      <c r="AG70" s="33" t="str">
        <f t="shared" si="27"/>
        <v/>
      </c>
      <c r="AH70" s="36" t="str">
        <f t="shared" si="18"/>
        <v/>
      </c>
      <c r="AI70" s="34" t="str">
        <f t="shared" si="28"/>
        <v/>
      </c>
      <c r="AJ70" s="37" t="str">
        <f t="shared" ref="AJ70:AJ133" si="35">IF(OR(AE70="",AE70="",AE70=0,AF70=0),"",SQRT((AE70-AE69)^2+(AF70-AF69)^2))</f>
        <v/>
      </c>
    </row>
    <row r="71" spans="1:36" ht="12.75" customHeight="1" x14ac:dyDescent="0.2">
      <c r="A71" s="53"/>
      <c r="F71" s="54"/>
      <c r="H71" s="15" t="str">
        <f t="shared" si="29"/>
        <v/>
      </c>
      <c r="I71" s="16"/>
      <c r="J71" s="17"/>
      <c r="K71" s="18"/>
      <c r="L71" s="38" t="str">
        <f t="shared" si="30"/>
        <v/>
      </c>
      <c r="M71" s="16"/>
      <c r="N71" s="17"/>
      <c r="O71" s="20"/>
      <c r="P71" s="21" t="str">
        <f t="shared" si="21"/>
        <v/>
      </c>
      <c r="R71" s="30" t="str">
        <f t="shared" si="22"/>
        <v/>
      </c>
      <c r="S71" s="31" t="str">
        <f t="shared" si="23"/>
        <v/>
      </c>
      <c r="T71" s="32" t="str">
        <f>IF(OR(T$4="",R71=""),"",T$4+(COUNT(R$4:R71)-1)/(COUNT(CurrentL)-1)*JND_GL*255)</f>
        <v/>
      </c>
      <c r="U71" s="31" t="str">
        <f t="shared" si="24"/>
        <v/>
      </c>
      <c r="V71" s="33" t="str">
        <f t="shared" si="31"/>
        <v/>
      </c>
      <c r="W71" s="33" t="str">
        <f t="shared" si="32"/>
        <v/>
      </c>
      <c r="X71" s="34" t="str">
        <f t="shared" si="33"/>
        <v/>
      </c>
      <c r="Y71" s="35" t="str">
        <f t="shared" si="34"/>
        <v/>
      </c>
      <c r="Z71" s="33" t="str">
        <f t="shared" si="19"/>
        <v/>
      </c>
      <c r="AA71" s="34" t="str">
        <f t="shared" si="4"/>
        <v/>
      </c>
      <c r="AB71" s="34" t="str">
        <f t="shared" si="5"/>
        <v/>
      </c>
      <c r="AC71" s="34" t="str">
        <f t="shared" si="16"/>
        <v/>
      </c>
      <c r="AD71" s="34" t="str">
        <f t="shared" si="17"/>
        <v/>
      </c>
      <c r="AE71" s="34" t="str">
        <f t="shared" si="25"/>
        <v/>
      </c>
      <c r="AF71" s="34" t="str">
        <f t="shared" si="26"/>
        <v/>
      </c>
      <c r="AG71" s="33" t="str">
        <f t="shared" si="27"/>
        <v/>
      </c>
      <c r="AH71" s="36" t="str">
        <f t="shared" si="18"/>
        <v/>
      </c>
      <c r="AI71" s="34" t="str">
        <f t="shared" si="28"/>
        <v/>
      </c>
      <c r="AJ71" s="37" t="str">
        <f t="shared" si="35"/>
        <v/>
      </c>
    </row>
    <row r="72" spans="1:36" ht="12.75" customHeight="1" x14ac:dyDescent="0.2">
      <c r="A72" s="53"/>
      <c r="F72" s="54"/>
      <c r="H72" s="15" t="str">
        <f t="shared" si="29"/>
        <v/>
      </c>
      <c r="I72" s="16"/>
      <c r="J72" s="17"/>
      <c r="K72" s="18"/>
      <c r="L72" s="38" t="str">
        <f t="shared" si="30"/>
        <v/>
      </c>
      <c r="M72" s="16"/>
      <c r="N72" s="17"/>
      <c r="O72" s="20"/>
      <c r="P72" s="21" t="str">
        <f t="shared" si="21"/>
        <v/>
      </c>
      <c r="R72" s="30" t="str">
        <f t="shared" si="22"/>
        <v/>
      </c>
      <c r="S72" s="31" t="str">
        <f t="shared" si="23"/>
        <v/>
      </c>
      <c r="T72" s="32" t="str">
        <f>IF(OR(T$4="",R72=""),"",T$4+(COUNT(R$4:R72)-1)/(COUNT(CurrentL)-1)*JND_GL*255)</f>
        <v/>
      </c>
      <c r="U72" s="31" t="str">
        <f t="shared" si="24"/>
        <v/>
      </c>
      <c r="V72" s="33" t="str">
        <f t="shared" si="31"/>
        <v/>
      </c>
      <c r="W72" s="33" t="str">
        <f t="shared" si="32"/>
        <v/>
      </c>
      <c r="X72" s="34" t="str">
        <f t="shared" si="33"/>
        <v/>
      </c>
      <c r="Y72" s="35" t="str">
        <f t="shared" si="34"/>
        <v/>
      </c>
      <c r="Z72" s="33" t="str">
        <f t="shared" si="19"/>
        <v/>
      </c>
      <c r="AA72" s="34" t="str">
        <f t="shared" si="4"/>
        <v/>
      </c>
      <c r="AB72" s="34" t="str">
        <f t="shared" si="5"/>
        <v/>
      </c>
      <c r="AC72" s="34" t="str">
        <f t="shared" si="16"/>
        <v/>
      </c>
      <c r="AD72" s="34" t="str">
        <f t="shared" si="17"/>
        <v/>
      </c>
      <c r="AE72" s="34" t="str">
        <f t="shared" si="25"/>
        <v/>
      </c>
      <c r="AF72" s="34" t="str">
        <f t="shared" si="26"/>
        <v/>
      </c>
      <c r="AG72" s="33" t="str">
        <f t="shared" si="27"/>
        <v/>
      </c>
      <c r="AH72" s="36" t="str">
        <f t="shared" si="18"/>
        <v/>
      </c>
      <c r="AI72" s="34" t="str">
        <f t="shared" si="28"/>
        <v/>
      </c>
      <c r="AJ72" s="37" t="str">
        <f t="shared" si="35"/>
        <v/>
      </c>
    </row>
    <row r="73" spans="1:36" ht="12.75" customHeight="1" x14ac:dyDescent="0.2">
      <c r="A73" s="53"/>
      <c r="F73" s="54"/>
      <c r="H73" s="15" t="str">
        <f t="shared" si="29"/>
        <v/>
      </c>
      <c r="I73" s="16"/>
      <c r="J73" s="17"/>
      <c r="K73" s="18"/>
      <c r="L73" s="38" t="str">
        <f t="shared" si="30"/>
        <v/>
      </c>
      <c r="M73" s="16"/>
      <c r="N73" s="17"/>
      <c r="O73" s="20"/>
      <c r="P73" s="21" t="str">
        <f t="shared" si="21"/>
        <v/>
      </c>
      <c r="R73" s="30" t="str">
        <f t="shared" si="22"/>
        <v/>
      </c>
      <c r="S73" s="31" t="str">
        <f t="shared" si="23"/>
        <v/>
      </c>
      <c r="T73" s="32" t="str">
        <f>IF(OR(T$4="",R73=""),"",T$4+(COUNT(R$4:R73)-1)/(COUNT(CurrentL)-1)*JND_GL*255)</f>
        <v/>
      </c>
      <c r="U73" s="31" t="str">
        <f t="shared" si="24"/>
        <v/>
      </c>
      <c r="V73" s="33" t="str">
        <f t="shared" si="31"/>
        <v/>
      </c>
      <c r="W73" s="33" t="str">
        <f t="shared" si="32"/>
        <v/>
      </c>
      <c r="X73" s="34" t="str">
        <f t="shared" si="33"/>
        <v/>
      </c>
      <c r="Y73" s="35" t="str">
        <f t="shared" si="34"/>
        <v/>
      </c>
      <c r="Z73" s="33" t="str">
        <f t="shared" si="19"/>
        <v/>
      </c>
      <c r="AA73" s="34" t="str">
        <f t="shared" si="4"/>
        <v/>
      </c>
      <c r="AB73" s="34" t="str">
        <f t="shared" si="5"/>
        <v/>
      </c>
      <c r="AC73" s="34" t="str">
        <f t="shared" si="16"/>
        <v/>
      </c>
      <c r="AD73" s="34" t="str">
        <f t="shared" si="17"/>
        <v/>
      </c>
      <c r="AE73" s="34" t="str">
        <f t="shared" si="25"/>
        <v/>
      </c>
      <c r="AF73" s="34" t="str">
        <f t="shared" si="26"/>
        <v/>
      </c>
      <c r="AG73" s="33" t="str">
        <f t="shared" si="27"/>
        <v/>
      </c>
      <c r="AH73" s="36" t="str">
        <f t="shared" si="18"/>
        <v/>
      </c>
      <c r="AI73" s="34" t="str">
        <f t="shared" si="28"/>
        <v/>
      </c>
      <c r="AJ73" s="37" t="str">
        <f t="shared" si="35"/>
        <v/>
      </c>
    </row>
    <row r="74" spans="1:36" ht="12.75" customHeight="1" x14ac:dyDescent="0.2">
      <c r="A74" s="53"/>
      <c r="F74" s="54"/>
      <c r="H74" s="15" t="str">
        <f t="shared" si="29"/>
        <v/>
      </c>
      <c r="I74" s="16"/>
      <c r="J74" s="17"/>
      <c r="K74" s="18"/>
      <c r="L74" s="38" t="str">
        <f t="shared" si="30"/>
        <v/>
      </c>
      <c r="M74" s="16"/>
      <c r="N74" s="17"/>
      <c r="O74" s="20"/>
      <c r="P74" s="21" t="str">
        <f t="shared" si="21"/>
        <v/>
      </c>
      <c r="R74" s="30" t="str">
        <f t="shared" si="22"/>
        <v/>
      </c>
      <c r="S74" s="31" t="str">
        <f t="shared" si="23"/>
        <v/>
      </c>
      <c r="T74" s="32" t="str">
        <f>IF(OR(T$4="",R74=""),"",T$4+(COUNT(R$4:R74)-1)/(COUNT(CurrentL)-1)*JND_GL*255)</f>
        <v/>
      </c>
      <c r="U74" s="31" t="str">
        <f t="shared" si="24"/>
        <v/>
      </c>
      <c r="V74" s="33" t="str">
        <f t="shared" si="31"/>
        <v/>
      </c>
      <c r="W74" s="33" t="str">
        <f t="shared" si="32"/>
        <v/>
      </c>
      <c r="X74" s="34" t="str">
        <f t="shared" si="33"/>
        <v/>
      </c>
      <c r="Y74" s="35" t="str">
        <f t="shared" si="34"/>
        <v/>
      </c>
      <c r="Z74" s="33" t="str">
        <f t="shared" si="19"/>
        <v/>
      </c>
      <c r="AA74" s="34" t="str">
        <f t="shared" si="4"/>
        <v/>
      </c>
      <c r="AB74" s="34" t="str">
        <f t="shared" si="5"/>
        <v/>
      </c>
      <c r="AC74" s="34" t="str">
        <f t="shared" si="16"/>
        <v/>
      </c>
      <c r="AD74" s="34" t="str">
        <f t="shared" si="17"/>
        <v/>
      </c>
      <c r="AE74" s="34" t="str">
        <f t="shared" si="25"/>
        <v/>
      </c>
      <c r="AF74" s="34" t="str">
        <f t="shared" si="26"/>
        <v/>
      </c>
      <c r="AG74" s="33" t="str">
        <f t="shared" si="27"/>
        <v/>
      </c>
      <c r="AH74" s="36" t="str">
        <f t="shared" si="18"/>
        <v/>
      </c>
      <c r="AI74" s="34" t="str">
        <f t="shared" si="28"/>
        <v/>
      </c>
      <c r="AJ74" s="37" t="str">
        <f t="shared" si="35"/>
        <v/>
      </c>
    </row>
    <row r="75" spans="1:36" ht="12.75" customHeight="1" x14ac:dyDescent="0.2">
      <c r="A75" s="53"/>
      <c r="F75" s="54"/>
      <c r="H75" s="15" t="str">
        <f t="shared" si="29"/>
        <v/>
      </c>
      <c r="I75" s="16"/>
      <c r="J75" s="17"/>
      <c r="K75" s="18"/>
      <c r="L75" s="38" t="str">
        <f t="shared" si="30"/>
        <v/>
      </c>
      <c r="M75" s="16"/>
      <c r="N75" s="17"/>
      <c r="O75" s="20"/>
      <c r="P75" s="21" t="str">
        <f t="shared" si="21"/>
        <v/>
      </c>
      <c r="R75" s="30" t="str">
        <f t="shared" si="22"/>
        <v/>
      </c>
      <c r="S75" s="31" t="str">
        <f t="shared" si="23"/>
        <v/>
      </c>
      <c r="T75" s="32" t="str">
        <f>IF(OR(T$4="",R75=""),"",T$4+(COUNT(R$4:R75)-1)/(COUNT(CurrentL)-1)*JND_GL*255)</f>
        <v/>
      </c>
      <c r="U75" s="31" t="str">
        <f t="shared" si="24"/>
        <v/>
      </c>
      <c r="V75" s="33" t="str">
        <f t="shared" si="31"/>
        <v/>
      </c>
      <c r="W75" s="33" t="str">
        <f t="shared" si="32"/>
        <v/>
      </c>
      <c r="X75" s="34" t="str">
        <f t="shared" si="33"/>
        <v/>
      </c>
      <c r="Y75" s="35" t="str">
        <f t="shared" si="34"/>
        <v/>
      </c>
      <c r="Z75" s="33" t="str">
        <f t="shared" si="19"/>
        <v/>
      </c>
      <c r="AA75" s="34" t="str">
        <f t="shared" si="4"/>
        <v/>
      </c>
      <c r="AB75" s="34" t="str">
        <f t="shared" si="5"/>
        <v/>
      </c>
      <c r="AC75" s="34" t="str">
        <f t="shared" si="16"/>
        <v/>
      </c>
      <c r="AD75" s="34" t="str">
        <f t="shared" si="17"/>
        <v/>
      </c>
      <c r="AE75" s="34" t="str">
        <f t="shared" si="25"/>
        <v/>
      </c>
      <c r="AF75" s="34" t="str">
        <f t="shared" si="26"/>
        <v/>
      </c>
      <c r="AG75" s="33" t="str">
        <f t="shared" si="27"/>
        <v/>
      </c>
      <c r="AH75" s="36" t="str">
        <f t="shared" si="18"/>
        <v/>
      </c>
      <c r="AI75" s="34" t="str">
        <f t="shared" si="28"/>
        <v/>
      </c>
      <c r="AJ75" s="37" t="str">
        <f t="shared" si="35"/>
        <v/>
      </c>
    </row>
    <row r="76" spans="1:36" ht="12.75" customHeight="1" x14ac:dyDescent="0.2">
      <c r="A76" s="53"/>
      <c r="F76" s="54"/>
      <c r="H76" s="15" t="str">
        <f t="shared" si="29"/>
        <v/>
      </c>
      <c r="I76" s="16"/>
      <c r="J76" s="17"/>
      <c r="K76" s="18"/>
      <c r="L76" s="38" t="str">
        <f t="shared" si="30"/>
        <v/>
      </c>
      <c r="M76" s="16"/>
      <c r="N76" s="17"/>
      <c r="O76" s="20"/>
      <c r="P76" s="21" t="str">
        <f t="shared" si="21"/>
        <v/>
      </c>
      <c r="R76" s="30" t="str">
        <f t="shared" si="22"/>
        <v/>
      </c>
      <c r="S76" s="31" t="str">
        <f t="shared" si="23"/>
        <v/>
      </c>
      <c r="T76" s="32" t="str">
        <f>IF(OR(T$4="",R76=""),"",T$4+(COUNT(R$4:R76)-1)/(COUNT(CurrentL)-1)*JND_GL*255)</f>
        <v/>
      </c>
      <c r="U76" s="31" t="str">
        <f t="shared" si="24"/>
        <v/>
      </c>
      <c r="V76" s="33" t="str">
        <f t="shared" si="31"/>
        <v/>
      </c>
      <c r="W76" s="33" t="str">
        <f t="shared" si="32"/>
        <v/>
      </c>
      <c r="X76" s="34" t="str">
        <f t="shared" si="33"/>
        <v/>
      </c>
      <c r="Y76" s="35" t="str">
        <f t="shared" si="34"/>
        <v/>
      </c>
      <c r="Z76" s="33" t="str">
        <f t="shared" si="19"/>
        <v/>
      </c>
      <c r="AA76" s="34" t="str">
        <f t="shared" si="4"/>
        <v/>
      </c>
      <c r="AB76" s="34" t="str">
        <f t="shared" si="5"/>
        <v/>
      </c>
      <c r="AC76" s="34" t="str">
        <f t="shared" si="16"/>
        <v/>
      </c>
      <c r="AD76" s="34" t="str">
        <f t="shared" si="17"/>
        <v/>
      </c>
      <c r="AE76" s="34" t="str">
        <f t="shared" si="25"/>
        <v/>
      </c>
      <c r="AF76" s="34" t="str">
        <f t="shared" si="26"/>
        <v/>
      </c>
      <c r="AG76" s="33" t="str">
        <f t="shared" si="27"/>
        <v/>
      </c>
      <c r="AH76" s="36" t="str">
        <f t="shared" si="18"/>
        <v/>
      </c>
      <c r="AI76" s="34" t="str">
        <f t="shared" si="28"/>
        <v/>
      </c>
      <c r="AJ76" s="37" t="str">
        <f t="shared" si="35"/>
        <v/>
      </c>
    </row>
    <row r="77" spans="1:36" ht="12.75" customHeight="1" x14ac:dyDescent="0.2">
      <c r="A77" s="53"/>
      <c r="F77" s="54"/>
      <c r="H77" s="15" t="str">
        <f t="shared" si="29"/>
        <v/>
      </c>
      <c r="I77" s="16"/>
      <c r="J77" s="17"/>
      <c r="K77" s="18"/>
      <c r="L77" s="38" t="str">
        <f t="shared" si="30"/>
        <v/>
      </c>
      <c r="M77" s="16"/>
      <c r="N77" s="17"/>
      <c r="O77" s="20"/>
      <c r="P77" s="21" t="str">
        <f t="shared" si="21"/>
        <v/>
      </c>
      <c r="R77" s="30" t="str">
        <f t="shared" si="22"/>
        <v/>
      </c>
      <c r="S77" s="31" t="str">
        <f t="shared" si="23"/>
        <v/>
      </c>
      <c r="T77" s="32" t="str">
        <f>IF(OR(T$4="",R77=""),"",T$4+(COUNT(R$4:R77)-1)/(COUNT(CurrentL)-1)*JND_GL*255)</f>
        <v/>
      </c>
      <c r="U77" s="31" t="str">
        <f t="shared" si="24"/>
        <v/>
      </c>
      <c r="V77" s="33" t="str">
        <f t="shared" si="31"/>
        <v/>
      </c>
      <c r="W77" s="33" t="str">
        <f t="shared" si="32"/>
        <v/>
      </c>
      <c r="X77" s="34" t="str">
        <f t="shared" si="33"/>
        <v/>
      </c>
      <c r="Y77" s="35" t="str">
        <f t="shared" si="34"/>
        <v/>
      </c>
      <c r="Z77" s="33" t="str">
        <f t="shared" si="19"/>
        <v/>
      </c>
      <c r="AA77" s="34" t="str">
        <f t="shared" si="4"/>
        <v/>
      </c>
      <c r="AB77" s="34" t="str">
        <f t="shared" si="5"/>
        <v/>
      </c>
      <c r="AC77" s="34" t="str">
        <f t="shared" si="16"/>
        <v/>
      </c>
      <c r="AD77" s="34" t="str">
        <f t="shared" si="17"/>
        <v/>
      </c>
      <c r="AE77" s="34" t="str">
        <f t="shared" si="25"/>
        <v/>
      </c>
      <c r="AF77" s="34" t="str">
        <f t="shared" si="26"/>
        <v/>
      </c>
      <c r="AG77" s="33" t="str">
        <f t="shared" si="27"/>
        <v/>
      </c>
      <c r="AH77" s="36" t="str">
        <f t="shared" si="18"/>
        <v/>
      </c>
      <c r="AI77" s="34" t="str">
        <f t="shared" si="28"/>
        <v/>
      </c>
      <c r="AJ77" s="37" t="str">
        <f t="shared" si="35"/>
        <v/>
      </c>
    </row>
    <row r="78" spans="1:36" ht="12.75" customHeight="1" x14ac:dyDescent="0.2">
      <c r="A78" s="53"/>
      <c r="F78" s="54"/>
      <c r="H78" s="15" t="str">
        <f t="shared" si="29"/>
        <v/>
      </c>
      <c r="I78" s="16"/>
      <c r="J78" s="17"/>
      <c r="K78" s="18"/>
      <c r="L78" s="38" t="str">
        <f t="shared" si="30"/>
        <v/>
      </c>
      <c r="M78" s="16"/>
      <c r="N78" s="17"/>
      <c r="O78" s="20"/>
      <c r="P78" s="21" t="str">
        <f t="shared" si="21"/>
        <v/>
      </c>
      <c r="R78" s="30" t="str">
        <f t="shared" si="22"/>
        <v/>
      </c>
      <c r="S78" s="31" t="str">
        <f t="shared" si="23"/>
        <v/>
      </c>
      <c r="T78" s="32" t="str">
        <f>IF(OR(T$4="",R78=""),"",T$4+(COUNT(R$4:R78)-1)/(COUNT(CurrentL)-1)*JND_GL*255)</f>
        <v/>
      </c>
      <c r="U78" s="31" t="str">
        <f t="shared" si="24"/>
        <v/>
      </c>
      <c r="V78" s="33" t="str">
        <f t="shared" si="31"/>
        <v/>
      </c>
      <c r="W78" s="33" t="str">
        <f t="shared" si="32"/>
        <v/>
      </c>
      <c r="X78" s="34" t="str">
        <f t="shared" si="33"/>
        <v/>
      </c>
      <c r="Y78" s="35" t="str">
        <f t="shared" si="34"/>
        <v/>
      </c>
      <c r="Z78" s="33" t="str">
        <f t="shared" si="19"/>
        <v/>
      </c>
      <c r="AA78" s="34" t="str">
        <f t="shared" si="4"/>
        <v/>
      </c>
      <c r="AB78" s="34" t="str">
        <f t="shared" si="5"/>
        <v/>
      </c>
      <c r="AC78" s="34" t="str">
        <f t="shared" si="16"/>
        <v/>
      </c>
      <c r="AD78" s="34" t="str">
        <f t="shared" si="17"/>
        <v/>
      </c>
      <c r="AE78" s="34" t="str">
        <f t="shared" si="25"/>
        <v/>
      </c>
      <c r="AF78" s="34" t="str">
        <f t="shared" si="26"/>
        <v/>
      </c>
      <c r="AG78" s="33" t="str">
        <f t="shared" si="27"/>
        <v/>
      </c>
      <c r="AH78" s="36" t="str">
        <f t="shared" si="18"/>
        <v/>
      </c>
      <c r="AI78" s="34" t="str">
        <f t="shared" si="28"/>
        <v/>
      </c>
      <c r="AJ78" s="37" t="str">
        <f t="shared" si="35"/>
        <v/>
      </c>
    </row>
    <row r="79" spans="1:36" ht="12.75" customHeight="1" x14ac:dyDescent="0.2">
      <c r="A79" s="53"/>
      <c r="F79" s="54"/>
      <c r="H79" s="15" t="str">
        <f t="shared" si="29"/>
        <v/>
      </c>
      <c r="I79" s="16"/>
      <c r="J79" s="17"/>
      <c r="K79" s="18"/>
      <c r="L79" s="38" t="str">
        <f t="shared" si="30"/>
        <v/>
      </c>
      <c r="M79" s="16"/>
      <c r="N79" s="17"/>
      <c r="O79" s="20"/>
      <c r="P79" s="21" t="str">
        <f t="shared" si="21"/>
        <v/>
      </c>
      <c r="R79" s="30" t="str">
        <f t="shared" si="22"/>
        <v/>
      </c>
      <c r="S79" s="31" t="str">
        <f t="shared" si="23"/>
        <v/>
      </c>
      <c r="T79" s="32" t="str">
        <f>IF(OR(T$4="",R79=""),"",T$4+(COUNT(R$4:R79)-1)/(COUNT(CurrentL)-1)*JND_GL*255)</f>
        <v/>
      </c>
      <c r="U79" s="31" t="str">
        <f t="shared" si="24"/>
        <v/>
      </c>
      <c r="V79" s="33" t="str">
        <f t="shared" si="31"/>
        <v/>
      </c>
      <c r="W79" s="33" t="str">
        <f t="shared" si="32"/>
        <v/>
      </c>
      <c r="X79" s="34" t="str">
        <f t="shared" si="33"/>
        <v/>
      </c>
      <c r="Y79" s="35" t="str">
        <f t="shared" si="34"/>
        <v/>
      </c>
      <c r="Z79" s="33" t="str">
        <f t="shared" si="19"/>
        <v/>
      </c>
      <c r="AA79" s="34" t="str">
        <f t="shared" si="4"/>
        <v/>
      </c>
      <c r="AB79" s="34" t="str">
        <f t="shared" si="5"/>
        <v/>
      </c>
      <c r="AC79" s="34" t="str">
        <f t="shared" si="16"/>
        <v/>
      </c>
      <c r="AD79" s="34" t="str">
        <f t="shared" si="17"/>
        <v/>
      </c>
      <c r="AE79" s="34" t="str">
        <f t="shared" si="25"/>
        <v/>
      </c>
      <c r="AF79" s="34" t="str">
        <f t="shared" si="26"/>
        <v/>
      </c>
      <c r="AG79" s="33" t="str">
        <f t="shared" si="27"/>
        <v/>
      </c>
      <c r="AH79" s="36" t="str">
        <f t="shared" si="18"/>
        <v/>
      </c>
      <c r="AI79" s="34" t="str">
        <f t="shared" si="28"/>
        <v/>
      </c>
      <c r="AJ79" s="37" t="str">
        <f t="shared" si="35"/>
        <v/>
      </c>
    </row>
    <row r="80" spans="1:36" ht="12.75" customHeight="1" x14ac:dyDescent="0.2">
      <c r="A80" s="53"/>
      <c r="F80" s="54"/>
      <c r="H80" s="15" t="str">
        <f t="shared" si="29"/>
        <v/>
      </c>
      <c r="I80" s="16"/>
      <c r="J80" s="17"/>
      <c r="K80" s="18"/>
      <c r="L80" s="38" t="str">
        <f t="shared" si="30"/>
        <v/>
      </c>
      <c r="M80" s="16"/>
      <c r="N80" s="17"/>
      <c r="O80" s="20"/>
      <c r="P80" s="21" t="str">
        <f t="shared" si="21"/>
        <v/>
      </c>
      <c r="R80" s="30" t="str">
        <f t="shared" si="22"/>
        <v/>
      </c>
      <c r="S80" s="31" t="str">
        <f t="shared" si="23"/>
        <v/>
      </c>
      <c r="T80" s="32" t="str">
        <f>IF(OR(T$4="",R80=""),"",T$4+(COUNT(R$4:R80)-1)/(COUNT(CurrentL)-1)*JND_GL*255)</f>
        <v/>
      </c>
      <c r="U80" s="31" t="str">
        <f t="shared" si="24"/>
        <v/>
      </c>
      <c r="V80" s="33" t="str">
        <f t="shared" si="31"/>
        <v/>
      </c>
      <c r="W80" s="33" t="str">
        <f t="shared" si="32"/>
        <v/>
      </c>
      <c r="X80" s="34" t="str">
        <f t="shared" si="33"/>
        <v/>
      </c>
      <c r="Y80" s="35" t="str">
        <f t="shared" si="34"/>
        <v/>
      </c>
      <c r="Z80" s="33" t="str">
        <f t="shared" si="19"/>
        <v/>
      </c>
      <c r="AA80" s="34" t="str">
        <f t="shared" si="4"/>
        <v/>
      </c>
      <c r="AB80" s="34" t="str">
        <f t="shared" si="5"/>
        <v/>
      </c>
      <c r="AC80" s="34" t="str">
        <f t="shared" si="16"/>
        <v/>
      </c>
      <c r="AD80" s="34" t="str">
        <f t="shared" si="17"/>
        <v/>
      </c>
      <c r="AE80" s="34" t="str">
        <f t="shared" si="25"/>
        <v/>
      </c>
      <c r="AF80" s="34" t="str">
        <f t="shared" si="26"/>
        <v/>
      </c>
      <c r="AG80" s="33" t="str">
        <f t="shared" si="27"/>
        <v/>
      </c>
      <c r="AH80" s="36" t="str">
        <f t="shared" si="18"/>
        <v/>
      </c>
      <c r="AI80" s="34" t="str">
        <f t="shared" si="28"/>
        <v/>
      </c>
      <c r="AJ80" s="37" t="str">
        <f t="shared" si="35"/>
        <v/>
      </c>
    </row>
    <row r="81" spans="1:36" ht="12.75" customHeight="1" x14ac:dyDescent="0.2">
      <c r="A81" s="53"/>
      <c r="F81" s="54"/>
      <c r="H81" s="15" t="str">
        <f t="shared" si="29"/>
        <v/>
      </c>
      <c r="I81" s="16"/>
      <c r="J81" s="17"/>
      <c r="K81" s="18"/>
      <c r="L81" s="38" t="str">
        <f t="shared" si="30"/>
        <v/>
      </c>
      <c r="M81" s="16"/>
      <c r="N81" s="17"/>
      <c r="O81" s="20"/>
      <c r="P81" s="21" t="str">
        <f t="shared" si="21"/>
        <v/>
      </c>
      <c r="R81" s="30" t="str">
        <f t="shared" si="22"/>
        <v/>
      </c>
      <c r="S81" s="31" t="str">
        <f t="shared" si="23"/>
        <v/>
      </c>
      <c r="T81" s="32" t="str">
        <f>IF(OR(T$4="",R81=""),"",T$4+(COUNT(R$4:R81)-1)/(COUNT(CurrentL)-1)*JND_GL*255)</f>
        <v/>
      </c>
      <c r="U81" s="31" t="str">
        <f t="shared" si="24"/>
        <v/>
      </c>
      <c r="V81" s="33" t="str">
        <f t="shared" si="31"/>
        <v/>
      </c>
      <c r="W81" s="33" t="str">
        <f t="shared" si="32"/>
        <v/>
      </c>
      <c r="X81" s="34" t="str">
        <f t="shared" si="33"/>
        <v/>
      </c>
      <c r="Y81" s="35" t="str">
        <f t="shared" si="34"/>
        <v/>
      </c>
      <c r="Z81" s="33" t="str">
        <f t="shared" si="19"/>
        <v/>
      </c>
      <c r="AA81" s="34" t="str">
        <f t="shared" si="4"/>
        <v/>
      </c>
      <c r="AB81" s="34" t="str">
        <f t="shared" si="5"/>
        <v/>
      </c>
      <c r="AC81" s="34" t="str">
        <f t="shared" si="16"/>
        <v/>
      </c>
      <c r="AD81" s="34" t="str">
        <f t="shared" si="17"/>
        <v/>
      </c>
      <c r="AE81" s="34" t="str">
        <f t="shared" si="25"/>
        <v/>
      </c>
      <c r="AF81" s="34" t="str">
        <f t="shared" si="26"/>
        <v/>
      </c>
      <c r="AG81" s="33" t="str">
        <f t="shared" si="27"/>
        <v/>
      </c>
      <c r="AH81" s="36" t="str">
        <f t="shared" si="18"/>
        <v/>
      </c>
      <c r="AI81" s="34" t="str">
        <f t="shared" si="28"/>
        <v/>
      </c>
      <c r="AJ81" s="37" t="str">
        <f t="shared" si="35"/>
        <v/>
      </c>
    </row>
    <row r="82" spans="1:36" ht="12.75" customHeight="1" x14ac:dyDescent="0.2">
      <c r="A82" s="53"/>
      <c r="F82" s="54"/>
      <c r="H82" s="15" t="str">
        <f t="shared" si="29"/>
        <v/>
      </c>
      <c r="I82" s="16"/>
      <c r="J82" s="17"/>
      <c r="K82" s="18"/>
      <c r="L82" s="38" t="str">
        <f t="shared" si="30"/>
        <v/>
      </c>
      <c r="M82" s="16"/>
      <c r="N82" s="17"/>
      <c r="O82" s="20"/>
      <c r="P82" s="21" t="str">
        <f t="shared" si="21"/>
        <v/>
      </c>
      <c r="R82" s="30" t="str">
        <f t="shared" si="22"/>
        <v/>
      </c>
      <c r="S82" s="31" t="str">
        <f t="shared" si="23"/>
        <v/>
      </c>
      <c r="T82" s="32" t="str">
        <f>IF(OR(T$4="",R82=""),"",T$4+(COUNT(R$4:R82)-1)/(COUNT(CurrentL)-1)*JND_GL*255)</f>
        <v/>
      </c>
      <c r="U82" s="31" t="str">
        <f t="shared" si="24"/>
        <v/>
      </c>
      <c r="V82" s="33" t="str">
        <f t="shared" si="31"/>
        <v/>
      </c>
      <c r="W82" s="33" t="str">
        <f t="shared" si="32"/>
        <v/>
      </c>
      <c r="X82" s="34" t="str">
        <f t="shared" si="33"/>
        <v/>
      </c>
      <c r="Y82" s="35" t="str">
        <f t="shared" si="34"/>
        <v/>
      </c>
      <c r="Z82" s="33" t="str">
        <f t="shared" si="19"/>
        <v/>
      </c>
      <c r="AA82" s="34" t="str">
        <f t="shared" si="4"/>
        <v/>
      </c>
      <c r="AB82" s="34" t="str">
        <f t="shared" si="5"/>
        <v/>
      </c>
      <c r="AC82" s="34" t="str">
        <f t="shared" si="16"/>
        <v/>
      </c>
      <c r="AD82" s="34" t="str">
        <f t="shared" si="17"/>
        <v/>
      </c>
      <c r="AE82" s="34" t="str">
        <f t="shared" si="25"/>
        <v/>
      </c>
      <c r="AF82" s="34" t="str">
        <f t="shared" si="26"/>
        <v/>
      </c>
      <c r="AG82" s="33" t="str">
        <f t="shared" si="27"/>
        <v/>
      </c>
      <c r="AH82" s="36" t="str">
        <f t="shared" si="18"/>
        <v/>
      </c>
      <c r="AI82" s="34" t="str">
        <f t="shared" si="28"/>
        <v/>
      </c>
      <c r="AJ82" s="37" t="str">
        <f t="shared" si="35"/>
        <v/>
      </c>
    </row>
    <row r="83" spans="1:36" ht="12.75" customHeight="1" x14ac:dyDescent="0.2">
      <c r="A83" s="53"/>
      <c r="F83" s="54"/>
      <c r="H83" s="15" t="str">
        <f t="shared" si="29"/>
        <v/>
      </c>
      <c r="I83" s="16"/>
      <c r="J83" s="17"/>
      <c r="K83" s="18"/>
      <c r="L83" s="38" t="str">
        <f t="shared" si="30"/>
        <v/>
      </c>
      <c r="M83" s="16"/>
      <c r="N83" s="17"/>
      <c r="O83" s="20"/>
      <c r="P83" s="21" t="str">
        <f t="shared" si="21"/>
        <v/>
      </c>
      <c r="R83" s="30" t="str">
        <f t="shared" si="22"/>
        <v/>
      </c>
      <c r="S83" s="31" t="str">
        <f t="shared" si="23"/>
        <v/>
      </c>
      <c r="T83" s="32" t="str">
        <f>IF(OR(T$4="",R83=""),"",T$4+(COUNT(R$4:R83)-1)/(COUNT(CurrentL)-1)*JND_GL*255)</f>
        <v/>
      </c>
      <c r="U83" s="31" t="str">
        <f t="shared" si="24"/>
        <v/>
      </c>
      <c r="V83" s="33" t="str">
        <f t="shared" si="31"/>
        <v/>
      </c>
      <c r="W83" s="33" t="str">
        <f t="shared" si="32"/>
        <v/>
      </c>
      <c r="X83" s="34" t="str">
        <f t="shared" si="33"/>
        <v/>
      </c>
      <c r="Y83" s="35" t="str">
        <f t="shared" si="34"/>
        <v/>
      </c>
      <c r="Z83" s="33" t="str">
        <f t="shared" si="19"/>
        <v/>
      </c>
      <c r="AA83" s="34" t="str">
        <f t="shared" si="4"/>
        <v/>
      </c>
      <c r="AB83" s="34" t="str">
        <f t="shared" si="5"/>
        <v/>
      </c>
      <c r="AC83" s="34" t="str">
        <f t="shared" si="16"/>
        <v/>
      </c>
      <c r="AD83" s="34" t="str">
        <f t="shared" si="17"/>
        <v/>
      </c>
      <c r="AE83" s="34" t="str">
        <f t="shared" si="25"/>
        <v/>
      </c>
      <c r="AF83" s="34" t="str">
        <f t="shared" si="26"/>
        <v/>
      </c>
      <c r="AG83" s="33" t="str">
        <f t="shared" si="27"/>
        <v/>
      </c>
      <c r="AH83" s="36" t="str">
        <f t="shared" si="18"/>
        <v/>
      </c>
      <c r="AI83" s="34" t="str">
        <f t="shared" si="28"/>
        <v/>
      </c>
      <c r="AJ83" s="37" t="str">
        <f t="shared" si="35"/>
        <v/>
      </c>
    </row>
    <row r="84" spans="1:36" ht="12.75" customHeight="1" x14ac:dyDescent="0.2">
      <c r="A84" s="53"/>
      <c r="F84" s="54"/>
      <c r="H84" s="15" t="str">
        <f t="shared" si="29"/>
        <v/>
      </c>
      <c r="I84" s="16"/>
      <c r="J84" s="17"/>
      <c r="K84" s="18"/>
      <c r="L84" s="38" t="str">
        <f t="shared" si="30"/>
        <v/>
      </c>
      <c r="M84" s="16"/>
      <c r="N84" s="17"/>
      <c r="O84" s="20"/>
      <c r="P84" s="21" t="str">
        <f t="shared" si="21"/>
        <v/>
      </c>
      <c r="R84" s="30" t="str">
        <f t="shared" si="22"/>
        <v/>
      </c>
      <c r="S84" s="31" t="str">
        <f t="shared" si="23"/>
        <v/>
      </c>
      <c r="T84" s="32" t="str">
        <f>IF(OR(T$4="",R84=""),"",T$4+(COUNT(R$4:R84)-1)/(COUNT(CurrentL)-1)*JND_GL*255)</f>
        <v/>
      </c>
      <c r="U84" s="31" t="str">
        <f t="shared" si="24"/>
        <v/>
      </c>
      <c r="V84" s="33" t="str">
        <f t="shared" si="31"/>
        <v/>
      </c>
      <c r="W84" s="33" t="str">
        <f t="shared" si="32"/>
        <v/>
      </c>
      <c r="X84" s="34" t="str">
        <f t="shared" si="33"/>
        <v/>
      </c>
      <c r="Y84" s="35" t="str">
        <f t="shared" si="34"/>
        <v/>
      </c>
      <c r="Z84" s="33" t="str">
        <f t="shared" si="19"/>
        <v/>
      </c>
      <c r="AA84" s="34" t="str">
        <f t="shared" si="4"/>
        <v/>
      </c>
      <c r="AB84" s="34" t="str">
        <f t="shared" si="5"/>
        <v/>
      </c>
      <c r="AC84" s="34" t="str">
        <f t="shared" si="16"/>
        <v/>
      </c>
      <c r="AD84" s="34" t="str">
        <f t="shared" si="17"/>
        <v/>
      </c>
      <c r="AE84" s="34" t="str">
        <f t="shared" si="25"/>
        <v/>
      </c>
      <c r="AF84" s="34" t="str">
        <f t="shared" si="26"/>
        <v/>
      </c>
      <c r="AG84" s="33" t="str">
        <f t="shared" si="27"/>
        <v/>
      </c>
      <c r="AH84" s="36" t="str">
        <f t="shared" si="18"/>
        <v/>
      </c>
      <c r="AI84" s="34" t="str">
        <f t="shared" si="28"/>
        <v/>
      </c>
      <c r="AJ84" s="37" t="str">
        <f t="shared" si="35"/>
        <v/>
      </c>
    </row>
    <row r="85" spans="1:36" ht="12.75" customHeight="1" x14ac:dyDescent="0.2">
      <c r="A85" s="53"/>
      <c r="F85" s="54"/>
      <c r="H85" s="15" t="str">
        <f t="shared" si="29"/>
        <v/>
      </c>
      <c r="I85" s="16"/>
      <c r="J85" s="17"/>
      <c r="K85" s="18"/>
      <c r="L85" s="38" t="str">
        <f t="shared" si="30"/>
        <v/>
      </c>
      <c r="M85" s="16"/>
      <c r="N85" s="17"/>
      <c r="O85" s="20"/>
      <c r="P85" s="21" t="str">
        <f t="shared" si="21"/>
        <v/>
      </c>
      <c r="R85" s="30" t="str">
        <f t="shared" si="22"/>
        <v/>
      </c>
      <c r="S85" s="31" t="str">
        <f t="shared" si="23"/>
        <v/>
      </c>
      <c r="T85" s="32" t="str">
        <f>IF(OR(T$4="",R85=""),"",T$4+(COUNT(R$4:R85)-1)/(COUNT(CurrentL)-1)*JND_GL*255)</f>
        <v/>
      </c>
      <c r="U85" s="31" t="str">
        <f t="shared" si="24"/>
        <v/>
      </c>
      <c r="V85" s="33" t="str">
        <f t="shared" si="31"/>
        <v/>
      </c>
      <c r="W85" s="33" t="str">
        <f t="shared" si="32"/>
        <v/>
      </c>
      <c r="X85" s="34" t="str">
        <f t="shared" si="33"/>
        <v/>
      </c>
      <c r="Y85" s="35" t="str">
        <f t="shared" si="34"/>
        <v/>
      </c>
      <c r="Z85" s="33" t="str">
        <f t="shared" si="19"/>
        <v/>
      </c>
      <c r="AA85" s="34" t="str">
        <f t="shared" si="4"/>
        <v/>
      </c>
      <c r="AB85" s="34" t="str">
        <f t="shared" si="5"/>
        <v/>
      </c>
      <c r="AC85" s="34" t="str">
        <f t="shared" si="16"/>
        <v/>
      </c>
      <c r="AD85" s="34" t="str">
        <f t="shared" si="17"/>
        <v/>
      </c>
      <c r="AE85" s="34" t="str">
        <f t="shared" si="25"/>
        <v/>
      </c>
      <c r="AF85" s="34" t="str">
        <f t="shared" si="26"/>
        <v/>
      </c>
      <c r="AG85" s="33" t="str">
        <f t="shared" si="27"/>
        <v/>
      </c>
      <c r="AH85" s="36" t="str">
        <f t="shared" si="18"/>
        <v/>
      </c>
      <c r="AI85" s="34" t="str">
        <f t="shared" si="28"/>
        <v/>
      </c>
      <c r="AJ85" s="37" t="str">
        <f t="shared" si="35"/>
        <v/>
      </c>
    </row>
    <row r="86" spans="1:36" ht="12.75" customHeight="1" x14ac:dyDescent="0.2">
      <c r="A86" s="53"/>
      <c r="F86" s="54"/>
      <c r="H86" s="15" t="str">
        <f t="shared" si="29"/>
        <v/>
      </c>
      <c r="I86" s="16"/>
      <c r="J86" s="17"/>
      <c r="K86" s="18"/>
      <c r="L86" s="38" t="str">
        <f t="shared" si="30"/>
        <v/>
      </c>
      <c r="M86" s="16"/>
      <c r="N86" s="17"/>
      <c r="O86" s="20"/>
      <c r="P86" s="21" t="str">
        <f t="shared" si="21"/>
        <v/>
      </c>
      <c r="R86" s="30" t="str">
        <f t="shared" si="22"/>
        <v/>
      </c>
      <c r="S86" s="31" t="str">
        <f t="shared" si="23"/>
        <v/>
      </c>
      <c r="T86" s="32" t="str">
        <f>IF(OR(T$4="",R86=""),"",T$4+(COUNT(R$4:R86)-1)/(COUNT(CurrentL)-1)*JND_GL*255)</f>
        <v/>
      </c>
      <c r="U86" s="31" t="str">
        <f t="shared" si="24"/>
        <v/>
      </c>
      <c r="V86" s="33" t="str">
        <f t="shared" si="31"/>
        <v/>
      </c>
      <c r="W86" s="33" t="str">
        <f t="shared" si="32"/>
        <v/>
      </c>
      <c r="X86" s="34" t="str">
        <f t="shared" si="33"/>
        <v/>
      </c>
      <c r="Y86" s="35" t="str">
        <f t="shared" si="34"/>
        <v/>
      </c>
      <c r="Z86" s="33" t="str">
        <f t="shared" si="19"/>
        <v/>
      </c>
      <c r="AA86" s="34" t="str">
        <f t="shared" si="4"/>
        <v/>
      </c>
      <c r="AB86" s="34" t="str">
        <f t="shared" si="5"/>
        <v/>
      </c>
      <c r="AC86" s="34" t="str">
        <f t="shared" si="16"/>
        <v/>
      </c>
      <c r="AD86" s="34" t="str">
        <f t="shared" si="17"/>
        <v/>
      </c>
      <c r="AE86" s="34" t="str">
        <f t="shared" si="25"/>
        <v/>
      </c>
      <c r="AF86" s="34" t="str">
        <f t="shared" si="26"/>
        <v/>
      </c>
      <c r="AG86" s="33" t="str">
        <f t="shared" si="27"/>
        <v/>
      </c>
      <c r="AH86" s="36" t="str">
        <f t="shared" si="18"/>
        <v/>
      </c>
      <c r="AI86" s="34" t="str">
        <f t="shared" si="28"/>
        <v/>
      </c>
      <c r="AJ86" s="37" t="str">
        <f t="shared" si="35"/>
        <v/>
      </c>
    </row>
    <row r="87" spans="1:36" ht="12.75" customHeight="1" x14ac:dyDescent="0.2">
      <c r="A87" s="53"/>
      <c r="F87" s="54"/>
      <c r="H87" s="15" t="str">
        <f t="shared" si="29"/>
        <v/>
      </c>
      <c r="I87" s="16"/>
      <c r="J87" s="17"/>
      <c r="K87" s="18"/>
      <c r="L87" s="38" t="str">
        <f t="shared" si="30"/>
        <v/>
      </c>
      <c r="M87" s="16"/>
      <c r="N87" s="17"/>
      <c r="O87" s="20"/>
      <c r="P87" s="21" t="str">
        <f t="shared" si="21"/>
        <v/>
      </c>
      <c r="R87" s="30" t="str">
        <f t="shared" si="22"/>
        <v/>
      </c>
      <c r="S87" s="31" t="str">
        <f t="shared" si="23"/>
        <v/>
      </c>
      <c r="T87" s="32" t="str">
        <f>IF(OR(T$4="",R87=""),"",T$4+(COUNT(R$4:R87)-1)/(COUNT(CurrentL)-1)*JND_GL*255)</f>
        <v/>
      </c>
      <c r="U87" s="31" t="str">
        <f t="shared" si="24"/>
        <v/>
      </c>
      <c r="V87" s="33" t="str">
        <f t="shared" si="31"/>
        <v/>
      </c>
      <c r="W87" s="33" t="str">
        <f t="shared" si="32"/>
        <v/>
      </c>
      <c r="X87" s="34" t="str">
        <f t="shared" si="33"/>
        <v/>
      </c>
      <c r="Y87" s="35" t="str">
        <f t="shared" si="34"/>
        <v/>
      </c>
      <c r="Z87" s="33" t="str">
        <f t="shared" si="19"/>
        <v/>
      </c>
      <c r="AA87" s="34" t="str">
        <f t="shared" si="4"/>
        <v/>
      </c>
      <c r="AB87" s="34" t="str">
        <f t="shared" si="5"/>
        <v/>
      </c>
      <c r="AC87" s="34" t="str">
        <f t="shared" si="16"/>
        <v/>
      </c>
      <c r="AD87" s="34" t="str">
        <f t="shared" si="17"/>
        <v/>
      </c>
      <c r="AE87" s="34" t="str">
        <f t="shared" si="25"/>
        <v/>
      </c>
      <c r="AF87" s="34" t="str">
        <f t="shared" si="26"/>
        <v/>
      </c>
      <c r="AG87" s="33" t="str">
        <f t="shared" si="27"/>
        <v/>
      </c>
      <c r="AH87" s="36" t="str">
        <f t="shared" si="18"/>
        <v/>
      </c>
      <c r="AI87" s="34" t="str">
        <f t="shared" si="28"/>
        <v/>
      </c>
      <c r="AJ87" s="37" t="str">
        <f t="shared" si="35"/>
        <v/>
      </c>
    </row>
    <row r="88" spans="1:36" ht="12.75" customHeight="1" x14ac:dyDescent="0.2">
      <c r="A88" s="53"/>
      <c r="F88" s="54"/>
      <c r="H88" s="15" t="str">
        <f t="shared" si="29"/>
        <v/>
      </c>
      <c r="I88" s="16"/>
      <c r="J88" s="17"/>
      <c r="K88" s="18"/>
      <c r="L88" s="38" t="str">
        <f t="shared" si="30"/>
        <v/>
      </c>
      <c r="M88" s="16"/>
      <c r="N88" s="17"/>
      <c r="O88" s="20"/>
      <c r="P88" s="21" t="str">
        <f t="shared" si="21"/>
        <v/>
      </c>
      <c r="R88" s="30" t="str">
        <f t="shared" si="22"/>
        <v/>
      </c>
      <c r="S88" s="31" t="str">
        <f t="shared" si="23"/>
        <v/>
      </c>
      <c r="T88" s="32" t="str">
        <f>IF(OR(T$4="",R88=""),"",T$4+(COUNT(R$4:R88)-1)/(COUNT(CurrentL)-1)*JND_GL*255)</f>
        <v/>
      </c>
      <c r="U88" s="31" t="str">
        <f t="shared" si="24"/>
        <v/>
      </c>
      <c r="V88" s="33" t="str">
        <f t="shared" si="31"/>
        <v/>
      </c>
      <c r="W88" s="33" t="str">
        <f t="shared" si="32"/>
        <v/>
      </c>
      <c r="X88" s="34" t="str">
        <f t="shared" si="33"/>
        <v/>
      </c>
      <c r="Y88" s="35" t="str">
        <f t="shared" si="34"/>
        <v/>
      </c>
      <c r="Z88" s="33" t="str">
        <f t="shared" si="19"/>
        <v/>
      </c>
      <c r="AA88" s="34" t="str">
        <f t="shared" si="4"/>
        <v/>
      </c>
      <c r="AB88" s="34" t="str">
        <f t="shared" si="5"/>
        <v/>
      </c>
      <c r="AC88" s="34" t="str">
        <f t="shared" si="16"/>
        <v/>
      </c>
      <c r="AD88" s="34" t="str">
        <f t="shared" si="17"/>
        <v/>
      </c>
      <c r="AE88" s="34" t="str">
        <f t="shared" si="25"/>
        <v/>
      </c>
      <c r="AF88" s="34" t="str">
        <f t="shared" si="26"/>
        <v/>
      </c>
      <c r="AG88" s="33" t="str">
        <f t="shared" si="27"/>
        <v/>
      </c>
      <c r="AH88" s="36" t="str">
        <f t="shared" si="18"/>
        <v/>
      </c>
      <c r="AI88" s="34" t="str">
        <f t="shared" si="28"/>
        <v/>
      </c>
      <c r="AJ88" s="37" t="str">
        <f t="shared" si="35"/>
        <v/>
      </c>
    </row>
    <row r="89" spans="1:36" ht="12.75" customHeight="1" x14ac:dyDescent="0.2">
      <c r="A89" s="53"/>
      <c r="F89" s="54"/>
      <c r="H89" s="15" t="str">
        <f t="shared" si="29"/>
        <v/>
      </c>
      <c r="I89" s="16"/>
      <c r="J89" s="17"/>
      <c r="K89" s="18"/>
      <c r="L89" s="38" t="str">
        <f t="shared" si="30"/>
        <v/>
      </c>
      <c r="M89" s="16"/>
      <c r="N89" s="17"/>
      <c r="O89" s="20"/>
      <c r="P89" s="21" t="str">
        <f t="shared" si="21"/>
        <v/>
      </c>
      <c r="R89" s="30" t="str">
        <f t="shared" si="22"/>
        <v/>
      </c>
      <c r="S89" s="31" t="str">
        <f t="shared" si="23"/>
        <v/>
      </c>
      <c r="T89" s="32" t="str">
        <f>IF(OR(T$4="",R89=""),"",T$4+(COUNT(R$4:R89)-1)/(COUNT(CurrentL)-1)*JND_GL*255)</f>
        <v/>
      </c>
      <c r="U89" s="31" t="str">
        <f t="shared" si="24"/>
        <v/>
      </c>
      <c r="V89" s="33" t="str">
        <f t="shared" si="31"/>
        <v/>
      </c>
      <c r="W89" s="33" t="str">
        <f t="shared" si="32"/>
        <v/>
      </c>
      <c r="X89" s="34" t="str">
        <f t="shared" si="33"/>
        <v/>
      </c>
      <c r="Y89" s="35" t="str">
        <f t="shared" si="34"/>
        <v/>
      </c>
      <c r="Z89" s="33" t="str">
        <f t="shared" si="19"/>
        <v/>
      </c>
      <c r="AA89" s="34" t="str">
        <f t="shared" si="4"/>
        <v/>
      </c>
      <c r="AB89" s="34" t="str">
        <f t="shared" si="5"/>
        <v/>
      </c>
      <c r="AC89" s="34" t="str">
        <f t="shared" si="16"/>
        <v/>
      </c>
      <c r="AD89" s="34" t="str">
        <f t="shared" si="17"/>
        <v/>
      </c>
      <c r="AE89" s="34" t="str">
        <f t="shared" si="25"/>
        <v/>
      </c>
      <c r="AF89" s="34" t="str">
        <f t="shared" si="26"/>
        <v/>
      </c>
      <c r="AG89" s="33" t="str">
        <f t="shared" si="27"/>
        <v/>
      </c>
      <c r="AH89" s="36" t="str">
        <f t="shared" si="18"/>
        <v/>
      </c>
      <c r="AI89" s="34" t="str">
        <f t="shared" si="28"/>
        <v/>
      </c>
      <c r="AJ89" s="37" t="str">
        <f t="shared" si="35"/>
        <v/>
      </c>
    </row>
    <row r="90" spans="1:36" ht="12.75" customHeight="1" x14ac:dyDescent="0.2">
      <c r="A90" s="53"/>
      <c r="F90" s="54"/>
      <c r="H90" s="15" t="str">
        <f t="shared" si="29"/>
        <v/>
      </c>
      <c r="I90" s="16"/>
      <c r="J90" s="17"/>
      <c r="K90" s="18"/>
      <c r="L90" s="38" t="str">
        <f t="shared" si="30"/>
        <v/>
      </c>
      <c r="M90" s="16"/>
      <c r="N90" s="17"/>
      <c r="O90" s="20"/>
      <c r="P90" s="21" t="str">
        <f t="shared" si="21"/>
        <v/>
      </c>
      <c r="R90" s="30" t="str">
        <f t="shared" si="22"/>
        <v/>
      </c>
      <c r="S90" s="31" t="str">
        <f t="shared" si="23"/>
        <v/>
      </c>
      <c r="T90" s="32" t="str">
        <f>IF(OR(T$4="",R90=""),"",T$4+(COUNT(R$4:R90)-1)/(COUNT(CurrentL)-1)*JND_GL*255)</f>
        <v/>
      </c>
      <c r="U90" s="31" t="str">
        <f t="shared" si="24"/>
        <v/>
      </c>
      <c r="V90" s="33" t="str">
        <f t="shared" si="31"/>
        <v/>
      </c>
      <c r="W90" s="33" t="str">
        <f t="shared" si="32"/>
        <v/>
      </c>
      <c r="X90" s="34" t="str">
        <f t="shared" si="33"/>
        <v/>
      </c>
      <c r="Y90" s="35" t="str">
        <f t="shared" si="34"/>
        <v/>
      </c>
      <c r="Z90" s="33" t="str">
        <f t="shared" si="19"/>
        <v/>
      </c>
      <c r="AA90" s="34" t="str">
        <f t="shared" si="4"/>
        <v/>
      </c>
      <c r="AB90" s="34" t="str">
        <f t="shared" si="5"/>
        <v/>
      </c>
      <c r="AC90" s="34" t="str">
        <f t="shared" si="16"/>
        <v/>
      </c>
      <c r="AD90" s="34" t="str">
        <f t="shared" si="17"/>
        <v/>
      </c>
      <c r="AE90" s="34" t="str">
        <f t="shared" si="25"/>
        <v/>
      </c>
      <c r="AF90" s="34" t="str">
        <f t="shared" si="26"/>
        <v/>
      </c>
      <c r="AG90" s="33" t="str">
        <f t="shared" si="27"/>
        <v/>
      </c>
      <c r="AH90" s="36" t="str">
        <f t="shared" si="18"/>
        <v/>
      </c>
      <c r="AI90" s="34" t="str">
        <f t="shared" si="28"/>
        <v/>
      </c>
      <c r="AJ90" s="37" t="str">
        <f t="shared" si="35"/>
        <v/>
      </c>
    </row>
    <row r="91" spans="1:36" ht="12.75" customHeight="1" x14ac:dyDescent="0.2">
      <c r="A91" s="53"/>
      <c r="F91" s="54"/>
      <c r="H91" s="15" t="str">
        <f t="shared" si="29"/>
        <v/>
      </c>
      <c r="I91" s="16"/>
      <c r="J91" s="17"/>
      <c r="K91" s="18"/>
      <c r="L91" s="38" t="str">
        <f t="shared" si="30"/>
        <v/>
      </c>
      <c r="M91" s="16"/>
      <c r="N91" s="17"/>
      <c r="O91" s="20"/>
      <c r="P91" s="21" t="str">
        <f t="shared" si="21"/>
        <v/>
      </c>
      <c r="R91" s="30" t="str">
        <f t="shared" si="22"/>
        <v/>
      </c>
      <c r="S91" s="31" t="str">
        <f t="shared" si="23"/>
        <v/>
      </c>
      <c r="T91" s="32" t="str">
        <f>IF(OR(T$4="",R91=""),"",T$4+(COUNT(R$4:R91)-1)/(COUNT(CurrentL)-1)*JND_GL*255)</f>
        <v/>
      </c>
      <c r="U91" s="31" t="str">
        <f t="shared" si="24"/>
        <v/>
      </c>
      <c r="V91" s="33" t="str">
        <f t="shared" si="31"/>
        <v/>
      </c>
      <c r="W91" s="33" t="str">
        <f t="shared" si="32"/>
        <v/>
      </c>
      <c r="X91" s="34" t="str">
        <f t="shared" si="33"/>
        <v/>
      </c>
      <c r="Y91" s="35" t="str">
        <f t="shared" si="34"/>
        <v/>
      </c>
      <c r="Z91" s="33" t="str">
        <f t="shared" si="19"/>
        <v/>
      </c>
      <c r="AA91" s="34" t="str">
        <f t="shared" si="4"/>
        <v/>
      </c>
      <c r="AB91" s="34" t="str">
        <f t="shared" si="5"/>
        <v/>
      </c>
      <c r="AC91" s="34" t="str">
        <f t="shared" si="16"/>
        <v/>
      </c>
      <c r="AD91" s="34" t="str">
        <f t="shared" si="17"/>
        <v/>
      </c>
      <c r="AE91" s="34" t="str">
        <f t="shared" si="25"/>
        <v/>
      </c>
      <c r="AF91" s="34" t="str">
        <f t="shared" si="26"/>
        <v/>
      </c>
      <c r="AG91" s="33" t="str">
        <f t="shared" si="27"/>
        <v/>
      </c>
      <c r="AH91" s="36" t="str">
        <f t="shared" si="18"/>
        <v/>
      </c>
      <c r="AI91" s="34" t="str">
        <f t="shared" si="28"/>
        <v/>
      </c>
      <c r="AJ91" s="37" t="str">
        <f t="shared" si="35"/>
        <v/>
      </c>
    </row>
    <row r="92" spans="1:36" ht="12.75" customHeight="1" x14ac:dyDescent="0.2">
      <c r="A92" s="53"/>
      <c r="F92" s="54"/>
      <c r="H92" s="15" t="str">
        <f t="shared" si="29"/>
        <v/>
      </c>
      <c r="I92" s="16"/>
      <c r="J92" s="17"/>
      <c r="K92" s="18"/>
      <c r="L92" s="38" t="str">
        <f t="shared" si="30"/>
        <v/>
      </c>
      <c r="M92" s="16"/>
      <c r="N92" s="17"/>
      <c r="O92" s="20"/>
      <c r="P92" s="21" t="str">
        <f t="shared" si="21"/>
        <v/>
      </c>
      <c r="R92" s="30" t="str">
        <f t="shared" si="22"/>
        <v/>
      </c>
      <c r="S92" s="31" t="str">
        <f t="shared" si="23"/>
        <v/>
      </c>
      <c r="T92" s="32" t="str">
        <f>IF(OR(T$4="",R92=""),"",T$4+(COUNT(R$4:R92)-1)/(COUNT(CurrentL)-1)*JND_GL*255)</f>
        <v/>
      </c>
      <c r="U92" s="31" t="str">
        <f t="shared" si="24"/>
        <v/>
      </c>
      <c r="V92" s="33" t="str">
        <f t="shared" si="31"/>
        <v/>
      </c>
      <c r="W92" s="33" t="str">
        <f t="shared" si="32"/>
        <v/>
      </c>
      <c r="X92" s="34" t="str">
        <f t="shared" si="33"/>
        <v/>
      </c>
      <c r="Y92" s="35" t="str">
        <f t="shared" si="34"/>
        <v/>
      </c>
      <c r="Z92" s="33" t="str">
        <f t="shared" si="19"/>
        <v/>
      </c>
      <c r="AA92" s="34" t="str">
        <f t="shared" si="4"/>
        <v/>
      </c>
      <c r="AB92" s="34" t="str">
        <f t="shared" si="5"/>
        <v/>
      </c>
      <c r="AC92" s="34" t="str">
        <f t="shared" si="16"/>
        <v/>
      </c>
      <c r="AD92" s="34" t="str">
        <f t="shared" si="17"/>
        <v/>
      </c>
      <c r="AE92" s="34" t="str">
        <f t="shared" si="25"/>
        <v/>
      </c>
      <c r="AF92" s="34" t="str">
        <f t="shared" si="26"/>
        <v/>
      </c>
      <c r="AG92" s="33" t="str">
        <f t="shared" si="27"/>
        <v/>
      </c>
      <c r="AH92" s="36" t="str">
        <f t="shared" si="18"/>
        <v/>
      </c>
      <c r="AI92" s="34" t="str">
        <f t="shared" si="28"/>
        <v/>
      </c>
      <c r="AJ92" s="37" t="str">
        <f t="shared" si="35"/>
        <v/>
      </c>
    </row>
    <row r="93" spans="1:36" ht="12.75" customHeight="1" x14ac:dyDescent="0.2">
      <c r="A93" s="53"/>
      <c r="F93" s="54"/>
      <c r="H93" s="15" t="str">
        <f t="shared" si="29"/>
        <v/>
      </c>
      <c r="I93" s="16"/>
      <c r="J93" s="17"/>
      <c r="K93" s="18"/>
      <c r="L93" s="38" t="str">
        <f t="shared" si="30"/>
        <v/>
      </c>
      <c r="M93" s="16"/>
      <c r="N93" s="17"/>
      <c r="O93" s="20"/>
      <c r="P93" s="21" t="str">
        <f t="shared" si="21"/>
        <v/>
      </c>
      <c r="R93" s="30" t="str">
        <f t="shared" si="22"/>
        <v/>
      </c>
      <c r="S93" s="31" t="str">
        <f t="shared" si="23"/>
        <v/>
      </c>
      <c r="T93" s="32" t="str">
        <f>IF(OR(T$4="",R93=""),"",T$4+(COUNT(R$4:R93)-1)/(COUNT(CurrentL)-1)*JND_GL*255)</f>
        <v/>
      </c>
      <c r="U93" s="31" t="str">
        <f t="shared" si="24"/>
        <v/>
      </c>
      <c r="V93" s="33" t="str">
        <f t="shared" si="31"/>
        <v/>
      </c>
      <c r="W93" s="33" t="str">
        <f t="shared" si="32"/>
        <v/>
      </c>
      <c r="X93" s="34" t="str">
        <f t="shared" si="33"/>
        <v/>
      </c>
      <c r="Y93" s="35" t="str">
        <f t="shared" si="34"/>
        <v/>
      </c>
      <c r="Z93" s="33" t="str">
        <f t="shared" si="19"/>
        <v/>
      </c>
      <c r="AA93" s="34" t="str">
        <f t="shared" si="4"/>
        <v/>
      </c>
      <c r="AB93" s="34" t="str">
        <f t="shared" si="5"/>
        <v/>
      </c>
      <c r="AC93" s="34" t="str">
        <f t="shared" si="16"/>
        <v/>
      </c>
      <c r="AD93" s="34" t="str">
        <f t="shared" si="17"/>
        <v/>
      </c>
      <c r="AE93" s="34" t="str">
        <f t="shared" si="25"/>
        <v/>
      </c>
      <c r="AF93" s="34" t="str">
        <f t="shared" si="26"/>
        <v/>
      </c>
      <c r="AG93" s="33" t="str">
        <f t="shared" si="27"/>
        <v/>
      </c>
      <c r="AH93" s="36" t="str">
        <f t="shared" si="18"/>
        <v/>
      </c>
      <c r="AI93" s="34" t="str">
        <f t="shared" si="28"/>
        <v/>
      </c>
      <c r="AJ93" s="37" t="str">
        <f t="shared" si="35"/>
        <v/>
      </c>
    </row>
    <row r="94" spans="1:36" ht="12.75" customHeight="1" x14ac:dyDescent="0.2">
      <c r="A94" s="53"/>
      <c r="F94" s="54"/>
      <c r="H94" s="15" t="str">
        <f t="shared" si="29"/>
        <v/>
      </c>
      <c r="I94" s="16"/>
      <c r="J94" s="17"/>
      <c r="K94" s="18"/>
      <c r="L94" s="38" t="str">
        <f t="shared" si="30"/>
        <v/>
      </c>
      <c r="M94" s="16"/>
      <c r="N94" s="17"/>
      <c r="O94" s="20"/>
      <c r="P94" s="21" t="str">
        <f t="shared" si="21"/>
        <v/>
      </c>
      <c r="R94" s="30" t="str">
        <f t="shared" si="22"/>
        <v/>
      </c>
      <c r="S94" s="31" t="str">
        <f t="shared" si="23"/>
        <v/>
      </c>
      <c r="T94" s="32" t="str">
        <f>IF(OR(T$4="",R94=""),"",T$4+(COUNT(R$4:R94)-1)/(COUNT(CurrentL)-1)*JND_GL*255)</f>
        <v/>
      </c>
      <c r="U94" s="31" t="str">
        <f t="shared" si="24"/>
        <v/>
      </c>
      <c r="V94" s="33" t="str">
        <f t="shared" si="31"/>
        <v/>
      </c>
      <c r="W94" s="33" t="str">
        <f t="shared" si="32"/>
        <v/>
      </c>
      <c r="X94" s="34" t="str">
        <f t="shared" si="33"/>
        <v/>
      </c>
      <c r="Y94" s="35" t="str">
        <f t="shared" si="34"/>
        <v/>
      </c>
      <c r="Z94" s="33" t="str">
        <f t="shared" si="19"/>
        <v/>
      </c>
      <c r="AA94" s="34" t="str">
        <f t="shared" si="4"/>
        <v/>
      </c>
      <c r="AB94" s="34" t="str">
        <f t="shared" si="5"/>
        <v/>
      </c>
      <c r="AC94" s="34" t="str">
        <f t="shared" si="16"/>
        <v/>
      </c>
      <c r="AD94" s="34" t="str">
        <f t="shared" si="17"/>
        <v/>
      </c>
      <c r="AE94" s="34" t="str">
        <f t="shared" si="25"/>
        <v/>
      </c>
      <c r="AF94" s="34" t="str">
        <f t="shared" si="26"/>
        <v/>
      </c>
      <c r="AG94" s="33" t="str">
        <f t="shared" si="27"/>
        <v/>
      </c>
      <c r="AH94" s="36" t="str">
        <f t="shared" si="18"/>
        <v/>
      </c>
      <c r="AI94" s="34" t="str">
        <f t="shared" si="28"/>
        <v/>
      </c>
      <c r="AJ94" s="37" t="str">
        <f t="shared" si="35"/>
        <v/>
      </c>
    </row>
    <row r="95" spans="1:36" ht="12.75" customHeight="1" x14ac:dyDescent="0.2">
      <c r="A95" s="53"/>
      <c r="F95" s="54"/>
      <c r="H95" s="15" t="str">
        <f t="shared" si="29"/>
        <v/>
      </c>
      <c r="I95" s="16"/>
      <c r="J95" s="17"/>
      <c r="K95" s="18"/>
      <c r="L95" s="38" t="str">
        <f t="shared" si="30"/>
        <v/>
      </c>
      <c r="M95" s="16"/>
      <c r="N95" s="17"/>
      <c r="O95" s="20"/>
      <c r="P95" s="21" t="str">
        <f t="shared" si="21"/>
        <v/>
      </c>
      <c r="R95" s="30" t="str">
        <f t="shared" si="22"/>
        <v/>
      </c>
      <c r="S95" s="31" t="str">
        <f t="shared" si="23"/>
        <v/>
      </c>
      <c r="T95" s="32" t="str">
        <f>IF(OR(T$4="",R95=""),"",T$4+(COUNT(R$4:R95)-1)/(COUNT(CurrentL)-1)*JND_GL*255)</f>
        <v/>
      </c>
      <c r="U95" s="31" t="str">
        <f t="shared" si="24"/>
        <v/>
      </c>
      <c r="V95" s="33" t="str">
        <f t="shared" si="31"/>
        <v/>
      </c>
      <c r="W95" s="33" t="str">
        <f t="shared" si="32"/>
        <v/>
      </c>
      <c r="X95" s="34" t="str">
        <f t="shared" si="33"/>
        <v/>
      </c>
      <c r="Y95" s="35" t="str">
        <f t="shared" si="34"/>
        <v/>
      </c>
      <c r="Z95" s="33" t="str">
        <f t="shared" si="19"/>
        <v/>
      </c>
      <c r="AA95" s="34" t="str">
        <f t="shared" si="4"/>
        <v/>
      </c>
      <c r="AB95" s="34" t="str">
        <f t="shared" si="5"/>
        <v/>
      </c>
      <c r="AC95" s="34" t="str">
        <f t="shared" si="16"/>
        <v/>
      </c>
      <c r="AD95" s="34" t="str">
        <f t="shared" si="17"/>
        <v/>
      </c>
      <c r="AE95" s="34" t="str">
        <f t="shared" si="25"/>
        <v/>
      </c>
      <c r="AF95" s="34" t="str">
        <f t="shared" si="26"/>
        <v/>
      </c>
      <c r="AG95" s="33" t="str">
        <f t="shared" si="27"/>
        <v/>
      </c>
      <c r="AH95" s="36" t="str">
        <f t="shared" si="18"/>
        <v/>
      </c>
      <c r="AI95" s="34" t="str">
        <f t="shared" si="28"/>
        <v/>
      </c>
      <c r="AJ95" s="37" t="str">
        <f t="shared" si="35"/>
        <v/>
      </c>
    </row>
    <row r="96" spans="1:36" ht="12.75" customHeight="1" x14ac:dyDescent="0.2">
      <c r="A96" s="53"/>
      <c r="F96" s="54"/>
      <c r="H96" s="15" t="str">
        <f t="shared" si="29"/>
        <v/>
      </c>
      <c r="I96" s="16"/>
      <c r="J96" s="17"/>
      <c r="K96" s="18"/>
      <c r="L96" s="38" t="str">
        <f t="shared" si="30"/>
        <v/>
      </c>
      <c r="M96" s="16"/>
      <c r="N96" s="17"/>
      <c r="O96" s="20"/>
      <c r="P96" s="21" t="str">
        <f t="shared" si="21"/>
        <v/>
      </c>
      <c r="R96" s="30" t="str">
        <f t="shared" si="22"/>
        <v/>
      </c>
      <c r="S96" s="31" t="str">
        <f t="shared" si="23"/>
        <v/>
      </c>
      <c r="T96" s="32" t="str">
        <f>IF(OR(T$4="",R96=""),"",T$4+(COUNT(R$4:R96)-1)/(COUNT(CurrentL)-1)*JND_GL*255)</f>
        <v/>
      </c>
      <c r="U96" s="31" t="str">
        <f t="shared" si="24"/>
        <v/>
      </c>
      <c r="V96" s="33" t="str">
        <f t="shared" si="31"/>
        <v/>
      </c>
      <c r="W96" s="33" t="str">
        <f t="shared" si="32"/>
        <v/>
      </c>
      <c r="X96" s="34" t="str">
        <f t="shared" si="33"/>
        <v/>
      </c>
      <c r="Y96" s="35" t="str">
        <f t="shared" si="34"/>
        <v/>
      </c>
      <c r="Z96" s="33" t="str">
        <f t="shared" si="19"/>
        <v/>
      </c>
      <c r="AA96" s="34" t="str">
        <f t="shared" si="4"/>
        <v/>
      </c>
      <c r="AB96" s="34" t="str">
        <f t="shared" si="5"/>
        <v/>
      </c>
      <c r="AC96" s="34" t="str">
        <f t="shared" si="16"/>
        <v/>
      </c>
      <c r="AD96" s="34" t="str">
        <f t="shared" si="17"/>
        <v/>
      </c>
      <c r="AE96" s="34" t="str">
        <f t="shared" si="25"/>
        <v/>
      </c>
      <c r="AF96" s="34" t="str">
        <f t="shared" si="26"/>
        <v/>
      </c>
      <c r="AG96" s="33" t="str">
        <f t="shared" si="27"/>
        <v/>
      </c>
      <c r="AH96" s="36" t="str">
        <f t="shared" si="18"/>
        <v/>
      </c>
      <c r="AI96" s="34" t="str">
        <f t="shared" si="28"/>
        <v/>
      </c>
      <c r="AJ96" s="37" t="str">
        <f t="shared" si="35"/>
        <v/>
      </c>
    </row>
    <row r="97" spans="1:36" ht="12.75" customHeight="1" x14ac:dyDescent="0.2">
      <c r="A97" s="53"/>
      <c r="F97" s="54"/>
      <c r="H97" s="15" t="str">
        <f t="shared" si="29"/>
        <v/>
      </c>
      <c r="I97" s="16"/>
      <c r="J97" s="17"/>
      <c r="K97" s="18"/>
      <c r="L97" s="38" t="str">
        <f t="shared" si="30"/>
        <v/>
      </c>
      <c r="M97" s="16"/>
      <c r="N97" s="17"/>
      <c r="O97" s="20"/>
      <c r="P97" s="21" t="str">
        <f t="shared" si="21"/>
        <v/>
      </c>
      <c r="R97" s="30" t="str">
        <f t="shared" si="22"/>
        <v/>
      </c>
      <c r="S97" s="31" t="str">
        <f t="shared" si="23"/>
        <v/>
      </c>
      <c r="T97" s="32" t="str">
        <f>IF(OR(T$4="",R97=""),"",T$4+(COUNT(R$4:R97)-1)/(COUNT(CurrentL)-1)*JND_GL*255)</f>
        <v/>
      </c>
      <c r="U97" s="31" t="str">
        <f t="shared" si="24"/>
        <v/>
      </c>
      <c r="V97" s="33" t="str">
        <f t="shared" si="31"/>
        <v/>
      </c>
      <c r="W97" s="33" t="str">
        <f t="shared" si="32"/>
        <v/>
      </c>
      <c r="X97" s="34" t="str">
        <f t="shared" si="33"/>
        <v/>
      </c>
      <c r="Y97" s="35" t="str">
        <f t="shared" si="34"/>
        <v/>
      </c>
      <c r="Z97" s="33" t="str">
        <f t="shared" si="19"/>
        <v/>
      </c>
      <c r="AA97" s="34" t="str">
        <f t="shared" si="4"/>
        <v/>
      </c>
      <c r="AB97" s="34" t="str">
        <f t="shared" si="5"/>
        <v/>
      </c>
      <c r="AC97" s="34" t="str">
        <f t="shared" si="16"/>
        <v/>
      </c>
      <c r="AD97" s="34" t="str">
        <f t="shared" si="17"/>
        <v/>
      </c>
      <c r="AE97" s="34" t="str">
        <f t="shared" si="25"/>
        <v/>
      </c>
      <c r="AF97" s="34" t="str">
        <f t="shared" si="26"/>
        <v/>
      </c>
      <c r="AG97" s="33" t="str">
        <f t="shared" si="27"/>
        <v/>
      </c>
      <c r="AH97" s="36" t="str">
        <f t="shared" si="18"/>
        <v/>
      </c>
      <c r="AI97" s="34" t="str">
        <f t="shared" si="28"/>
        <v/>
      </c>
      <c r="AJ97" s="37" t="str">
        <f t="shared" si="35"/>
        <v/>
      </c>
    </row>
    <row r="98" spans="1:36" ht="12.75" customHeight="1" x14ac:dyDescent="0.2">
      <c r="A98" s="53"/>
      <c r="F98" s="54"/>
      <c r="H98" s="15" t="str">
        <f t="shared" si="29"/>
        <v/>
      </c>
      <c r="I98" s="16"/>
      <c r="J98" s="17"/>
      <c r="K98" s="18"/>
      <c r="L98" s="38" t="str">
        <f t="shared" si="30"/>
        <v/>
      </c>
      <c r="M98" s="16"/>
      <c r="N98" s="17"/>
      <c r="O98" s="20"/>
      <c r="P98" s="21" t="str">
        <f t="shared" si="21"/>
        <v/>
      </c>
      <c r="R98" s="30" t="str">
        <f t="shared" si="22"/>
        <v/>
      </c>
      <c r="S98" s="31" t="str">
        <f t="shared" si="23"/>
        <v/>
      </c>
      <c r="T98" s="32" t="str">
        <f>IF(OR(T$4="",R98=""),"",T$4+(COUNT(R$4:R98)-1)/(COUNT(CurrentL)-1)*JND_GL*255)</f>
        <v/>
      </c>
      <c r="U98" s="31" t="str">
        <f t="shared" si="24"/>
        <v/>
      </c>
      <c r="V98" s="33" t="str">
        <f t="shared" si="31"/>
        <v/>
      </c>
      <c r="W98" s="33" t="str">
        <f t="shared" si="32"/>
        <v/>
      </c>
      <c r="X98" s="34" t="str">
        <f t="shared" si="33"/>
        <v/>
      </c>
      <c r="Y98" s="35" t="str">
        <f t="shared" si="34"/>
        <v/>
      </c>
      <c r="Z98" s="33" t="str">
        <f t="shared" si="19"/>
        <v/>
      </c>
      <c r="AA98" s="34" t="str">
        <f t="shared" si="4"/>
        <v/>
      </c>
      <c r="AB98" s="34" t="str">
        <f t="shared" si="5"/>
        <v/>
      </c>
      <c r="AC98" s="34" t="str">
        <f t="shared" si="16"/>
        <v/>
      </c>
      <c r="AD98" s="34" t="str">
        <f t="shared" si="17"/>
        <v/>
      </c>
      <c r="AE98" s="34" t="str">
        <f t="shared" si="25"/>
        <v/>
      </c>
      <c r="AF98" s="34" t="str">
        <f t="shared" si="26"/>
        <v/>
      </c>
      <c r="AG98" s="33" t="str">
        <f t="shared" si="27"/>
        <v/>
      </c>
      <c r="AH98" s="36" t="str">
        <f t="shared" si="18"/>
        <v/>
      </c>
      <c r="AI98" s="34" t="str">
        <f t="shared" si="28"/>
        <v/>
      </c>
      <c r="AJ98" s="37" t="str">
        <f t="shared" si="35"/>
        <v/>
      </c>
    </row>
    <row r="99" spans="1:36" ht="12.75" customHeight="1" x14ac:dyDescent="0.2">
      <c r="A99" s="53"/>
      <c r="F99" s="54"/>
      <c r="H99" s="15" t="str">
        <f t="shared" si="29"/>
        <v/>
      </c>
      <c r="I99" s="16"/>
      <c r="J99" s="17"/>
      <c r="K99" s="18"/>
      <c r="L99" s="38" t="str">
        <f t="shared" si="30"/>
        <v/>
      </c>
      <c r="M99" s="16"/>
      <c r="N99" s="17"/>
      <c r="O99" s="20"/>
      <c r="P99" s="21" t="str">
        <f t="shared" si="21"/>
        <v/>
      </c>
      <c r="R99" s="30" t="str">
        <f t="shared" si="22"/>
        <v/>
      </c>
      <c r="S99" s="31" t="str">
        <f t="shared" si="23"/>
        <v/>
      </c>
      <c r="T99" s="32" t="str">
        <f>IF(OR(T$4="",R99=""),"",T$4+(COUNT(R$4:R99)-1)/(COUNT(CurrentL)-1)*JND_GL*255)</f>
        <v/>
      </c>
      <c r="U99" s="31" t="str">
        <f t="shared" si="24"/>
        <v/>
      </c>
      <c r="V99" s="33" t="str">
        <f t="shared" si="31"/>
        <v/>
      </c>
      <c r="W99" s="33" t="str">
        <f t="shared" si="32"/>
        <v/>
      </c>
      <c r="X99" s="34" t="str">
        <f t="shared" si="33"/>
        <v/>
      </c>
      <c r="Y99" s="35" t="str">
        <f t="shared" si="34"/>
        <v/>
      </c>
      <c r="Z99" s="33" t="str">
        <f t="shared" si="19"/>
        <v/>
      </c>
      <c r="AA99" s="34" t="str">
        <f t="shared" si="4"/>
        <v/>
      </c>
      <c r="AB99" s="34" t="str">
        <f t="shared" si="5"/>
        <v/>
      </c>
      <c r="AC99" s="34" t="str">
        <f t="shared" si="16"/>
        <v/>
      </c>
      <c r="AD99" s="34" t="str">
        <f t="shared" si="17"/>
        <v/>
      </c>
      <c r="AE99" s="34" t="str">
        <f t="shared" si="25"/>
        <v/>
      </c>
      <c r="AF99" s="34" t="str">
        <f t="shared" si="26"/>
        <v/>
      </c>
      <c r="AG99" s="33" t="str">
        <f t="shared" si="27"/>
        <v/>
      </c>
      <c r="AH99" s="36" t="str">
        <f t="shared" si="18"/>
        <v/>
      </c>
      <c r="AI99" s="34" t="str">
        <f t="shared" si="28"/>
        <v/>
      </c>
      <c r="AJ99" s="37" t="str">
        <f t="shared" si="35"/>
        <v/>
      </c>
    </row>
    <row r="100" spans="1:36" ht="12.75" customHeight="1" x14ac:dyDescent="0.2">
      <c r="A100" s="53"/>
      <c r="F100" s="54"/>
      <c r="H100" s="15" t="str">
        <f t="shared" si="29"/>
        <v/>
      </c>
      <c r="I100" s="16"/>
      <c r="J100" s="17"/>
      <c r="K100" s="18"/>
      <c r="L100" s="38" t="str">
        <f t="shared" si="30"/>
        <v/>
      </c>
      <c r="M100" s="16"/>
      <c r="N100" s="17"/>
      <c r="O100" s="20"/>
      <c r="P100" s="21" t="str">
        <f t="shared" si="21"/>
        <v/>
      </c>
      <c r="R100" s="30" t="str">
        <f t="shared" si="22"/>
        <v/>
      </c>
      <c r="S100" s="31" t="str">
        <f t="shared" si="23"/>
        <v/>
      </c>
      <c r="T100" s="32" t="str">
        <f>IF(OR(T$4="",R100=""),"",T$4+(COUNT(R$4:R100)-1)/(COUNT(CurrentL)-1)*JND_GL*255)</f>
        <v/>
      </c>
      <c r="U100" s="31" t="str">
        <f t="shared" si="24"/>
        <v/>
      </c>
      <c r="V100" s="33" t="str">
        <f t="shared" si="31"/>
        <v/>
      </c>
      <c r="W100" s="33" t="str">
        <f t="shared" si="32"/>
        <v/>
      </c>
      <c r="X100" s="34" t="str">
        <f t="shared" si="33"/>
        <v/>
      </c>
      <c r="Y100" s="35" t="str">
        <f t="shared" si="34"/>
        <v/>
      </c>
      <c r="Z100" s="33" t="str">
        <f t="shared" si="19"/>
        <v/>
      </c>
      <c r="AA100" s="34" t="str">
        <f t="shared" si="4"/>
        <v/>
      </c>
      <c r="AB100" s="34" t="str">
        <f t="shared" si="5"/>
        <v/>
      </c>
      <c r="AC100" s="34" t="str">
        <f t="shared" si="16"/>
        <v/>
      </c>
      <c r="AD100" s="34" t="str">
        <f t="shared" si="17"/>
        <v/>
      </c>
      <c r="AE100" s="34" t="str">
        <f t="shared" si="25"/>
        <v/>
      </c>
      <c r="AF100" s="34" t="str">
        <f t="shared" si="26"/>
        <v/>
      </c>
      <c r="AG100" s="33" t="str">
        <f t="shared" si="27"/>
        <v/>
      </c>
      <c r="AH100" s="36" t="str">
        <f t="shared" si="18"/>
        <v/>
      </c>
      <c r="AI100" s="34" t="str">
        <f t="shared" si="28"/>
        <v/>
      </c>
      <c r="AJ100" s="37" t="str">
        <f t="shared" si="35"/>
        <v/>
      </c>
    </row>
    <row r="101" spans="1:36" ht="12.75" customHeight="1" x14ac:dyDescent="0.2">
      <c r="A101" s="53"/>
      <c r="F101" s="54"/>
      <c r="H101" s="15" t="str">
        <f t="shared" si="29"/>
        <v/>
      </c>
      <c r="I101" s="16"/>
      <c r="J101" s="17"/>
      <c r="K101" s="18"/>
      <c r="L101" s="38" t="str">
        <f t="shared" si="30"/>
        <v/>
      </c>
      <c r="M101" s="16"/>
      <c r="N101" s="17"/>
      <c r="O101" s="20"/>
      <c r="P101" s="21" t="str">
        <f t="shared" si="21"/>
        <v/>
      </c>
      <c r="R101" s="30" t="str">
        <f t="shared" si="22"/>
        <v/>
      </c>
      <c r="S101" s="31" t="str">
        <f t="shared" si="23"/>
        <v/>
      </c>
      <c r="T101" s="32" t="str">
        <f>IF(OR(T$4="",R101=""),"",T$4+(COUNT(R$4:R101)-1)/(COUNT(CurrentL)-1)*JND_GL*255)</f>
        <v/>
      </c>
      <c r="U101" s="31" t="str">
        <f t="shared" si="24"/>
        <v/>
      </c>
      <c r="V101" s="33" t="str">
        <f t="shared" si="31"/>
        <v/>
      </c>
      <c r="W101" s="33" t="str">
        <f t="shared" si="32"/>
        <v/>
      </c>
      <c r="X101" s="34" t="str">
        <f t="shared" si="33"/>
        <v/>
      </c>
      <c r="Y101" s="35" t="str">
        <f t="shared" si="34"/>
        <v/>
      </c>
      <c r="Z101" s="33" t="str">
        <f t="shared" si="19"/>
        <v/>
      </c>
      <c r="AA101" s="34" t="str">
        <f t="shared" si="4"/>
        <v/>
      </c>
      <c r="AB101" s="34" t="str">
        <f t="shared" si="5"/>
        <v/>
      </c>
      <c r="AC101" s="34" t="str">
        <f t="shared" si="16"/>
        <v/>
      </c>
      <c r="AD101" s="34" t="str">
        <f t="shared" si="17"/>
        <v/>
      </c>
      <c r="AE101" s="34" t="str">
        <f t="shared" si="25"/>
        <v/>
      </c>
      <c r="AF101" s="34" t="str">
        <f t="shared" si="26"/>
        <v/>
      </c>
      <c r="AG101" s="33" t="str">
        <f t="shared" si="27"/>
        <v/>
      </c>
      <c r="AH101" s="36" t="str">
        <f t="shared" si="18"/>
        <v/>
      </c>
      <c r="AI101" s="34" t="str">
        <f t="shared" si="28"/>
        <v/>
      </c>
      <c r="AJ101" s="37" t="str">
        <f t="shared" si="35"/>
        <v/>
      </c>
    </row>
    <row r="102" spans="1:36" ht="12.75" customHeight="1" x14ac:dyDescent="0.2">
      <c r="A102" s="53"/>
      <c r="F102" s="54"/>
      <c r="H102" s="15" t="str">
        <f t="shared" si="29"/>
        <v/>
      </c>
      <c r="I102" s="16"/>
      <c r="J102" s="17"/>
      <c r="K102" s="18"/>
      <c r="L102" s="38" t="str">
        <f t="shared" si="30"/>
        <v/>
      </c>
      <c r="M102" s="16"/>
      <c r="N102" s="17"/>
      <c r="O102" s="20"/>
      <c r="P102" s="21" t="str">
        <f t="shared" si="21"/>
        <v/>
      </c>
      <c r="R102" s="30" t="str">
        <f t="shared" si="22"/>
        <v/>
      </c>
      <c r="S102" s="31" t="str">
        <f t="shared" si="23"/>
        <v/>
      </c>
      <c r="T102" s="32" t="str">
        <f>IF(OR(T$4="",R102=""),"",T$4+(COUNT(R$4:R102)-1)/(COUNT(CurrentL)-1)*JND_GL*255)</f>
        <v/>
      </c>
      <c r="U102" s="31" t="str">
        <f t="shared" si="24"/>
        <v/>
      </c>
      <c r="V102" s="33" t="str">
        <f t="shared" si="31"/>
        <v/>
      </c>
      <c r="W102" s="33" t="str">
        <f t="shared" si="32"/>
        <v/>
      </c>
      <c r="X102" s="34" t="str">
        <f t="shared" si="33"/>
        <v/>
      </c>
      <c r="Y102" s="35" t="str">
        <f t="shared" si="34"/>
        <v/>
      </c>
      <c r="Z102" s="33" t="str">
        <f t="shared" si="19"/>
        <v/>
      </c>
      <c r="AA102" s="34" t="str">
        <f t="shared" si="4"/>
        <v/>
      </c>
      <c r="AB102" s="34" t="str">
        <f t="shared" si="5"/>
        <v/>
      </c>
      <c r="AC102" s="34" t="str">
        <f t="shared" si="16"/>
        <v/>
      </c>
      <c r="AD102" s="34" t="str">
        <f t="shared" si="17"/>
        <v/>
      </c>
      <c r="AE102" s="34" t="str">
        <f t="shared" si="25"/>
        <v/>
      </c>
      <c r="AF102" s="34" t="str">
        <f t="shared" si="26"/>
        <v/>
      </c>
      <c r="AG102" s="33" t="str">
        <f t="shared" si="27"/>
        <v/>
      </c>
      <c r="AH102" s="36" t="str">
        <f t="shared" si="18"/>
        <v/>
      </c>
      <c r="AI102" s="34" t="str">
        <f t="shared" si="28"/>
        <v/>
      </c>
      <c r="AJ102" s="37" t="str">
        <f t="shared" si="35"/>
        <v/>
      </c>
    </row>
    <row r="103" spans="1:36" ht="12.75" customHeight="1" x14ac:dyDescent="0.2">
      <c r="A103" s="53"/>
      <c r="F103" s="54"/>
      <c r="H103" s="15" t="str">
        <f t="shared" si="29"/>
        <v/>
      </c>
      <c r="I103" s="16"/>
      <c r="J103" s="17"/>
      <c r="K103" s="18"/>
      <c r="L103" s="38" t="str">
        <f t="shared" si="30"/>
        <v/>
      </c>
      <c r="M103" s="16"/>
      <c r="N103" s="17"/>
      <c r="O103" s="20"/>
      <c r="P103" s="21" t="str">
        <f t="shared" si="21"/>
        <v/>
      </c>
      <c r="R103" s="30" t="str">
        <f t="shared" si="22"/>
        <v/>
      </c>
      <c r="S103" s="31" t="str">
        <f t="shared" si="23"/>
        <v/>
      </c>
      <c r="T103" s="32" t="str">
        <f>IF(OR(T$4="",R103=""),"",T$4+(COUNT(R$4:R103)-1)/(COUNT(CurrentL)-1)*JND_GL*255)</f>
        <v/>
      </c>
      <c r="U103" s="31" t="str">
        <f t="shared" si="24"/>
        <v/>
      </c>
      <c r="V103" s="33" t="str">
        <f t="shared" si="31"/>
        <v/>
      </c>
      <c r="W103" s="33" t="str">
        <f t="shared" si="32"/>
        <v/>
      </c>
      <c r="X103" s="34" t="str">
        <f t="shared" si="33"/>
        <v/>
      </c>
      <c r="Y103" s="35" t="str">
        <f t="shared" si="34"/>
        <v/>
      </c>
      <c r="Z103" s="33" t="str">
        <f t="shared" si="19"/>
        <v/>
      </c>
      <c r="AA103" s="34" t="str">
        <f t="shared" si="4"/>
        <v/>
      </c>
      <c r="AB103" s="34" t="str">
        <f t="shared" si="5"/>
        <v/>
      </c>
      <c r="AC103" s="34" t="str">
        <f t="shared" si="16"/>
        <v/>
      </c>
      <c r="AD103" s="34" t="str">
        <f t="shared" si="17"/>
        <v/>
      </c>
      <c r="AE103" s="34" t="str">
        <f t="shared" si="25"/>
        <v/>
      </c>
      <c r="AF103" s="34" t="str">
        <f t="shared" si="26"/>
        <v/>
      </c>
      <c r="AG103" s="33" t="str">
        <f t="shared" si="27"/>
        <v/>
      </c>
      <c r="AH103" s="36" t="str">
        <f t="shared" si="18"/>
        <v/>
      </c>
      <c r="AI103" s="34" t="str">
        <f t="shared" si="28"/>
        <v/>
      </c>
      <c r="AJ103" s="37" t="str">
        <f t="shared" si="35"/>
        <v/>
      </c>
    </row>
    <row r="104" spans="1:36" ht="12.75" customHeight="1" x14ac:dyDescent="0.2">
      <c r="A104" s="53"/>
      <c r="F104" s="54"/>
      <c r="H104" s="15" t="str">
        <f t="shared" si="29"/>
        <v/>
      </c>
      <c r="I104" s="16"/>
      <c r="J104" s="17"/>
      <c r="K104" s="18"/>
      <c r="L104" s="38" t="str">
        <f t="shared" si="30"/>
        <v/>
      </c>
      <c r="M104" s="16"/>
      <c r="N104" s="17"/>
      <c r="O104" s="20"/>
      <c r="P104" s="21" t="str">
        <f t="shared" si="21"/>
        <v/>
      </c>
      <c r="R104" s="30" t="str">
        <f t="shared" si="22"/>
        <v/>
      </c>
      <c r="S104" s="31" t="str">
        <f t="shared" si="23"/>
        <v/>
      </c>
      <c r="T104" s="32" t="str">
        <f>IF(OR(T$4="",R104=""),"",T$4+(COUNT(R$4:R104)-1)/(COUNT(CurrentL)-1)*JND_GL*255)</f>
        <v/>
      </c>
      <c r="U104" s="31" t="str">
        <f t="shared" si="24"/>
        <v/>
      </c>
      <c r="V104" s="33" t="str">
        <f t="shared" si="31"/>
        <v/>
      </c>
      <c r="W104" s="33" t="str">
        <f t="shared" si="32"/>
        <v/>
      </c>
      <c r="X104" s="34" t="str">
        <f t="shared" si="33"/>
        <v/>
      </c>
      <c r="Y104" s="35" t="str">
        <f t="shared" si="34"/>
        <v/>
      </c>
      <c r="Z104" s="33" t="str">
        <f t="shared" si="19"/>
        <v/>
      </c>
      <c r="AA104" s="34" t="str">
        <f t="shared" si="4"/>
        <v/>
      </c>
      <c r="AB104" s="34" t="str">
        <f t="shared" si="5"/>
        <v/>
      </c>
      <c r="AC104" s="34" t="str">
        <f t="shared" si="16"/>
        <v/>
      </c>
      <c r="AD104" s="34" t="str">
        <f t="shared" si="17"/>
        <v/>
      </c>
      <c r="AE104" s="34" t="str">
        <f t="shared" si="25"/>
        <v/>
      </c>
      <c r="AF104" s="34" t="str">
        <f t="shared" si="26"/>
        <v/>
      </c>
      <c r="AG104" s="33" t="str">
        <f t="shared" si="27"/>
        <v/>
      </c>
      <c r="AH104" s="36" t="str">
        <f t="shared" si="18"/>
        <v/>
      </c>
      <c r="AI104" s="34" t="str">
        <f t="shared" si="28"/>
        <v/>
      </c>
      <c r="AJ104" s="37" t="str">
        <f t="shared" si="35"/>
        <v/>
      </c>
    </row>
    <row r="105" spans="1:36" ht="12.75" customHeight="1" x14ac:dyDescent="0.2">
      <c r="A105" s="53"/>
      <c r="F105" s="54"/>
      <c r="H105" s="15" t="str">
        <f t="shared" si="29"/>
        <v/>
      </c>
      <c r="I105" s="16"/>
      <c r="J105" s="17"/>
      <c r="K105" s="18"/>
      <c r="L105" s="38" t="str">
        <f t="shared" si="30"/>
        <v/>
      </c>
      <c r="M105" s="16"/>
      <c r="N105" s="17"/>
      <c r="O105" s="20"/>
      <c r="P105" s="21" t="str">
        <f t="shared" si="21"/>
        <v/>
      </c>
      <c r="R105" s="30" t="str">
        <f t="shared" si="22"/>
        <v/>
      </c>
      <c r="S105" s="31" t="str">
        <f t="shared" si="23"/>
        <v/>
      </c>
      <c r="T105" s="32" t="str">
        <f>IF(OR(T$4="",R105=""),"",T$4+(COUNT(R$4:R105)-1)/(COUNT(CurrentL)-1)*JND_GL*255)</f>
        <v/>
      </c>
      <c r="U105" s="31" t="str">
        <f t="shared" si="24"/>
        <v/>
      </c>
      <c r="V105" s="33" t="str">
        <f t="shared" si="31"/>
        <v/>
      </c>
      <c r="W105" s="33" t="str">
        <f t="shared" si="32"/>
        <v/>
      </c>
      <c r="X105" s="34" t="str">
        <f t="shared" si="33"/>
        <v/>
      </c>
      <c r="Y105" s="35" t="str">
        <f t="shared" si="34"/>
        <v/>
      </c>
      <c r="Z105" s="33" t="str">
        <f t="shared" si="19"/>
        <v/>
      </c>
      <c r="AA105" s="34" t="str">
        <f t="shared" si="4"/>
        <v/>
      </c>
      <c r="AB105" s="34" t="str">
        <f t="shared" si="5"/>
        <v/>
      </c>
      <c r="AC105" s="34" t="str">
        <f t="shared" si="16"/>
        <v/>
      </c>
      <c r="AD105" s="34" t="str">
        <f t="shared" si="17"/>
        <v/>
      </c>
      <c r="AE105" s="34" t="str">
        <f t="shared" si="25"/>
        <v/>
      </c>
      <c r="AF105" s="34" t="str">
        <f t="shared" si="26"/>
        <v/>
      </c>
      <c r="AG105" s="33" t="str">
        <f t="shared" si="27"/>
        <v/>
      </c>
      <c r="AH105" s="36" t="str">
        <f t="shared" si="18"/>
        <v/>
      </c>
      <c r="AI105" s="34" t="str">
        <f t="shared" si="28"/>
        <v/>
      </c>
      <c r="AJ105" s="37" t="str">
        <f t="shared" si="35"/>
        <v/>
      </c>
    </row>
    <row r="106" spans="1:36" ht="12.75" customHeight="1" x14ac:dyDescent="0.2">
      <c r="A106" s="53"/>
      <c r="F106" s="54"/>
      <c r="H106" s="15" t="str">
        <f t="shared" si="29"/>
        <v/>
      </c>
      <c r="I106" s="16"/>
      <c r="J106" s="17"/>
      <c r="K106" s="18"/>
      <c r="L106" s="38" t="str">
        <f t="shared" si="30"/>
        <v/>
      </c>
      <c r="M106" s="16"/>
      <c r="N106" s="17"/>
      <c r="O106" s="20"/>
      <c r="P106" s="21" t="str">
        <f t="shared" si="21"/>
        <v/>
      </c>
      <c r="R106" s="30" t="str">
        <f t="shared" si="22"/>
        <v/>
      </c>
      <c r="S106" s="31" t="str">
        <f t="shared" si="23"/>
        <v/>
      </c>
      <c r="T106" s="32" t="str">
        <f>IF(OR(T$4="",R106=""),"",T$4+(COUNT(R$4:R106)-1)/(COUNT(CurrentL)-1)*JND_GL*255)</f>
        <v/>
      </c>
      <c r="U106" s="31" t="str">
        <f t="shared" si="24"/>
        <v/>
      </c>
      <c r="V106" s="33" t="str">
        <f t="shared" si="31"/>
        <v/>
      </c>
      <c r="W106" s="33" t="str">
        <f t="shared" si="32"/>
        <v/>
      </c>
      <c r="X106" s="34" t="str">
        <f t="shared" si="33"/>
        <v/>
      </c>
      <c r="Y106" s="35" t="str">
        <f t="shared" si="34"/>
        <v/>
      </c>
      <c r="Z106" s="33" t="str">
        <f t="shared" si="19"/>
        <v/>
      </c>
      <c r="AA106" s="34" t="str">
        <f t="shared" si="4"/>
        <v/>
      </c>
      <c r="AB106" s="34" t="str">
        <f t="shared" si="5"/>
        <v/>
      </c>
      <c r="AC106" s="34" t="str">
        <f t="shared" si="16"/>
        <v/>
      </c>
      <c r="AD106" s="34" t="str">
        <f t="shared" si="17"/>
        <v/>
      </c>
      <c r="AE106" s="34" t="str">
        <f t="shared" si="25"/>
        <v/>
      </c>
      <c r="AF106" s="34" t="str">
        <f t="shared" si="26"/>
        <v/>
      </c>
      <c r="AG106" s="33" t="str">
        <f t="shared" si="27"/>
        <v/>
      </c>
      <c r="AH106" s="36" t="str">
        <f t="shared" si="18"/>
        <v/>
      </c>
      <c r="AI106" s="34" t="str">
        <f t="shared" si="28"/>
        <v/>
      </c>
      <c r="AJ106" s="37" t="str">
        <f t="shared" si="35"/>
        <v/>
      </c>
    </row>
    <row r="107" spans="1:36" ht="12.75" customHeight="1" x14ac:dyDescent="0.2">
      <c r="A107" s="53"/>
      <c r="F107" s="54"/>
      <c r="H107" s="15" t="str">
        <f t="shared" si="29"/>
        <v/>
      </c>
      <c r="I107" s="16"/>
      <c r="J107" s="17"/>
      <c r="K107" s="18"/>
      <c r="L107" s="38" t="str">
        <f t="shared" si="30"/>
        <v/>
      </c>
      <c r="M107" s="16"/>
      <c r="N107" s="17"/>
      <c r="O107" s="20"/>
      <c r="P107" s="21" t="str">
        <f t="shared" si="21"/>
        <v/>
      </c>
      <c r="R107" s="30" t="str">
        <f t="shared" si="22"/>
        <v/>
      </c>
      <c r="S107" s="31" t="str">
        <f t="shared" si="23"/>
        <v/>
      </c>
      <c r="T107" s="32" t="str">
        <f>IF(OR(T$4="",R107=""),"",T$4+(COUNT(R$4:R107)-1)/(COUNT(CurrentL)-1)*JND_GL*255)</f>
        <v/>
      </c>
      <c r="U107" s="31" t="str">
        <f t="shared" si="24"/>
        <v/>
      </c>
      <c r="V107" s="33" t="str">
        <f t="shared" si="31"/>
        <v/>
      </c>
      <c r="W107" s="33" t="str">
        <f t="shared" si="32"/>
        <v/>
      </c>
      <c r="X107" s="34" t="str">
        <f t="shared" si="33"/>
        <v/>
      </c>
      <c r="Y107" s="35" t="str">
        <f t="shared" si="34"/>
        <v/>
      </c>
      <c r="Z107" s="33" t="str">
        <f t="shared" si="19"/>
        <v/>
      </c>
      <c r="AA107" s="34" t="str">
        <f t="shared" si="4"/>
        <v/>
      </c>
      <c r="AB107" s="34" t="str">
        <f t="shared" si="5"/>
        <v/>
      </c>
      <c r="AC107" s="34" t="str">
        <f t="shared" si="16"/>
        <v/>
      </c>
      <c r="AD107" s="34" t="str">
        <f t="shared" si="17"/>
        <v/>
      </c>
      <c r="AE107" s="34" t="str">
        <f t="shared" si="25"/>
        <v/>
      </c>
      <c r="AF107" s="34" t="str">
        <f t="shared" si="26"/>
        <v/>
      </c>
      <c r="AG107" s="33" t="str">
        <f t="shared" si="27"/>
        <v/>
      </c>
      <c r="AH107" s="36" t="str">
        <f t="shared" si="18"/>
        <v/>
      </c>
      <c r="AI107" s="34" t="str">
        <f t="shared" si="28"/>
        <v/>
      </c>
      <c r="AJ107" s="37" t="str">
        <f t="shared" si="35"/>
        <v/>
      </c>
    </row>
    <row r="108" spans="1:36" ht="12.75" customHeight="1" x14ac:dyDescent="0.2">
      <c r="A108" s="53"/>
      <c r="F108" s="54"/>
      <c r="H108" s="15" t="str">
        <f t="shared" si="29"/>
        <v/>
      </c>
      <c r="I108" s="16"/>
      <c r="J108" s="17"/>
      <c r="K108" s="18"/>
      <c r="L108" s="38" t="str">
        <f t="shared" si="30"/>
        <v/>
      </c>
      <c r="M108" s="16"/>
      <c r="N108" s="17"/>
      <c r="O108" s="20"/>
      <c r="P108" s="21" t="str">
        <f t="shared" si="21"/>
        <v/>
      </c>
      <c r="R108" s="30" t="str">
        <f t="shared" si="22"/>
        <v/>
      </c>
      <c r="S108" s="31" t="str">
        <f t="shared" si="23"/>
        <v/>
      </c>
      <c r="T108" s="32" t="str">
        <f>IF(OR(T$4="",R108=""),"",T$4+(COUNT(R$4:R108)-1)/(COUNT(CurrentL)-1)*JND_GL*255)</f>
        <v/>
      </c>
      <c r="U108" s="31" t="str">
        <f t="shared" si="24"/>
        <v/>
      </c>
      <c r="V108" s="33" t="str">
        <f t="shared" si="31"/>
        <v/>
      </c>
      <c r="W108" s="33" t="str">
        <f t="shared" si="32"/>
        <v/>
      </c>
      <c r="X108" s="34" t="str">
        <f t="shared" si="33"/>
        <v/>
      </c>
      <c r="Y108" s="35" t="str">
        <f t="shared" si="34"/>
        <v/>
      </c>
      <c r="Z108" s="33" t="str">
        <f t="shared" si="19"/>
        <v/>
      </c>
      <c r="AA108" s="34" t="str">
        <f t="shared" si="4"/>
        <v/>
      </c>
      <c r="AB108" s="34" t="str">
        <f t="shared" si="5"/>
        <v/>
      </c>
      <c r="AC108" s="34" t="str">
        <f t="shared" si="16"/>
        <v/>
      </c>
      <c r="AD108" s="34" t="str">
        <f t="shared" si="17"/>
        <v/>
      </c>
      <c r="AE108" s="34" t="str">
        <f t="shared" si="25"/>
        <v/>
      </c>
      <c r="AF108" s="34" t="str">
        <f t="shared" si="26"/>
        <v/>
      </c>
      <c r="AG108" s="33" t="str">
        <f t="shared" si="27"/>
        <v/>
      </c>
      <c r="AH108" s="36" t="str">
        <f t="shared" si="18"/>
        <v/>
      </c>
      <c r="AI108" s="34" t="str">
        <f t="shared" si="28"/>
        <v/>
      </c>
      <c r="AJ108" s="37" t="str">
        <f t="shared" si="35"/>
        <v/>
      </c>
    </row>
    <row r="109" spans="1:36" ht="12.75" customHeight="1" x14ac:dyDescent="0.2">
      <c r="A109" s="53"/>
      <c r="F109" s="54"/>
      <c r="H109" s="15" t="str">
        <f t="shared" si="29"/>
        <v/>
      </c>
      <c r="I109" s="16"/>
      <c r="J109" s="17"/>
      <c r="K109" s="18"/>
      <c r="L109" s="38" t="str">
        <f t="shared" si="30"/>
        <v/>
      </c>
      <c r="M109" s="16"/>
      <c r="N109" s="17"/>
      <c r="O109" s="20"/>
      <c r="P109" s="21" t="str">
        <f t="shared" si="21"/>
        <v/>
      </c>
      <c r="R109" s="30" t="str">
        <f t="shared" si="22"/>
        <v/>
      </c>
      <c r="S109" s="31" t="str">
        <f t="shared" si="23"/>
        <v/>
      </c>
      <c r="T109" s="32" t="str">
        <f>IF(OR(T$4="",R109=""),"",T$4+(COUNT(R$4:R109)-1)/(COUNT(CurrentL)-1)*JND_GL*255)</f>
        <v/>
      </c>
      <c r="U109" s="31" t="str">
        <f t="shared" si="24"/>
        <v/>
      </c>
      <c r="V109" s="33" t="str">
        <f t="shared" si="31"/>
        <v/>
      </c>
      <c r="W109" s="33" t="str">
        <f t="shared" si="32"/>
        <v/>
      </c>
      <c r="X109" s="34" t="str">
        <f t="shared" si="33"/>
        <v/>
      </c>
      <c r="Y109" s="35" t="str">
        <f t="shared" si="34"/>
        <v/>
      </c>
      <c r="Z109" s="33" t="str">
        <f t="shared" si="19"/>
        <v/>
      </c>
      <c r="AA109" s="34" t="str">
        <f t="shared" si="4"/>
        <v/>
      </c>
      <c r="AB109" s="34" t="str">
        <f t="shared" si="5"/>
        <v/>
      </c>
      <c r="AC109" s="34" t="str">
        <f t="shared" si="16"/>
        <v/>
      </c>
      <c r="AD109" s="34" t="str">
        <f t="shared" si="17"/>
        <v/>
      </c>
      <c r="AE109" s="34" t="str">
        <f t="shared" si="25"/>
        <v/>
      </c>
      <c r="AF109" s="34" t="str">
        <f t="shared" si="26"/>
        <v/>
      </c>
      <c r="AG109" s="33" t="str">
        <f t="shared" si="27"/>
        <v/>
      </c>
      <c r="AH109" s="36" t="str">
        <f t="shared" si="18"/>
        <v/>
      </c>
      <c r="AI109" s="34" t="str">
        <f t="shared" si="28"/>
        <v/>
      </c>
      <c r="AJ109" s="37" t="str">
        <f t="shared" si="35"/>
        <v/>
      </c>
    </row>
    <row r="110" spans="1:36" ht="12.75" customHeight="1" x14ac:dyDescent="0.2">
      <c r="A110" s="53"/>
      <c r="F110" s="54"/>
      <c r="H110" s="15" t="str">
        <f t="shared" si="29"/>
        <v/>
      </c>
      <c r="I110" s="16"/>
      <c r="J110" s="17"/>
      <c r="K110" s="18"/>
      <c r="L110" s="38" t="str">
        <f t="shared" si="30"/>
        <v/>
      </c>
      <c r="M110" s="16"/>
      <c r="N110" s="17"/>
      <c r="O110" s="20"/>
      <c r="P110" s="21" t="str">
        <f t="shared" si="21"/>
        <v/>
      </c>
      <c r="R110" s="30" t="str">
        <f t="shared" si="22"/>
        <v/>
      </c>
      <c r="S110" s="31" t="str">
        <f t="shared" si="23"/>
        <v/>
      </c>
      <c r="T110" s="32" t="str">
        <f>IF(OR(T$4="",R110=""),"",T$4+(COUNT(R$4:R110)-1)/(COUNT(CurrentL)-1)*JND_GL*255)</f>
        <v/>
      </c>
      <c r="U110" s="31" t="str">
        <f t="shared" si="24"/>
        <v/>
      </c>
      <c r="V110" s="33" t="str">
        <f t="shared" si="31"/>
        <v/>
      </c>
      <c r="W110" s="33" t="str">
        <f t="shared" si="32"/>
        <v/>
      </c>
      <c r="X110" s="34" t="str">
        <f t="shared" si="33"/>
        <v/>
      </c>
      <c r="Y110" s="35" t="str">
        <f t="shared" si="34"/>
        <v/>
      </c>
      <c r="Z110" s="33" t="str">
        <f t="shared" si="19"/>
        <v/>
      </c>
      <c r="AA110" s="34" t="str">
        <f t="shared" si="4"/>
        <v/>
      </c>
      <c r="AB110" s="34" t="str">
        <f t="shared" si="5"/>
        <v/>
      </c>
      <c r="AC110" s="34" t="str">
        <f t="shared" si="16"/>
        <v/>
      </c>
      <c r="AD110" s="34" t="str">
        <f t="shared" si="17"/>
        <v/>
      </c>
      <c r="AE110" s="34" t="str">
        <f t="shared" si="25"/>
        <v/>
      </c>
      <c r="AF110" s="34" t="str">
        <f t="shared" si="26"/>
        <v/>
      </c>
      <c r="AG110" s="33" t="str">
        <f t="shared" si="27"/>
        <v/>
      </c>
      <c r="AH110" s="36" t="str">
        <f t="shared" si="18"/>
        <v/>
      </c>
      <c r="AI110" s="34" t="str">
        <f t="shared" si="28"/>
        <v/>
      </c>
      <c r="AJ110" s="37" t="str">
        <f t="shared" si="35"/>
        <v/>
      </c>
    </row>
    <row r="111" spans="1:36" ht="12.75" customHeight="1" x14ac:dyDescent="0.2">
      <c r="A111" s="53"/>
      <c r="F111" s="54"/>
      <c r="H111" s="15" t="str">
        <f t="shared" si="29"/>
        <v/>
      </c>
      <c r="I111" s="16"/>
      <c r="J111" s="17"/>
      <c r="K111" s="18"/>
      <c r="L111" s="38" t="str">
        <f t="shared" si="30"/>
        <v/>
      </c>
      <c r="M111" s="16"/>
      <c r="N111" s="17"/>
      <c r="O111" s="20"/>
      <c r="P111" s="21" t="str">
        <f t="shared" si="21"/>
        <v/>
      </c>
      <c r="R111" s="30" t="str">
        <f t="shared" si="22"/>
        <v/>
      </c>
      <c r="S111" s="31" t="str">
        <f t="shared" si="23"/>
        <v/>
      </c>
      <c r="T111" s="32" t="str">
        <f>IF(OR(T$4="",R111=""),"",T$4+(COUNT(R$4:R111)-1)/(COUNT(CurrentL)-1)*JND_GL*255)</f>
        <v/>
      </c>
      <c r="U111" s="31" t="str">
        <f t="shared" si="24"/>
        <v/>
      </c>
      <c r="V111" s="33" t="str">
        <f t="shared" si="31"/>
        <v/>
      </c>
      <c r="W111" s="33" t="str">
        <f t="shared" si="32"/>
        <v/>
      </c>
      <c r="X111" s="34" t="str">
        <f t="shared" si="33"/>
        <v/>
      </c>
      <c r="Y111" s="35" t="str">
        <f t="shared" si="34"/>
        <v/>
      </c>
      <c r="Z111" s="33" t="str">
        <f t="shared" si="19"/>
        <v/>
      </c>
      <c r="AA111" s="34" t="str">
        <f t="shared" si="4"/>
        <v/>
      </c>
      <c r="AB111" s="34" t="str">
        <f t="shared" si="5"/>
        <v/>
      </c>
      <c r="AC111" s="34" t="str">
        <f t="shared" si="16"/>
        <v/>
      </c>
      <c r="AD111" s="34" t="str">
        <f t="shared" si="17"/>
        <v/>
      </c>
      <c r="AE111" s="34" t="str">
        <f t="shared" si="25"/>
        <v/>
      </c>
      <c r="AF111" s="34" t="str">
        <f t="shared" si="26"/>
        <v/>
      </c>
      <c r="AG111" s="33" t="str">
        <f t="shared" si="27"/>
        <v/>
      </c>
      <c r="AH111" s="36" t="str">
        <f t="shared" si="18"/>
        <v/>
      </c>
      <c r="AI111" s="34" t="str">
        <f t="shared" si="28"/>
        <v/>
      </c>
      <c r="AJ111" s="37" t="str">
        <f t="shared" si="35"/>
        <v/>
      </c>
    </row>
    <row r="112" spans="1:36" ht="12.75" customHeight="1" x14ac:dyDescent="0.2">
      <c r="A112" s="53"/>
      <c r="F112" s="54"/>
      <c r="H112" s="15" t="str">
        <f t="shared" si="29"/>
        <v/>
      </c>
      <c r="I112" s="16"/>
      <c r="J112" s="17"/>
      <c r="K112" s="18"/>
      <c r="L112" s="38" t="str">
        <f t="shared" si="30"/>
        <v/>
      </c>
      <c r="M112" s="16"/>
      <c r="N112" s="17"/>
      <c r="O112" s="20"/>
      <c r="P112" s="21" t="str">
        <f t="shared" si="21"/>
        <v/>
      </c>
      <c r="R112" s="30" t="str">
        <f t="shared" si="22"/>
        <v/>
      </c>
      <c r="S112" s="31" t="str">
        <f t="shared" si="23"/>
        <v/>
      </c>
      <c r="T112" s="32" t="str">
        <f>IF(OR(T$4="",R112=""),"",T$4+(COUNT(R$4:R112)-1)/(COUNT(CurrentL)-1)*JND_GL*255)</f>
        <v/>
      </c>
      <c r="U112" s="31" t="str">
        <f t="shared" si="24"/>
        <v/>
      </c>
      <c r="V112" s="33" t="str">
        <f t="shared" si="31"/>
        <v/>
      </c>
      <c r="W112" s="33" t="str">
        <f t="shared" si="32"/>
        <v/>
      </c>
      <c r="X112" s="34" t="str">
        <f t="shared" si="33"/>
        <v/>
      </c>
      <c r="Y112" s="35" t="str">
        <f t="shared" si="34"/>
        <v/>
      </c>
      <c r="Z112" s="33" t="str">
        <f t="shared" si="19"/>
        <v/>
      </c>
      <c r="AA112" s="34" t="str">
        <f t="shared" si="4"/>
        <v/>
      </c>
      <c r="AB112" s="34" t="str">
        <f t="shared" si="5"/>
        <v/>
      </c>
      <c r="AC112" s="34" t="str">
        <f t="shared" si="16"/>
        <v/>
      </c>
      <c r="AD112" s="34" t="str">
        <f t="shared" si="17"/>
        <v/>
      </c>
      <c r="AE112" s="34" t="str">
        <f t="shared" si="25"/>
        <v/>
      </c>
      <c r="AF112" s="34" t="str">
        <f t="shared" si="26"/>
        <v/>
      </c>
      <c r="AG112" s="33" t="str">
        <f t="shared" si="27"/>
        <v/>
      </c>
      <c r="AH112" s="36" t="str">
        <f t="shared" si="18"/>
        <v/>
      </c>
      <c r="AI112" s="34" t="str">
        <f t="shared" si="28"/>
        <v/>
      </c>
      <c r="AJ112" s="37" t="str">
        <f t="shared" si="35"/>
        <v/>
      </c>
    </row>
    <row r="113" spans="1:36" ht="12.75" customHeight="1" x14ac:dyDescent="0.2">
      <c r="A113" s="53"/>
      <c r="F113" s="54"/>
      <c r="H113" s="15" t="str">
        <f t="shared" si="29"/>
        <v/>
      </c>
      <c r="I113" s="16"/>
      <c r="J113" s="17"/>
      <c r="K113" s="18"/>
      <c r="L113" s="38" t="str">
        <f t="shared" si="30"/>
        <v/>
      </c>
      <c r="M113" s="16"/>
      <c r="N113" s="17"/>
      <c r="O113" s="20"/>
      <c r="P113" s="21" t="str">
        <f t="shared" si="21"/>
        <v/>
      </c>
      <c r="R113" s="30" t="str">
        <f t="shared" si="22"/>
        <v/>
      </c>
      <c r="S113" s="31" t="str">
        <f t="shared" si="23"/>
        <v/>
      </c>
      <c r="T113" s="32" t="str">
        <f>IF(OR(T$4="",R113=""),"",T$4+(COUNT(R$4:R113)-1)/(COUNT(CurrentL)-1)*JND_GL*255)</f>
        <v/>
      </c>
      <c r="U113" s="31" t="str">
        <f t="shared" si="24"/>
        <v/>
      </c>
      <c r="V113" s="33" t="str">
        <f t="shared" si="31"/>
        <v/>
      </c>
      <c r="W113" s="33" t="str">
        <f t="shared" si="32"/>
        <v/>
      </c>
      <c r="X113" s="34" t="str">
        <f t="shared" si="33"/>
        <v/>
      </c>
      <c r="Y113" s="35" t="str">
        <f t="shared" si="34"/>
        <v/>
      </c>
      <c r="Z113" s="33" t="str">
        <f t="shared" si="19"/>
        <v/>
      </c>
      <c r="AA113" s="34" t="str">
        <f t="shared" si="4"/>
        <v/>
      </c>
      <c r="AB113" s="34" t="str">
        <f t="shared" si="5"/>
        <v/>
      </c>
      <c r="AC113" s="34" t="str">
        <f t="shared" si="16"/>
        <v/>
      </c>
      <c r="AD113" s="34" t="str">
        <f t="shared" si="17"/>
        <v/>
      </c>
      <c r="AE113" s="34" t="str">
        <f t="shared" si="25"/>
        <v/>
      </c>
      <c r="AF113" s="34" t="str">
        <f t="shared" si="26"/>
        <v/>
      </c>
      <c r="AG113" s="33" t="str">
        <f t="shared" si="27"/>
        <v/>
      </c>
      <c r="AH113" s="36" t="str">
        <f t="shared" si="18"/>
        <v/>
      </c>
      <c r="AI113" s="34" t="str">
        <f t="shared" si="28"/>
        <v/>
      </c>
      <c r="AJ113" s="37" t="str">
        <f t="shared" si="35"/>
        <v/>
      </c>
    </row>
    <row r="114" spans="1:36" ht="12.75" customHeight="1" x14ac:dyDescent="0.2">
      <c r="A114" s="53"/>
      <c r="F114" s="54"/>
      <c r="H114" s="15" t="str">
        <f t="shared" si="29"/>
        <v/>
      </c>
      <c r="I114" s="16"/>
      <c r="J114" s="17"/>
      <c r="K114" s="18"/>
      <c r="L114" s="38" t="str">
        <f t="shared" si="30"/>
        <v/>
      </c>
      <c r="M114" s="16"/>
      <c r="N114" s="17"/>
      <c r="O114" s="20"/>
      <c r="P114" s="21" t="str">
        <f t="shared" si="21"/>
        <v/>
      </c>
      <c r="R114" s="30" t="str">
        <f t="shared" si="22"/>
        <v/>
      </c>
      <c r="S114" s="31" t="str">
        <f t="shared" si="23"/>
        <v/>
      </c>
      <c r="T114" s="32" t="str">
        <f>IF(OR(T$4="",R114=""),"",T$4+(COUNT(R$4:R114)-1)/(COUNT(CurrentL)-1)*JND_GL*255)</f>
        <v/>
      </c>
      <c r="U114" s="31" t="str">
        <f t="shared" si="24"/>
        <v/>
      </c>
      <c r="V114" s="33" t="str">
        <f t="shared" si="31"/>
        <v/>
      </c>
      <c r="W114" s="33" t="str">
        <f t="shared" si="32"/>
        <v/>
      </c>
      <c r="X114" s="34" t="str">
        <f t="shared" si="33"/>
        <v/>
      </c>
      <c r="Y114" s="35" t="str">
        <f t="shared" si="34"/>
        <v/>
      </c>
      <c r="Z114" s="33" t="str">
        <f t="shared" si="19"/>
        <v/>
      </c>
      <c r="AA114" s="34" t="str">
        <f t="shared" si="4"/>
        <v/>
      </c>
      <c r="AB114" s="34" t="str">
        <f t="shared" si="5"/>
        <v/>
      </c>
      <c r="AC114" s="34" t="str">
        <f t="shared" si="16"/>
        <v/>
      </c>
      <c r="AD114" s="34" t="str">
        <f t="shared" si="17"/>
        <v/>
      </c>
      <c r="AE114" s="34" t="str">
        <f t="shared" si="25"/>
        <v/>
      </c>
      <c r="AF114" s="34" t="str">
        <f t="shared" si="26"/>
        <v/>
      </c>
      <c r="AG114" s="33" t="str">
        <f t="shared" si="27"/>
        <v/>
      </c>
      <c r="AH114" s="36" t="str">
        <f t="shared" si="18"/>
        <v/>
      </c>
      <c r="AI114" s="34" t="str">
        <f t="shared" si="28"/>
        <v/>
      </c>
      <c r="AJ114" s="37" t="str">
        <f t="shared" si="35"/>
        <v/>
      </c>
    </row>
    <row r="115" spans="1:36" ht="12.75" customHeight="1" x14ac:dyDescent="0.2">
      <c r="A115" s="53"/>
      <c r="F115" s="54"/>
      <c r="H115" s="15" t="str">
        <f t="shared" si="29"/>
        <v/>
      </c>
      <c r="I115" s="16"/>
      <c r="J115" s="17"/>
      <c r="K115" s="18"/>
      <c r="L115" s="38" t="str">
        <f t="shared" si="30"/>
        <v/>
      </c>
      <c r="M115" s="16"/>
      <c r="N115" s="17"/>
      <c r="O115" s="20"/>
      <c r="P115" s="21" t="str">
        <f t="shared" si="21"/>
        <v/>
      </c>
      <c r="R115" s="30" t="str">
        <f t="shared" si="22"/>
        <v/>
      </c>
      <c r="S115" s="31" t="str">
        <f t="shared" si="23"/>
        <v/>
      </c>
      <c r="T115" s="32" t="str">
        <f>IF(OR(T$4="",R115=""),"",T$4+(COUNT(R$4:R115)-1)/(COUNT(CurrentL)-1)*JND_GL*255)</f>
        <v/>
      </c>
      <c r="U115" s="31" t="str">
        <f t="shared" si="24"/>
        <v/>
      </c>
      <c r="V115" s="33" t="str">
        <f t="shared" si="31"/>
        <v/>
      </c>
      <c r="W115" s="33" t="str">
        <f t="shared" si="32"/>
        <v/>
      </c>
      <c r="X115" s="34" t="str">
        <f t="shared" si="33"/>
        <v/>
      </c>
      <c r="Y115" s="35" t="str">
        <f t="shared" si="34"/>
        <v/>
      </c>
      <c r="Z115" s="33" t="str">
        <f t="shared" si="19"/>
        <v/>
      </c>
      <c r="AA115" s="34" t="str">
        <f t="shared" si="4"/>
        <v/>
      </c>
      <c r="AB115" s="34" t="str">
        <f t="shared" si="5"/>
        <v/>
      </c>
      <c r="AC115" s="34" t="str">
        <f t="shared" si="16"/>
        <v/>
      </c>
      <c r="AD115" s="34" t="str">
        <f t="shared" si="17"/>
        <v/>
      </c>
      <c r="AE115" s="34" t="str">
        <f t="shared" si="25"/>
        <v/>
      </c>
      <c r="AF115" s="34" t="str">
        <f t="shared" si="26"/>
        <v/>
      </c>
      <c r="AG115" s="33" t="str">
        <f t="shared" si="27"/>
        <v/>
      </c>
      <c r="AH115" s="36" t="str">
        <f t="shared" si="18"/>
        <v/>
      </c>
      <c r="AI115" s="34" t="str">
        <f t="shared" si="28"/>
        <v/>
      </c>
      <c r="AJ115" s="37" t="str">
        <f t="shared" si="35"/>
        <v/>
      </c>
    </row>
    <row r="116" spans="1:36" ht="12.75" customHeight="1" x14ac:dyDescent="0.2">
      <c r="A116" s="53"/>
      <c r="F116" s="54"/>
      <c r="H116" s="15" t="str">
        <f t="shared" si="29"/>
        <v/>
      </c>
      <c r="I116" s="16"/>
      <c r="J116" s="17"/>
      <c r="K116" s="18"/>
      <c r="L116" s="38" t="str">
        <f t="shared" si="30"/>
        <v/>
      </c>
      <c r="M116" s="16"/>
      <c r="N116" s="17"/>
      <c r="O116" s="20"/>
      <c r="P116" s="21" t="str">
        <f t="shared" si="21"/>
        <v/>
      </c>
      <c r="R116" s="30" t="str">
        <f t="shared" si="22"/>
        <v/>
      </c>
      <c r="S116" s="31" t="str">
        <f t="shared" si="23"/>
        <v/>
      </c>
      <c r="T116" s="32" t="str">
        <f>IF(OR(T$4="",R116=""),"",T$4+(COUNT(R$4:R116)-1)/(COUNT(CurrentL)-1)*JND_GL*255)</f>
        <v/>
      </c>
      <c r="U116" s="31" t="str">
        <f t="shared" si="24"/>
        <v/>
      </c>
      <c r="V116" s="33" t="str">
        <f t="shared" si="31"/>
        <v/>
      </c>
      <c r="W116" s="33" t="str">
        <f t="shared" si="32"/>
        <v/>
      </c>
      <c r="X116" s="34" t="str">
        <f t="shared" si="33"/>
        <v/>
      </c>
      <c r="Y116" s="35" t="str">
        <f t="shared" si="34"/>
        <v/>
      </c>
      <c r="Z116" s="33" t="str">
        <f t="shared" si="19"/>
        <v/>
      </c>
      <c r="AA116" s="34" t="str">
        <f t="shared" si="4"/>
        <v/>
      </c>
      <c r="AB116" s="34" t="str">
        <f t="shared" si="5"/>
        <v/>
      </c>
      <c r="AC116" s="34" t="str">
        <f t="shared" si="16"/>
        <v/>
      </c>
      <c r="AD116" s="34" t="str">
        <f t="shared" si="17"/>
        <v/>
      </c>
      <c r="AE116" s="34" t="str">
        <f t="shared" si="25"/>
        <v/>
      </c>
      <c r="AF116" s="34" t="str">
        <f t="shared" si="26"/>
        <v/>
      </c>
      <c r="AG116" s="33" t="str">
        <f t="shared" si="27"/>
        <v/>
      </c>
      <c r="AH116" s="36" t="str">
        <f t="shared" si="18"/>
        <v/>
      </c>
      <c r="AI116" s="34" t="str">
        <f t="shared" si="28"/>
        <v/>
      </c>
      <c r="AJ116" s="37" t="str">
        <f t="shared" si="35"/>
        <v/>
      </c>
    </row>
    <row r="117" spans="1:36" ht="12.75" customHeight="1" x14ac:dyDescent="0.2">
      <c r="A117" s="53"/>
      <c r="F117" s="54"/>
      <c r="H117" s="15" t="str">
        <f t="shared" si="29"/>
        <v/>
      </c>
      <c r="I117" s="16"/>
      <c r="J117" s="17"/>
      <c r="K117" s="18"/>
      <c r="L117" s="38" t="str">
        <f t="shared" si="30"/>
        <v/>
      </c>
      <c r="M117" s="16"/>
      <c r="N117" s="17"/>
      <c r="O117" s="20"/>
      <c r="P117" s="21" t="str">
        <f t="shared" si="21"/>
        <v/>
      </c>
      <c r="R117" s="30" t="str">
        <f t="shared" si="22"/>
        <v/>
      </c>
      <c r="S117" s="31" t="str">
        <f t="shared" si="23"/>
        <v/>
      </c>
      <c r="T117" s="32" t="str">
        <f>IF(OR(T$4="",R117=""),"",T$4+(COUNT(R$4:R117)-1)/(COUNT(CurrentL)-1)*JND_GL*255)</f>
        <v/>
      </c>
      <c r="U117" s="31" t="str">
        <f t="shared" si="24"/>
        <v/>
      </c>
      <c r="V117" s="33" t="str">
        <f t="shared" si="31"/>
        <v/>
      </c>
      <c r="W117" s="33" t="str">
        <f t="shared" si="32"/>
        <v/>
      </c>
      <c r="X117" s="34" t="str">
        <f t="shared" si="33"/>
        <v/>
      </c>
      <c r="Y117" s="35" t="str">
        <f t="shared" si="34"/>
        <v/>
      </c>
      <c r="Z117" s="33" t="str">
        <f t="shared" si="19"/>
        <v/>
      </c>
      <c r="AA117" s="34" t="str">
        <f t="shared" si="4"/>
        <v/>
      </c>
      <c r="AB117" s="34" t="str">
        <f t="shared" si="5"/>
        <v/>
      </c>
      <c r="AC117" s="34" t="str">
        <f t="shared" si="16"/>
        <v/>
      </c>
      <c r="AD117" s="34" t="str">
        <f t="shared" si="17"/>
        <v/>
      </c>
      <c r="AE117" s="34" t="str">
        <f t="shared" si="25"/>
        <v/>
      </c>
      <c r="AF117" s="34" t="str">
        <f t="shared" si="26"/>
        <v/>
      </c>
      <c r="AG117" s="33" t="str">
        <f t="shared" si="27"/>
        <v/>
      </c>
      <c r="AH117" s="36" t="str">
        <f t="shared" si="18"/>
        <v/>
      </c>
      <c r="AI117" s="34" t="str">
        <f t="shared" si="28"/>
        <v/>
      </c>
      <c r="AJ117" s="37" t="str">
        <f t="shared" si="35"/>
        <v/>
      </c>
    </row>
    <row r="118" spans="1:36" ht="12.75" customHeight="1" x14ac:dyDescent="0.2">
      <c r="A118" s="53"/>
      <c r="F118" s="54"/>
      <c r="H118" s="15" t="str">
        <f t="shared" si="29"/>
        <v/>
      </c>
      <c r="I118" s="16"/>
      <c r="J118" s="17"/>
      <c r="K118" s="18"/>
      <c r="L118" s="38" t="str">
        <f t="shared" si="30"/>
        <v/>
      </c>
      <c r="M118" s="16"/>
      <c r="N118" s="17"/>
      <c r="O118" s="20"/>
      <c r="P118" s="21" t="str">
        <f t="shared" si="21"/>
        <v/>
      </c>
      <c r="R118" s="30" t="str">
        <f t="shared" si="22"/>
        <v/>
      </c>
      <c r="S118" s="31" t="str">
        <f t="shared" si="23"/>
        <v/>
      </c>
      <c r="T118" s="32" t="str">
        <f>IF(OR(T$4="",R118=""),"",T$4+(COUNT(R$4:R118)-1)/(COUNT(CurrentL)-1)*JND_GL*255)</f>
        <v/>
      </c>
      <c r="U118" s="31" t="str">
        <f t="shared" si="24"/>
        <v/>
      </c>
      <c r="V118" s="33" t="str">
        <f t="shared" si="31"/>
        <v/>
      </c>
      <c r="W118" s="33" t="str">
        <f t="shared" si="32"/>
        <v/>
      </c>
      <c r="X118" s="34" t="str">
        <f t="shared" si="33"/>
        <v/>
      </c>
      <c r="Y118" s="35" t="str">
        <f t="shared" si="34"/>
        <v/>
      </c>
      <c r="Z118" s="33" t="str">
        <f t="shared" si="19"/>
        <v/>
      </c>
      <c r="AA118" s="34" t="str">
        <f t="shared" si="4"/>
        <v/>
      </c>
      <c r="AB118" s="34" t="str">
        <f t="shared" si="5"/>
        <v/>
      </c>
      <c r="AC118" s="34" t="str">
        <f t="shared" si="16"/>
        <v/>
      </c>
      <c r="AD118" s="34" t="str">
        <f t="shared" si="17"/>
        <v/>
      </c>
      <c r="AE118" s="34" t="str">
        <f t="shared" si="25"/>
        <v/>
      </c>
      <c r="AF118" s="34" t="str">
        <f t="shared" si="26"/>
        <v/>
      </c>
      <c r="AG118" s="33" t="str">
        <f t="shared" si="27"/>
        <v/>
      </c>
      <c r="AH118" s="36" t="str">
        <f t="shared" si="18"/>
        <v/>
      </c>
      <c r="AI118" s="34" t="str">
        <f t="shared" si="28"/>
        <v/>
      </c>
      <c r="AJ118" s="37" t="str">
        <f t="shared" si="35"/>
        <v/>
      </c>
    </row>
    <row r="119" spans="1:36" ht="12.75" customHeight="1" x14ac:dyDescent="0.2">
      <c r="A119" s="53"/>
      <c r="F119" s="54"/>
      <c r="H119" s="15" t="str">
        <f t="shared" si="29"/>
        <v/>
      </c>
      <c r="I119" s="16"/>
      <c r="J119" s="17"/>
      <c r="K119" s="18"/>
      <c r="L119" s="38" t="str">
        <f t="shared" si="30"/>
        <v/>
      </c>
      <c r="M119" s="16"/>
      <c r="N119" s="17"/>
      <c r="O119" s="20"/>
      <c r="P119" s="21" t="str">
        <f t="shared" si="21"/>
        <v/>
      </c>
      <c r="R119" s="30" t="str">
        <f t="shared" si="22"/>
        <v/>
      </c>
      <c r="S119" s="31" t="str">
        <f t="shared" si="23"/>
        <v/>
      </c>
      <c r="T119" s="32" t="str">
        <f>IF(OR(T$4="",R119=""),"",T$4+(COUNT(R$4:R119)-1)/(COUNT(CurrentL)-1)*JND_GL*255)</f>
        <v/>
      </c>
      <c r="U119" s="31" t="str">
        <f t="shared" si="24"/>
        <v/>
      </c>
      <c r="V119" s="33" t="str">
        <f t="shared" si="31"/>
        <v/>
      </c>
      <c r="W119" s="33" t="str">
        <f t="shared" si="32"/>
        <v/>
      </c>
      <c r="X119" s="34" t="str">
        <f t="shared" si="33"/>
        <v/>
      </c>
      <c r="Y119" s="35" t="str">
        <f t="shared" si="34"/>
        <v/>
      </c>
      <c r="Z119" s="33" t="str">
        <f t="shared" si="19"/>
        <v/>
      </c>
      <c r="AA119" s="34" t="str">
        <f t="shared" si="4"/>
        <v/>
      </c>
      <c r="AB119" s="34" t="str">
        <f t="shared" si="5"/>
        <v/>
      </c>
      <c r="AC119" s="34" t="str">
        <f t="shared" si="16"/>
        <v/>
      </c>
      <c r="AD119" s="34" t="str">
        <f t="shared" si="17"/>
        <v/>
      </c>
      <c r="AE119" s="34" t="str">
        <f t="shared" si="25"/>
        <v/>
      </c>
      <c r="AF119" s="34" t="str">
        <f t="shared" si="26"/>
        <v/>
      </c>
      <c r="AG119" s="33" t="str">
        <f t="shared" si="27"/>
        <v/>
      </c>
      <c r="AH119" s="36" t="str">
        <f t="shared" si="18"/>
        <v/>
      </c>
      <c r="AI119" s="34" t="str">
        <f t="shared" si="28"/>
        <v/>
      </c>
      <c r="AJ119" s="37" t="str">
        <f t="shared" si="35"/>
        <v/>
      </c>
    </row>
    <row r="120" spans="1:36" ht="12.75" customHeight="1" x14ac:dyDescent="0.2">
      <c r="A120" s="53"/>
      <c r="F120" s="54"/>
      <c r="H120" s="15" t="str">
        <f t="shared" si="29"/>
        <v/>
      </c>
      <c r="I120" s="16"/>
      <c r="J120" s="17"/>
      <c r="K120" s="18"/>
      <c r="L120" s="38" t="str">
        <f t="shared" si="30"/>
        <v/>
      </c>
      <c r="M120" s="16"/>
      <c r="N120" s="17"/>
      <c r="O120" s="20"/>
      <c r="P120" s="21" t="str">
        <f t="shared" si="21"/>
        <v/>
      </c>
      <c r="R120" s="30" t="str">
        <f t="shared" si="22"/>
        <v/>
      </c>
      <c r="S120" s="31" t="str">
        <f t="shared" si="23"/>
        <v/>
      </c>
      <c r="T120" s="32" t="str">
        <f>IF(OR(T$4="",R120=""),"",T$4+(COUNT(R$4:R120)-1)/(COUNT(CurrentL)-1)*JND_GL*255)</f>
        <v/>
      </c>
      <c r="U120" s="31" t="str">
        <f t="shared" si="24"/>
        <v/>
      </c>
      <c r="V120" s="33" t="str">
        <f t="shared" si="31"/>
        <v/>
      </c>
      <c r="W120" s="33" t="str">
        <f t="shared" si="32"/>
        <v/>
      </c>
      <c r="X120" s="34" t="str">
        <f t="shared" si="33"/>
        <v/>
      </c>
      <c r="Y120" s="35" t="str">
        <f t="shared" si="34"/>
        <v/>
      </c>
      <c r="Z120" s="33" t="str">
        <f t="shared" si="19"/>
        <v/>
      </c>
      <c r="AA120" s="34" t="str">
        <f t="shared" si="4"/>
        <v/>
      </c>
      <c r="AB120" s="34" t="str">
        <f t="shared" si="5"/>
        <v/>
      </c>
      <c r="AC120" s="34" t="str">
        <f t="shared" si="16"/>
        <v/>
      </c>
      <c r="AD120" s="34" t="str">
        <f t="shared" si="17"/>
        <v/>
      </c>
      <c r="AE120" s="34" t="str">
        <f t="shared" si="25"/>
        <v/>
      </c>
      <c r="AF120" s="34" t="str">
        <f t="shared" si="26"/>
        <v/>
      </c>
      <c r="AG120" s="33" t="str">
        <f t="shared" si="27"/>
        <v/>
      </c>
      <c r="AH120" s="36" t="str">
        <f t="shared" si="18"/>
        <v/>
      </c>
      <c r="AI120" s="34" t="str">
        <f t="shared" si="28"/>
        <v/>
      </c>
      <c r="AJ120" s="37" t="str">
        <f t="shared" si="35"/>
        <v/>
      </c>
    </row>
    <row r="121" spans="1:36" ht="12.75" customHeight="1" x14ac:dyDescent="0.2">
      <c r="A121" s="53"/>
      <c r="F121" s="54"/>
      <c r="H121" s="15" t="str">
        <f t="shared" si="29"/>
        <v/>
      </c>
      <c r="I121" s="16"/>
      <c r="J121" s="17"/>
      <c r="K121" s="18"/>
      <c r="L121" s="38" t="str">
        <f t="shared" si="30"/>
        <v/>
      </c>
      <c r="M121" s="16"/>
      <c r="N121" s="17"/>
      <c r="O121" s="20"/>
      <c r="P121" s="21" t="str">
        <f t="shared" si="21"/>
        <v/>
      </c>
      <c r="R121" s="30" t="str">
        <f t="shared" si="22"/>
        <v/>
      </c>
      <c r="S121" s="31" t="str">
        <f t="shared" si="23"/>
        <v/>
      </c>
      <c r="T121" s="32" t="str">
        <f>IF(OR(T$4="",R121=""),"",T$4+(COUNT(R$4:R121)-1)/(COUNT(CurrentL)-1)*JND_GL*255)</f>
        <v/>
      </c>
      <c r="U121" s="31" t="str">
        <f t="shared" si="24"/>
        <v/>
      </c>
      <c r="V121" s="33" t="str">
        <f t="shared" si="31"/>
        <v/>
      </c>
      <c r="W121" s="33" t="str">
        <f t="shared" si="32"/>
        <v/>
      </c>
      <c r="X121" s="34" t="str">
        <f t="shared" si="33"/>
        <v/>
      </c>
      <c r="Y121" s="35" t="str">
        <f t="shared" si="34"/>
        <v/>
      </c>
      <c r="Z121" s="33" t="str">
        <f t="shared" si="19"/>
        <v/>
      </c>
      <c r="AA121" s="34" t="str">
        <f t="shared" si="4"/>
        <v/>
      </c>
      <c r="AB121" s="34" t="str">
        <f t="shared" si="5"/>
        <v/>
      </c>
      <c r="AC121" s="34" t="str">
        <f t="shared" si="16"/>
        <v/>
      </c>
      <c r="AD121" s="34" t="str">
        <f t="shared" si="17"/>
        <v/>
      </c>
      <c r="AE121" s="34" t="str">
        <f t="shared" si="25"/>
        <v/>
      </c>
      <c r="AF121" s="34" t="str">
        <f t="shared" si="26"/>
        <v/>
      </c>
      <c r="AG121" s="33" t="str">
        <f t="shared" si="27"/>
        <v/>
      </c>
      <c r="AH121" s="36" t="str">
        <f t="shared" si="18"/>
        <v/>
      </c>
      <c r="AI121" s="34" t="str">
        <f t="shared" si="28"/>
        <v/>
      </c>
      <c r="AJ121" s="37" t="str">
        <f t="shared" si="35"/>
        <v/>
      </c>
    </row>
    <row r="122" spans="1:36" ht="12.75" customHeight="1" x14ac:dyDescent="0.2">
      <c r="A122" s="53"/>
      <c r="F122" s="54"/>
      <c r="H122" s="15" t="str">
        <f t="shared" si="29"/>
        <v/>
      </c>
      <c r="I122" s="16"/>
      <c r="J122" s="17"/>
      <c r="K122" s="18"/>
      <c r="L122" s="38" t="str">
        <f t="shared" si="30"/>
        <v/>
      </c>
      <c r="M122" s="16"/>
      <c r="N122" s="17"/>
      <c r="O122" s="20"/>
      <c r="P122" s="21" t="str">
        <f t="shared" si="21"/>
        <v/>
      </c>
      <c r="R122" s="30" t="str">
        <f t="shared" si="22"/>
        <v/>
      </c>
      <c r="S122" s="31" t="str">
        <f t="shared" si="23"/>
        <v/>
      </c>
      <c r="T122" s="32" t="str">
        <f>IF(OR(T$4="",R122=""),"",T$4+(COUNT(R$4:R122)-1)/(COUNT(CurrentL)-1)*JND_GL*255)</f>
        <v/>
      </c>
      <c r="U122" s="31" t="str">
        <f t="shared" si="24"/>
        <v/>
      </c>
      <c r="V122" s="33" t="str">
        <f t="shared" si="31"/>
        <v/>
      </c>
      <c r="W122" s="33" t="str">
        <f t="shared" si="32"/>
        <v/>
      </c>
      <c r="X122" s="34" t="str">
        <f t="shared" si="33"/>
        <v/>
      </c>
      <c r="Y122" s="35" t="str">
        <f t="shared" si="34"/>
        <v/>
      </c>
      <c r="Z122" s="33" t="str">
        <f t="shared" si="19"/>
        <v/>
      </c>
      <c r="AA122" s="34" t="str">
        <f t="shared" si="4"/>
        <v/>
      </c>
      <c r="AB122" s="34" t="str">
        <f t="shared" si="5"/>
        <v/>
      </c>
      <c r="AC122" s="34" t="str">
        <f t="shared" si="16"/>
        <v/>
      </c>
      <c r="AD122" s="34" t="str">
        <f t="shared" si="17"/>
        <v/>
      </c>
      <c r="AE122" s="34" t="str">
        <f t="shared" si="25"/>
        <v/>
      </c>
      <c r="AF122" s="34" t="str">
        <f t="shared" si="26"/>
        <v/>
      </c>
      <c r="AG122" s="33" t="str">
        <f t="shared" si="27"/>
        <v/>
      </c>
      <c r="AH122" s="36" t="str">
        <f t="shared" si="18"/>
        <v/>
      </c>
      <c r="AI122" s="34" t="str">
        <f t="shared" si="28"/>
        <v/>
      </c>
      <c r="AJ122" s="37" t="str">
        <f t="shared" si="35"/>
        <v/>
      </c>
    </row>
    <row r="123" spans="1:36" ht="12.75" customHeight="1" x14ac:dyDescent="0.2">
      <c r="A123" s="53"/>
      <c r="F123" s="54"/>
      <c r="H123" s="15" t="str">
        <f t="shared" si="29"/>
        <v/>
      </c>
      <c r="I123" s="16"/>
      <c r="J123" s="17"/>
      <c r="K123" s="18"/>
      <c r="L123" s="38" t="str">
        <f t="shared" si="30"/>
        <v/>
      </c>
      <c r="M123" s="16"/>
      <c r="N123" s="17"/>
      <c r="O123" s="20"/>
      <c r="P123" s="21" t="str">
        <f t="shared" si="21"/>
        <v/>
      </c>
      <c r="R123" s="30" t="str">
        <f t="shared" si="22"/>
        <v/>
      </c>
      <c r="S123" s="31" t="str">
        <f t="shared" si="23"/>
        <v/>
      </c>
      <c r="T123" s="32" t="str">
        <f>IF(OR(T$4="",R123=""),"",T$4+(COUNT(R$4:R123)-1)/(COUNT(CurrentL)-1)*JND_GL*255)</f>
        <v/>
      </c>
      <c r="U123" s="31" t="str">
        <f t="shared" si="24"/>
        <v/>
      </c>
      <c r="V123" s="33" t="str">
        <f t="shared" si="31"/>
        <v/>
      </c>
      <c r="W123" s="33" t="str">
        <f t="shared" si="32"/>
        <v/>
      </c>
      <c r="X123" s="34" t="str">
        <f t="shared" si="33"/>
        <v/>
      </c>
      <c r="Y123" s="35" t="str">
        <f t="shared" si="34"/>
        <v/>
      </c>
      <c r="Z123" s="33" t="str">
        <f t="shared" si="19"/>
        <v/>
      </c>
      <c r="AA123" s="34" t="str">
        <f t="shared" si="4"/>
        <v/>
      </c>
      <c r="AB123" s="34" t="str">
        <f t="shared" si="5"/>
        <v/>
      </c>
      <c r="AC123" s="34" t="str">
        <f t="shared" si="16"/>
        <v/>
      </c>
      <c r="AD123" s="34" t="str">
        <f t="shared" si="17"/>
        <v/>
      </c>
      <c r="AE123" s="34" t="str">
        <f t="shared" si="25"/>
        <v/>
      </c>
      <c r="AF123" s="34" t="str">
        <f t="shared" si="26"/>
        <v/>
      </c>
      <c r="AG123" s="33" t="str">
        <f t="shared" si="27"/>
        <v/>
      </c>
      <c r="AH123" s="36" t="str">
        <f t="shared" si="18"/>
        <v/>
      </c>
      <c r="AI123" s="34" t="str">
        <f t="shared" si="28"/>
        <v/>
      </c>
      <c r="AJ123" s="37" t="str">
        <f t="shared" si="35"/>
        <v/>
      </c>
    </row>
    <row r="124" spans="1:36" ht="12.75" customHeight="1" x14ac:dyDescent="0.2">
      <c r="A124" s="53"/>
      <c r="F124" s="54"/>
      <c r="H124" s="15" t="str">
        <f t="shared" si="29"/>
        <v/>
      </c>
      <c r="I124" s="16"/>
      <c r="J124" s="17"/>
      <c r="K124" s="18"/>
      <c r="L124" s="38" t="str">
        <f t="shared" si="30"/>
        <v/>
      </c>
      <c r="M124" s="16"/>
      <c r="N124" s="17"/>
      <c r="O124" s="20"/>
      <c r="P124" s="21" t="str">
        <f t="shared" si="21"/>
        <v/>
      </c>
      <c r="R124" s="30" t="str">
        <f t="shared" si="22"/>
        <v/>
      </c>
      <c r="S124" s="31" t="str">
        <f t="shared" si="23"/>
        <v/>
      </c>
      <c r="T124" s="32" t="str">
        <f>IF(OR(T$4="",R124=""),"",T$4+(COUNT(R$4:R124)-1)/(COUNT(CurrentL)-1)*JND_GL*255)</f>
        <v/>
      </c>
      <c r="U124" s="31" t="str">
        <f t="shared" si="24"/>
        <v/>
      </c>
      <c r="V124" s="33" t="str">
        <f t="shared" si="31"/>
        <v/>
      </c>
      <c r="W124" s="33" t="str">
        <f t="shared" si="32"/>
        <v/>
      </c>
      <c r="X124" s="34" t="str">
        <f t="shared" si="33"/>
        <v/>
      </c>
      <c r="Y124" s="35" t="str">
        <f t="shared" si="34"/>
        <v/>
      </c>
      <c r="Z124" s="33" t="str">
        <f t="shared" si="19"/>
        <v/>
      </c>
      <c r="AA124" s="34" t="str">
        <f t="shared" si="4"/>
        <v/>
      </c>
      <c r="AB124" s="34" t="str">
        <f t="shared" si="5"/>
        <v/>
      </c>
      <c r="AC124" s="34" t="str">
        <f t="shared" si="16"/>
        <v/>
      </c>
      <c r="AD124" s="34" t="str">
        <f t="shared" si="17"/>
        <v/>
      </c>
      <c r="AE124" s="34" t="str">
        <f t="shared" si="25"/>
        <v/>
      </c>
      <c r="AF124" s="34" t="str">
        <f t="shared" si="26"/>
        <v/>
      </c>
      <c r="AG124" s="33" t="str">
        <f t="shared" si="27"/>
        <v/>
      </c>
      <c r="AH124" s="36" t="str">
        <f t="shared" si="18"/>
        <v/>
      </c>
      <c r="AI124" s="34" t="str">
        <f t="shared" si="28"/>
        <v/>
      </c>
      <c r="AJ124" s="37" t="str">
        <f t="shared" si="35"/>
        <v/>
      </c>
    </row>
    <row r="125" spans="1:36" ht="12.75" customHeight="1" x14ac:dyDescent="0.2">
      <c r="A125" s="53"/>
      <c r="F125" s="54"/>
      <c r="H125" s="15" t="str">
        <f t="shared" si="29"/>
        <v/>
      </c>
      <c r="I125" s="16"/>
      <c r="J125" s="17"/>
      <c r="K125" s="18"/>
      <c r="L125" s="38" t="str">
        <f t="shared" si="30"/>
        <v/>
      </c>
      <c r="M125" s="16"/>
      <c r="N125" s="17"/>
      <c r="O125" s="20"/>
      <c r="P125" s="21" t="str">
        <f t="shared" si="21"/>
        <v/>
      </c>
      <c r="R125" s="30" t="str">
        <f t="shared" si="22"/>
        <v/>
      </c>
      <c r="S125" s="31" t="str">
        <f t="shared" si="23"/>
        <v/>
      </c>
      <c r="T125" s="32" t="str">
        <f>IF(OR(T$4="",R125=""),"",T$4+(COUNT(R$4:R125)-1)/(COUNT(CurrentL)-1)*JND_GL*255)</f>
        <v/>
      </c>
      <c r="U125" s="31" t="str">
        <f t="shared" si="24"/>
        <v/>
      </c>
      <c r="V125" s="33" t="str">
        <f t="shared" si="31"/>
        <v/>
      </c>
      <c r="W125" s="33" t="str">
        <f t="shared" si="32"/>
        <v/>
      </c>
      <c r="X125" s="34" t="str">
        <f t="shared" si="33"/>
        <v/>
      </c>
      <c r="Y125" s="35" t="str">
        <f t="shared" si="34"/>
        <v/>
      </c>
      <c r="Z125" s="33" t="str">
        <f t="shared" si="19"/>
        <v/>
      </c>
      <c r="AA125" s="34" t="str">
        <f t="shared" si="4"/>
        <v/>
      </c>
      <c r="AB125" s="34" t="str">
        <f t="shared" si="5"/>
        <v/>
      </c>
      <c r="AC125" s="34" t="str">
        <f t="shared" si="16"/>
        <v/>
      </c>
      <c r="AD125" s="34" t="str">
        <f t="shared" si="17"/>
        <v/>
      </c>
      <c r="AE125" s="34" t="str">
        <f t="shared" si="25"/>
        <v/>
      </c>
      <c r="AF125" s="34" t="str">
        <f t="shared" si="26"/>
        <v/>
      </c>
      <c r="AG125" s="33" t="str">
        <f t="shared" si="27"/>
        <v/>
      </c>
      <c r="AH125" s="36" t="str">
        <f t="shared" si="18"/>
        <v/>
      </c>
      <c r="AI125" s="34" t="str">
        <f t="shared" si="28"/>
        <v/>
      </c>
      <c r="AJ125" s="37" t="str">
        <f t="shared" si="35"/>
        <v/>
      </c>
    </row>
    <row r="126" spans="1:36" ht="12.75" customHeight="1" x14ac:dyDescent="0.2">
      <c r="A126" s="53"/>
      <c r="F126" s="54"/>
      <c r="H126" s="15" t="str">
        <f t="shared" si="29"/>
        <v/>
      </c>
      <c r="I126" s="16"/>
      <c r="J126" s="17"/>
      <c r="K126" s="18"/>
      <c r="L126" s="38" t="str">
        <f t="shared" si="30"/>
        <v/>
      </c>
      <c r="M126" s="16"/>
      <c r="N126" s="17"/>
      <c r="O126" s="20"/>
      <c r="P126" s="21" t="str">
        <f t="shared" si="21"/>
        <v/>
      </c>
      <c r="R126" s="30" t="str">
        <f t="shared" si="22"/>
        <v/>
      </c>
      <c r="S126" s="31" t="str">
        <f t="shared" si="23"/>
        <v/>
      </c>
      <c r="T126" s="32" t="str">
        <f>IF(OR(T$4="",R126=""),"",T$4+(COUNT(R$4:R126)-1)/(COUNT(CurrentL)-1)*JND_GL*255)</f>
        <v/>
      </c>
      <c r="U126" s="31" t="str">
        <f t="shared" si="24"/>
        <v/>
      </c>
      <c r="V126" s="33" t="str">
        <f t="shared" si="31"/>
        <v/>
      </c>
      <c r="W126" s="33" t="str">
        <f t="shared" si="32"/>
        <v/>
      </c>
      <c r="X126" s="34" t="str">
        <f t="shared" si="33"/>
        <v/>
      </c>
      <c r="Y126" s="35" t="str">
        <f t="shared" si="34"/>
        <v/>
      </c>
      <c r="Z126" s="33" t="str">
        <f t="shared" si="19"/>
        <v/>
      </c>
      <c r="AA126" s="34" t="str">
        <f t="shared" si="4"/>
        <v/>
      </c>
      <c r="AB126" s="34" t="str">
        <f t="shared" si="5"/>
        <v/>
      </c>
      <c r="AC126" s="34" t="str">
        <f t="shared" si="16"/>
        <v/>
      </c>
      <c r="AD126" s="34" t="str">
        <f t="shared" si="17"/>
        <v/>
      </c>
      <c r="AE126" s="34" t="str">
        <f t="shared" si="25"/>
        <v/>
      </c>
      <c r="AF126" s="34" t="str">
        <f t="shared" si="26"/>
        <v/>
      </c>
      <c r="AG126" s="33" t="str">
        <f t="shared" si="27"/>
        <v/>
      </c>
      <c r="AH126" s="36" t="str">
        <f t="shared" si="18"/>
        <v/>
      </c>
      <c r="AI126" s="34" t="str">
        <f t="shared" si="28"/>
        <v/>
      </c>
      <c r="AJ126" s="37" t="str">
        <f t="shared" si="35"/>
        <v/>
      </c>
    </row>
    <row r="127" spans="1:36" ht="12.75" customHeight="1" x14ac:dyDescent="0.2">
      <c r="A127" s="53"/>
      <c r="F127" s="54"/>
      <c r="H127" s="15" t="str">
        <f t="shared" si="29"/>
        <v/>
      </c>
      <c r="I127" s="16"/>
      <c r="J127" s="17"/>
      <c r="K127" s="18"/>
      <c r="L127" s="38" t="str">
        <f t="shared" si="30"/>
        <v/>
      </c>
      <c r="M127" s="16"/>
      <c r="N127" s="17"/>
      <c r="O127" s="20"/>
      <c r="P127" s="21" t="str">
        <f t="shared" si="21"/>
        <v/>
      </c>
      <c r="R127" s="30" t="str">
        <f t="shared" si="22"/>
        <v/>
      </c>
      <c r="S127" s="31" t="str">
        <f t="shared" si="23"/>
        <v/>
      </c>
      <c r="T127" s="32" t="str">
        <f>IF(OR(T$4="",R127=""),"",T$4+(COUNT(R$4:R127)-1)/(COUNT(CurrentL)-1)*JND_GL*255)</f>
        <v/>
      </c>
      <c r="U127" s="31" t="str">
        <f t="shared" si="24"/>
        <v/>
      </c>
      <c r="V127" s="33" t="str">
        <f t="shared" si="31"/>
        <v/>
      </c>
      <c r="W127" s="33" t="str">
        <f t="shared" si="32"/>
        <v/>
      </c>
      <c r="X127" s="34" t="str">
        <f t="shared" si="33"/>
        <v/>
      </c>
      <c r="Y127" s="35" t="str">
        <f t="shared" si="34"/>
        <v/>
      </c>
      <c r="Z127" s="33" t="str">
        <f t="shared" si="19"/>
        <v/>
      </c>
      <c r="AA127" s="34" t="str">
        <f t="shared" si="4"/>
        <v/>
      </c>
      <c r="AB127" s="34" t="str">
        <f t="shared" si="5"/>
        <v/>
      </c>
      <c r="AC127" s="34" t="str">
        <f t="shared" si="16"/>
        <v/>
      </c>
      <c r="AD127" s="34" t="str">
        <f t="shared" si="17"/>
        <v/>
      </c>
      <c r="AE127" s="34" t="str">
        <f t="shared" si="25"/>
        <v/>
      </c>
      <c r="AF127" s="34" t="str">
        <f t="shared" si="26"/>
        <v/>
      </c>
      <c r="AG127" s="33" t="str">
        <f t="shared" si="27"/>
        <v/>
      </c>
      <c r="AH127" s="36" t="str">
        <f t="shared" si="18"/>
        <v/>
      </c>
      <c r="AI127" s="34" t="str">
        <f t="shared" si="28"/>
        <v/>
      </c>
      <c r="AJ127" s="37" t="str">
        <f t="shared" si="35"/>
        <v/>
      </c>
    </row>
    <row r="128" spans="1:36" ht="12.75" customHeight="1" x14ac:dyDescent="0.2">
      <c r="A128" s="53"/>
      <c r="F128" s="54"/>
      <c r="H128" s="15" t="str">
        <f t="shared" si="29"/>
        <v/>
      </c>
      <c r="I128" s="16"/>
      <c r="J128" s="17"/>
      <c r="K128" s="18"/>
      <c r="L128" s="38" t="str">
        <f t="shared" si="30"/>
        <v/>
      </c>
      <c r="M128" s="16"/>
      <c r="N128" s="17"/>
      <c r="O128" s="20"/>
      <c r="P128" s="21" t="str">
        <f t="shared" si="21"/>
        <v/>
      </c>
      <c r="R128" s="30" t="str">
        <f t="shared" si="22"/>
        <v/>
      </c>
      <c r="S128" s="31" t="str">
        <f t="shared" si="23"/>
        <v/>
      </c>
      <c r="T128" s="32" t="str">
        <f>IF(OR(T$4="",R128=""),"",T$4+(COUNT(R$4:R128)-1)/(COUNT(CurrentL)-1)*JND_GL*255)</f>
        <v/>
      </c>
      <c r="U128" s="31" t="str">
        <f t="shared" si="24"/>
        <v/>
      </c>
      <c r="V128" s="33" t="str">
        <f t="shared" si="31"/>
        <v/>
      </c>
      <c r="W128" s="33" t="str">
        <f t="shared" si="32"/>
        <v/>
      </c>
      <c r="X128" s="34" t="str">
        <f t="shared" si="33"/>
        <v/>
      </c>
      <c r="Y128" s="35" t="str">
        <f t="shared" si="34"/>
        <v/>
      </c>
      <c r="Z128" s="33" t="str">
        <f t="shared" si="19"/>
        <v/>
      </c>
      <c r="AA128" s="34" t="str">
        <f t="shared" si="4"/>
        <v/>
      </c>
      <c r="AB128" s="34" t="str">
        <f t="shared" si="5"/>
        <v/>
      </c>
      <c r="AC128" s="34" t="str">
        <f t="shared" si="16"/>
        <v/>
      </c>
      <c r="AD128" s="34" t="str">
        <f t="shared" si="17"/>
        <v/>
      </c>
      <c r="AE128" s="34" t="str">
        <f t="shared" si="25"/>
        <v/>
      </c>
      <c r="AF128" s="34" t="str">
        <f t="shared" si="26"/>
        <v/>
      </c>
      <c r="AG128" s="33" t="str">
        <f t="shared" si="27"/>
        <v/>
      </c>
      <c r="AH128" s="36" t="str">
        <f t="shared" si="18"/>
        <v/>
      </c>
      <c r="AI128" s="34" t="str">
        <f t="shared" si="28"/>
        <v/>
      </c>
      <c r="AJ128" s="37" t="str">
        <f t="shared" si="35"/>
        <v/>
      </c>
    </row>
    <row r="129" spans="1:36" ht="12.75" customHeight="1" x14ac:dyDescent="0.2">
      <c r="A129" s="53"/>
      <c r="F129" s="54"/>
      <c r="H129" s="15" t="str">
        <f t="shared" si="29"/>
        <v/>
      </c>
      <c r="I129" s="16"/>
      <c r="J129" s="17"/>
      <c r="K129" s="18"/>
      <c r="L129" s="38" t="str">
        <f t="shared" si="30"/>
        <v/>
      </c>
      <c r="M129" s="16"/>
      <c r="N129" s="17"/>
      <c r="O129" s="20"/>
      <c r="P129" s="21" t="str">
        <f t="shared" si="21"/>
        <v/>
      </c>
      <c r="R129" s="30" t="str">
        <f t="shared" si="22"/>
        <v/>
      </c>
      <c r="S129" s="31" t="str">
        <f t="shared" si="23"/>
        <v/>
      </c>
      <c r="T129" s="32" t="str">
        <f>IF(OR(T$4="",R129=""),"",T$4+(COUNT(R$4:R129)-1)/(COUNT(CurrentL)-1)*JND_GL*255)</f>
        <v/>
      </c>
      <c r="U129" s="31" t="str">
        <f t="shared" si="24"/>
        <v/>
      </c>
      <c r="V129" s="33" t="str">
        <f t="shared" si="31"/>
        <v/>
      </c>
      <c r="W129" s="33" t="str">
        <f t="shared" si="32"/>
        <v/>
      </c>
      <c r="X129" s="34" t="str">
        <f t="shared" si="33"/>
        <v/>
      </c>
      <c r="Y129" s="35" t="str">
        <f t="shared" si="34"/>
        <v/>
      </c>
      <c r="Z129" s="33" t="str">
        <f t="shared" si="19"/>
        <v/>
      </c>
      <c r="AA129" s="34" t="str">
        <f t="shared" si="4"/>
        <v/>
      </c>
      <c r="AB129" s="34" t="str">
        <f t="shared" si="5"/>
        <v/>
      </c>
      <c r="AC129" s="34" t="str">
        <f t="shared" si="16"/>
        <v/>
      </c>
      <c r="AD129" s="34" t="str">
        <f t="shared" si="17"/>
        <v/>
      </c>
      <c r="AE129" s="34" t="str">
        <f t="shared" si="25"/>
        <v/>
      </c>
      <c r="AF129" s="34" t="str">
        <f t="shared" si="26"/>
        <v/>
      </c>
      <c r="AG129" s="33" t="str">
        <f t="shared" si="27"/>
        <v/>
      </c>
      <c r="AH129" s="36" t="str">
        <f t="shared" si="18"/>
        <v/>
      </c>
      <c r="AI129" s="34" t="str">
        <f t="shared" si="28"/>
        <v/>
      </c>
      <c r="AJ129" s="37" t="str">
        <f t="shared" si="35"/>
        <v/>
      </c>
    </row>
    <row r="130" spans="1:36" ht="12.75" customHeight="1" x14ac:dyDescent="0.2">
      <c r="A130" s="53"/>
      <c r="F130" s="54"/>
      <c r="H130" s="15" t="str">
        <f t="shared" si="29"/>
        <v/>
      </c>
      <c r="I130" s="16"/>
      <c r="J130" s="17"/>
      <c r="K130" s="18"/>
      <c r="L130" s="38" t="str">
        <f t="shared" si="30"/>
        <v/>
      </c>
      <c r="M130" s="16"/>
      <c r="N130" s="17"/>
      <c r="O130" s="20"/>
      <c r="P130" s="21" t="str">
        <f t="shared" si="21"/>
        <v/>
      </c>
      <c r="R130" s="30" t="str">
        <f t="shared" si="22"/>
        <v/>
      </c>
      <c r="S130" s="31" t="str">
        <f t="shared" si="23"/>
        <v/>
      </c>
      <c r="T130" s="32" t="str">
        <f>IF(OR(T$4="",R130=""),"",T$4+(COUNT(R$4:R130)-1)/(COUNT(CurrentL)-1)*JND_GL*255)</f>
        <v/>
      </c>
      <c r="U130" s="31" t="str">
        <f t="shared" si="24"/>
        <v/>
      </c>
      <c r="V130" s="33" t="str">
        <f t="shared" si="31"/>
        <v/>
      </c>
      <c r="W130" s="33" t="str">
        <f t="shared" si="32"/>
        <v/>
      </c>
      <c r="X130" s="34" t="str">
        <f t="shared" si="33"/>
        <v/>
      </c>
      <c r="Y130" s="35" t="str">
        <f t="shared" si="34"/>
        <v/>
      </c>
      <c r="Z130" s="33" t="str">
        <f t="shared" si="19"/>
        <v/>
      </c>
      <c r="AA130" s="34" t="str">
        <f t="shared" si="4"/>
        <v/>
      </c>
      <c r="AB130" s="34" t="str">
        <f t="shared" si="5"/>
        <v/>
      </c>
      <c r="AC130" s="34" t="str">
        <f t="shared" si="16"/>
        <v/>
      </c>
      <c r="AD130" s="34" t="str">
        <f t="shared" si="17"/>
        <v/>
      </c>
      <c r="AE130" s="34" t="str">
        <f t="shared" si="25"/>
        <v/>
      </c>
      <c r="AF130" s="34" t="str">
        <f t="shared" si="26"/>
        <v/>
      </c>
      <c r="AG130" s="33" t="str">
        <f t="shared" si="27"/>
        <v/>
      </c>
      <c r="AH130" s="36" t="str">
        <f t="shared" si="18"/>
        <v/>
      </c>
      <c r="AI130" s="34" t="str">
        <f t="shared" si="28"/>
        <v/>
      </c>
      <c r="AJ130" s="37" t="str">
        <f t="shared" si="35"/>
        <v/>
      </c>
    </row>
    <row r="131" spans="1:36" ht="12.75" customHeight="1" x14ac:dyDescent="0.2">
      <c r="A131" s="53"/>
      <c r="F131" s="54"/>
      <c r="H131" s="15" t="str">
        <f t="shared" si="29"/>
        <v/>
      </c>
      <c r="I131" s="16"/>
      <c r="J131" s="17"/>
      <c r="K131" s="18"/>
      <c r="L131" s="38" t="str">
        <f t="shared" si="30"/>
        <v/>
      </c>
      <c r="M131" s="16"/>
      <c r="N131" s="17"/>
      <c r="O131" s="20"/>
      <c r="P131" s="21" t="str">
        <f t="shared" si="21"/>
        <v/>
      </c>
      <c r="R131" s="30" t="str">
        <f t="shared" si="22"/>
        <v/>
      </c>
      <c r="S131" s="31" t="str">
        <f t="shared" si="23"/>
        <v/>
      </c>
      <c r="T131" s="32" t="str">
        <f>IF(OR(T$4="",R131=""),"",T$4+(COUNT(R$4:R131)-1)/(COUNT(CurrentL)-1)*JND_GL*255)</f>
        <v/>
      </c>
      <c r="U131" s="31" t="str">
        <f t="shared" si="24"/>
        <v/>
      </c>
      <c r="V131" s="33" t="str">
        <f t="shared" si="31"/>
        <v/>
      </c>
      <c r="W131" s="33" t="str">
        <f t="shared" si="32"/>
        <v/>
      </c>
      <c r="X131" s="34" t="str">
        <f t="shared" si="33"/>
        <v/>
      </c>
      <c r="Y131" s="35" t="str">
        <f t="shared" si="34"/>
        <v/>
      </c>
      <c r="Z131" s="33" t="str">
        <f t="shared" si="19"/>
        <v/>
      </c>
      <c r="AA131" s="34" t="str">
        <f t="shared" si="4"/>
        <v/>
      </c>
      <c r="AB131" s="34" t="str">
        <f t="shared" si="5"/>
        <v/>
      </c>
      <c r="AC131" s="34" t="str">
        <f t="shared" si="16"/>
        <v/>
      </c>
      <c r="AD131" s="34" t="str">
        <f t="shared" si="17"/>
        <v/>
      </c>
      <c r="AE131" s="34" t="str">
        <f t="shared" si="25"/>
        <v/>
      </c>
      <c r="AF131" s="34" t="str">
        <f t="shared" si="26"/>
        <v/>
      </c>
      <c r="AG131" s="33" t="str">
        <f t="shared" si="27"/>
        <v/>
      </c>
      <c r="AH131" s="36" t="str">
        <f t="shared" si="18"/>
        <v/>
      </c>
      <c r="AI131" s="34" t="str">
        <f t="shared" si="28"/>
        <v/>
      </c>
      <c r="AJ131" s="37" t="str">
        <f t="shared" si="35"/>
        <v/>
      </c>
    </row>
    <row r="132" spans="1:36" ht="12.75" customHeight="1" x14ac:dyDescent="0.2">
      <c r="A132" s="53"/>
      <c r="F132" s="54"/>
      <c r="H132" s="15" t="str">
        <f t="shared" si="29"/>
        <v/>
      </c>
      <c r="I132" s="16"/>
      <c r="J132" s="17"/>
      <c r="K132" s="18"/>
      <c r="L132" s="38" t="str">
        <f t="shared" si="30"/>
        <v/>
      </c>
      <c r="M132" s="16"/>
      <c r="N132" s="17"/>
      <c r="O132" s="20"/>
      <c r="P132" s="21" t="str">
        <f t="shared" ref="P132:P195" si="36">IF(ISBLANK(M132),"",M132+Prev_Lamb)</f>
        <v/>
      </c>
      <c r="R132" s="30" t="str">
        <f t="shared" ref="R132:R195" si="37">IF(I132="","",I132+Lamb)</f>
        <v/>
      </c>
      <c r="S132" s="31" t="str">
        <f t="shared" ref="S132:S195" si="38">IF(R132="","",(GSDF_A+GSDF_B*LOG10(R132)+GSDF_C*(LOG10(R132))^2+GSDF_D*(LOG10(R132))^3+GSDF_E*(LOG10(R132))^4+GSDF_F*(LOG10(R132))^5+GSDF_G*(LOG10(R132))^6+GSDF_H*(LOG10(R132))^7+GSDF_I*(LOG10(R132))^8))</f>
        <v/>
      </c>
      <c r="T132" s="32" t="str">
        <f>IF(OR(T$4="",R132=""),"",T$4+(COUNT(R$4:R132)-1)/(COUNT(CurrentL)-1)*JND_GL*255)</f>
        <v/>
      </c>
      <c r="U132" s="31" t="str">
        <f t="shared" ref="U132:U195" si="39">IF(T132="","",10^((GSDFa+GSDFc*LN(T132)+GSDFe*(LN(T132))^2+GSDFg*(LN(T132))^3+GSDFm*(LN(T132))^4)/(1+GSDFb*LN(T132)+GSDFd*(LN(T132))^2+GSDFf*(LN(T132))^3+GSDFh*(LN(T132))^4+GSDFk*(LN(T132))^5)))</f>
        <v/>
      </c>
      <c r="V132" s="33" t="str">
        <f t="shared" si="31"/>
        <v/>
      </c>
      <c r="W132" s="33" t="str">
        <f t="shared" si="32"/>
        <v/>
      </c>
      <c r="X132" s="34" t="str">
        <f t="shared" si="33"/>
        <v/>
      </c>
      <c r="Y132" s="35" t="str">
        <f t="shared" si="34"/>
        <v/>
      </c>
      <c r="Z132" s="33" t="str">
        <f t="shared" si="19"/>
        <v/>
      </c>
      <c r="AA132" s="34" t="str">
        <f t="shared" si="4"/>
        <v/>
      </c>
      <c r="AB132" s="34" t="str">
        <f t="shared" si="5"/>
        <v/>
      </c>
      <c r="AC132" s="34" t="str">
        <f t="shared" si="16"/>
        <v/>
      </c>
      <c r="AD132" s="34" t="str">
        <f t="shared" si="17"/>
        <v/>
      </c>
      <c r="AE132" s="34" t="str">
        <f t="shared" ref="AE132:AE195" si="40">IF(ISBLANK(J132),"",IF($I132&gt;=5,J132,INDEX(Currentu,MATCH(5,CurrentL,1)+1)))</f>
        <v/>
      </c>
      <c r="AF132" s="34" t="str">
        <f t="shared" ref="AF132:AF195" si="41">IF(ISBLANK(K132),"",IF($I132&gt;=5,K132,INDEX(Currentv,MATCH(5,CurrentL,1)+1)))</f>
        <v/>
      </c>
      <c r="AG132" s="33" t="str">
        <f t="shared" ref="AG132:AG195" si="42">IF(OR(AE132="",AF132="",AE132=0,AF132=0),"",SQRT((AE132-u)^2+(AF132-v)^2))</f>
        <v/>
      </c>
      <c r="AH132" s="36" t="str">
        <f t="shared" si="18"/>
        <v/>
      </c>
      <c r="AI132" s="34" t="str">
        <f t="shared" ref="AI132:AI195" si="43">IF(OR(AE132="",AF132="",AE132=0,AF132=0),"",SQRT((AE132-INDEX(Currentu,MATCH(Lpmax,CurrentLp,0)))^2+(AF132-INDEX(Currentv,MATCH(Lpmax,CurrentLp,0)))^2))</f>
        <v/>
      </c>
      <c r="AJ132" s="37" t="str">
        <f t="shared" si="35"/>
        <v/>
      </c>
    </row>
    <row r="133" spans="1:36" ht="12.75" customHeight="1" x14ac:dyDescent="0.2">
      <c r="A133" s="53"/>
      <c r="F133" s="54"/>
      <c r="H133" s="15" t="str">
        <f t="shared" ref="H133:H196" si="44">IF(ISBLANK(I133),"",255/(COUNT(CurrentL)-1)+H132)</f>
        <v/>
      </c>
      <c r="I133" s="16"/>
      <c r="J133" s="17"/>
      <c r="K133" s="18"/>
      <c r="L133" s="38" t="str">
        <f t="shared" ref="L133:L196" si="45">IF(ISBLANK(M133),"",255/(COUNT(PreviousL)-1)+L132)</f>
        <v/>
      </c>
      <c r="M133" s="16"/>
      <c r="N133" s="17"/>
      <c r="O133" s="20"/>
      <c r="P133" s="21" t="str">
        <f t="shared" si="36"/>
        <v/>
      </c>
      <c r="R133" s="30" t="str">
        <f t="shared" si="37"/>
        <v/>
      </c>
      <c r="S133" s="31" t="str">
        <f t="shared" si="38"/>
        <v/>
      </c>
      <c r="T133" s="32" t="str">
        <f>IF(OR(T$4="",R133=""),"",T$4+(COUNT(R$4:R133)-1)/(COUNT(CurrentL)-1)*JND_GL*255)</f>
        <v/>
      </c>
      <c r="U133" s="31" t="str">
        <f t="shared" si="39"/>
        <v/>
      </c>
      <c r="V133" s="33" t="str">
        <f t="shared" ref="V133:V196" si="46">IF(OR(S133="",dGL=""),"",(S133-S132)/dGL)</f>
        <v/>
      </c>
      <c r="W133" s="33" t="str">
        <f t="shared" ref="W133:W196" si="47">IF(V133="","",(V133-JND_GL)/JND_GL)</f>
        <v/>
      </c>
      <c r="X133" s="34" t="str">
        <f t="shared" ref="X133:X196" si="48">IF(R133="","",((R133-R132)/AVERAGE(R133,R132))/(dGL*JND_GL))</f>
        <v/>
      </c>
      <c r="Y133" s="35" t="str">
        <f t="shared" ref="Y133:Y196" si="49">IF(U133="","",((U133-U132)/AVERAGE(U133,U132))/(dGL*JND_GL))</f>
        <v/>
      </c>
      <c r="Z133" s="33" t="str">
        <f t="shared" si="19"/>
        <v/>
      </c>
      <c r="AA133" s="34" t="str">
        <f t="shared" si="4"/>
        <v/>
      </c>
      <c r="AB133" s="34" t="str">
        <f t="shared" si="5"/>
        <v/>
      </c>
      <c r="AC133" s="34" t="str">
        <f t="shared" si="16"/>
        <v/>
      </c>
      <c r="AD133" s="34" t="str">
        <f t="shared" si="17"/>
        <v/>
      </c>
      <c r="AE133" s="34" t="str">
        <f t="shared" si="40"/>
        <v/>
      </c>
      <c r="AF133" s="34" t="str">
        <f t="shared" si="41"/>
        <v/>
      </c>
      <c r="AG133" s="33" t="str">
        <f t="shared" si="42"/>
        <v/>
      </c>
      <c r="AH133" s="36" t="str">
        <f t="shared" si="18"/>
        <v/>
      </c>
      <c r="AI133" s="34" t="str">
        <f t="shared" si="43"/>
        <v/>
      </c>
      <c r="AJ133" s="37" t="str">
        <f t="shared" si="35"/>
        <v/>
      </c>
    </row>
    <row r="134" spans="1:36" ht="12.75" customHeight="1" x14ac:dyDescent="0.2">
      <c r="A134" s="53"/>
      <c r="F134" s="54"/>
      <c r="H134" s="15" t="str">
        <f t="shared" si="44"/>
        <v/>
      </c>
      <c r="I134" s="16"/>
      <c r="J134" s="17"/>
      <c r="K134" s="18"/>
      <c r="L134" s="38" t="str">
        <f t="shared" si="45"/>
        <v/>
      </c>
      <c r="M134" s="16"/>
      <c r="N134" s="17"/>
      <c r="O134" s="20"/>
      <c r="P134" s="21" t="str">
        <f t="shared" si="36"/>
        <v/>
      </c>
      <c r="R134" s="30" t="str">
        <f t="shared" si="37"/>
        <v/>
      </c>
      <c r="S134" s="31" t="str">
        <f t="shared" si="38"/>
        <v/>
      </c>
      <c r="T134" s="32" t="str">
        <f>IF(OR(T$4="",R134=""),"",T$4+(COUNT(R$4:R134)-1)/(COUNT(CurrentL)-1)*JND_GL*255)</f>
        <v/>
      </c>
      <c r="U134" s="31" t="str">
        <f t="shared" si="39"/>
        <v/>
      </c>
      <c r="V134" s="33" t="str">
        <f t="shared" si="46"/>
        <v/>
      </c>
      <c r="W134" s="33" t="str">
        <f t="shared" si="47"/>
        <v/>
      </c>
      <c r="X134" s="34" t="str">
        <f t="shared" si="48"/>
        <v/>
      </c>
      <c r="Y134" s="35" t="str">
        <f t="shared" si="49"/>
        <v/>
      </c>
      <c r="Z134" s="33" t="str">
        <f t="shared" si="19"/>
        <v/>
      </c>
      <c r="AA134" s="34" t="str">
        <f t="shared" si="4"/>
        <v/>
      </c>
      <c r="AB134" s="34" t="str">
        <f t="shared" si="5"/>
        <v/>
      </c>
      <c r="AC134" s="34" t="str">
        <f t="shared" si="16"/>
        <v/>
      </c>
      <c r="AD134" s="34" t="str">
        <f t="shared" si="17"/>
        <v/>
      </c>
      <c r="AE134" s="34" t="str">
        <f t="shared" si="40"/>
        <v/>
      </c>
      <c r="AF134" s="34" t="str">
        <f t="shared" si="41"/>
        <v/>
      </c>
      <c r="AG134" s="33" t="str">
        <f t="shared" si="42"/>
        <v/>
      </c>
      <c r="AH134" s="36" t="str">
        <f t="shared" si="18"/>
        <v/>
      </c>
      <c r="AI134" s="34" t="str">
        <f t="shared" si="43"/>
        <v/>
      </c>
      <c r="AJ134" s="37" t="str">
        <f t="shared" ref="AJ134:AJ197" si="50">IF(OR(AE134="",AE134="",AE134=0,AF134=0),"",SQRT((AE134-AE133)^2+(AF134-AF133)^2))</f>
        <v/>
      </c>
    </row>
    <row r="135" spans="1:36" ht="12.75" customHeight="1" x14ac:dyDescent="0.2">
      <c r="A135" s="53"/>
      <c r="F135" s="54"/>
      <c r="H135" s="15" t="str">
        <f t="shared" si="44"/>
        <v/>
      </c>
      <c r="I135" s="16"/>
      <c r="J135" s="17"/>
      <c r="K135" s="18"/>
      <c r="L135" s="38" t="str">
        <f t="shared" si="45"/>
        <v/>
      </c>
      <c r="M135" s="16"/>
      <c r="N135" s="17"/>
      <c r="O135" s="20"/>
      <c r="P135" s="21" t="str">
        <f t="shared" si="36"/>
        <v/>
      </c>
      <c r="R135" s="30" t="str">
        <f t="shared" si="37"/>
        <v/>
      </c>
      <c r="S135" s="31" t="str">
        <f t="shared" si="38"/>
        <v/>
      </c>
      <c r="T135" s="32" t="str">
        <f>IF(OR(T$4="",R135=""),"",T$4+(COUNT(R$4:R135)-1)/(COUNT(CurrentL)-1)*JND_GL*255)</f>
        <v/>
      </c>
      <c r="U135" s="31" t="str">
        <f t="shared" si="39"/>
        <v/>
      </c>
      <c r="V135" s="33" t="str">
        <f t="shared" si="46"/>
        <v/>
      </c>
      <c r="W135" s="33" t="str">
        <f t="shared" si="47"/>
        <v/>
      </c>
      <c r="X135" s="34" t="str">
        <f t="shared" si="48"/>
        <v/>
      </c>
      <c r="Y135" s="35" t="str">
        <f t="shared" si="49"/>
        <v/>
      </c>
      <c r="Z135" s="33" t="str">
        <f t="shared" si="19"/>
        <v/>
      </c>
      <c r="AA135" s="34" t="str">
        <f t="shared" si="4"/>
        <v/>
      </c>
      <c r="AB135" s="34" t="str">
        <f t="shared" si="5"/>
        <v/>
      </c>
      <c r="AC135" s="34" t="str">
        <f t="shared" si="16"/>
        <v/>
      </c>
      <c r="AD135" s="34" t="str">
        <f t="shared" si="17"/>
        <v/>
      </c>
      <c r="AE135" s="34" t="str">
        <f t="shared" si="40"/>
        <v/>
      </c>
      <c r="AF135" s="34" t="str">
        <f t="shared" si="41"/>
        <v/>
      </c>
      <c r="AG135" s="33" t="str">
        <f t="shared" si="42"/>
        <v/>
      </c>
      <c r="AH135" s="36" t="str">
        <f t="shared" si="18"/>
        <v/>
      </c>
      <c r="AI135" s="34" t="str">
        <f t="shared" si="43"/>
        <v/>
      </c>
      <c r="AJ135" s="37" t="str">
        <f t="shared" si="50"/>
        <v/>
      </c>
    </row>
    <row r="136" spans="1:36" ht="12.75" customHeight="1" x14ac:dyDescent="0.2">
      <c r="A136" s="53"/>
      <c r="F136" s="54"/>
      <c r="H136" s="15" t="str">
        <f t="shared" si="44"/>
        <v/>
      </c>
      <c r="I136" s="16"/>
      <c r="J136" s="17"/>
      <c r="K136" s="18"/>
      <c r="L136" s="38" t="str">
        <f t="shared" si="45"/>
        <v/>
      </c>
      <c r="M136" s="16"/>
      <c r="N136" s="17"/>
      <c r="O136" s="20"/>
      <c r="P136" s="21" t="str">
        <f t="shared" si="36"/>
        <v/>
      </c>
      <c r="R136" s="30" t="str">
        <f t="shared" si="37"/>
        <v/>
      </c>
      <c r="S136" s="31" t="str">
        <f t="shared" si="38"/>
        <v/>
      </c>
      <c r="T136" s="32" t="str">
        <f>IF(OR(T$4="",R136=""),"",T$4+(COUNT(R$4:R136)-1)/(COUNT(CurrentL)-1)*JND_GL*255)</f>
        <v/>
      </c>
      <c r="U136" s="31" t="str">
        <f t="shared" si="39"/>
        <v/>
      </c>
      <c r="V136" s="33" t="str">
        <f t="shared" si="46"/>
        <v/>
      </c>
      <c r="W136" s="33" t="str">
        <f t="shared" si="47"/>
        <v/>
      </c>
      <c r="X136" s="34" t="str">
        <f t="shared" si="48"/>
        <v/>
      </c>
      <c r="Y136" s="35" t="str">
        <f t="shared" si="49"/>
        <v/>
      </c>
      <c r="Z136" s="33" t="str">
        <f t="shared" si="19"/>
        <v/>
      </c>
      <c r="AA136" s="34" t="str">
        <f t="shared" si="4"/>
        <v/>
      </c>
      <c r="AB136" s="34" t="str">
        <f t="shared" si="5"/>
        <v/>
      </c>
      <c r="AC136" s="34" t="str">
        <f t="shared" si="16"/>
        <v/>
      </c>
      <c r="AD136" s="34" t="str">
        <f t="shared" si="17"/>
        <v/>
      </c>
      <c r="AE136" s="34" t="str">
        <f t="shared" si="40"/>
        <v/>
      </c>
      <c r="AF136" s="34" t="str">
        <f t="shared" si="41"/>
        <v/>
      </c>
      <c r="AG136" s="33" t="str">
        <f t="shared" si="42"/>
        <v/>
      </c>
      <c r="AH136" s="36" t="str">
        <f t="shared" si="18"/>
        <v/>
      </c>
      <c r="AI136" s="34" t="str">
        <f t="shared" si="43"/>
        <v/>
      </c>
      <c r="AJ136" s="37" t="str">
        <f t="shared" si="50"/>
        <v/>
      </c>
    </row>
    <row r="137" spans="1:36" ht="12.75" customHeight="1" x14ac:dyDescent="0.2">
      <c r="A137" s="53"/>
      <c r="F137" s="54"/>
      <c r="H137" s="15" t="str">
        <f t="shared" si="44"/>
        <v/>
      </c>
      <c r="I137" s="16"/>
      <c r="J137" s="17"/>
      <c r="K137" s="18"/>
      <c r="L137" s="38" t="str">
        <f t="shared" si="45"/>
        <v/>
      </c>
      <c r="M137" s="16"/>
      <c r="N137" s="17"/>
      <c r="O137" s="20"/>
      <c r="P137" s="21" t="str">
        <f t="shared" si="36"/>
        <v/>
      </c>
      <c r="R137" s="30" t="str">
        <f t="shared" si="37"/>
        <v/>
      </c>
      <c r="S137" s="31" t="str">
        <f t="shared" si="38"/>
        <v/>
      </c>
      <c r="T137" s="32" t="str">
        <f>IF(OR(T$4="",R137=""),"",T$4+(COUNT(R$4:R137)-1)/(COUNT(CurrentL)-1)*JND_GL*255)</f>
        <v/>
      </c>
      <c r="U137" s="31" t="str">
        <f t="shared" si="39"/>
        <v/>
      </c>
      <c r="V137" s="33" t="str">
        <f t="shared" si="46"/>
        <v/>
      </c>
      <c r="W137" s="33" t="str">
        <f t="shared" si="47"/>
        <v/>
      </c>
      <c r="X137" s="34" t="str">
        <f t="shared" si="48"/>
        <v/>
      </c>
      <c r="Y137" s="35" t="str">
        <f t="shared" si="49"/>
        <v/>
      </c>
      <c r="Z137" s="33" t="str">
        <f t="shared" si="19"/>
        <v/>
      </c>
      <c r="AA137" s="34" t="str">
        <f t="shared" si="4"/>
        <v/>
      </c>
      <c r="AB137" s="34" t="str">
        <f t="shared" si="5"/>
        <v/>
      </c>
      <c r="AC137" s="34" t="str">
        <f t="shared" si="16"/>
        <v/>
      </c>
      <c r="AD137" s="34" t="str">
        <f t="shared" si="17"/>
        <v/>
      </c>
      <c r="AE137" s="34" t="str">
        <f t="shared" si="40"/>
        <v/>
      </c>
      <c r="AF137" s="34" t="str">
        <f t="shared" si="41"/>
        <v/>
      </c>
      <c r="AG137" s="33" t="str">
        <f t="shared" si="42"/>
        <v/>
      </c>
      <c r="AH137" s="36" t="str">
        <f t="shared" si="18"/>
        <v/>
      </c>
      <c r="AI137" s="34" t="str">
        <f t="shared" si="43"/>
        <v/>
      </c>
      <c r="AJ137" s="37" t="str">
        <f t="shared" si="50"/>
        <v/>
      </c>
    </row>
    <row r="138" spans="1:36" ht="12.75" customHeight="1" thickBot="1" x14ac:dyDescent="0.25">
      <c r="A138" s="86"/>
      <c r="B138" s="87"/>
      <c r="C138" s="87"/>
      <c r="D138" s="87"/>
      <c r="E138" s="87"/>
      <c r="F138" s="88"/>
      <c r="H138" s="15" t="str">
        <f t="shared" si="44"/>
        <v/>
      </c>
      <c r="I138" s="16"/>
      <c r="J138" s="17"/>
      <c r="K138" s="18"/>
      <c r="L138" s="38" t="str">
        <f t="shared" si="45"/>
        <v/>
      </c>
      <c r="M138" s="16"/>
      <c r="N138" s="17"/>
      <c r="O138" s="20"/>
      <c r="P138" s="21" t="str">
        <f t="shared" si="36"/>
        <v/>
      </c>
      <c r="R138" s="30" t="str">
        <f t="shared" si="37"/>
        <v/>
      </c>
      <c r="S138" s="31" t="str">
        <f t="shared" si="38"/>
        <v/>
      </c>
      <c r="T138" s="32" t="str">
        <f>IF(OR(T$4="",R138=""),"",T$4+(COUNT(R$4:R138)-1)/(COUNT(CurrentL)-1)*JND_GL*255)</f>
        <v/>
      </c>
      <c r="U138" s="31" t="str">
        <f t="shared" si="39"/>
        <v/>
      </c>
      <c r="V138" s="33" t="str">
        <f t="shared" si="46"/>
        <v/>
      </c>
      <c r="W138" s="33" t="str">
        <f t="shared" si="47"/>
        <v/>
      </c>
      <c r="X138" s="34" t="str">
        <f t="shared" si="48"/>
        <v/>
      </c>
      <c r="Y138" s="35" t="str">
        <f t="shared" si="49"/>
        <v/>
      </c>
      <c r="Z138" s="33" t="str">
        <f t="shared" si="19"/>
        <v/>
      </c>
      <c r="AA138" s="34" t="str">
        <f t="shared" si="4"/>
        <v/>
      </c>
      <c r="AB138" s="34" t="str">
        <f t="shared" si="5"/>
        <v/>
      </c>
      <c r="AC138" s="34" t="str">
        <f t="shared" si="16"/>
        <v/>
      </c>
      <c r="AD138" s="34" t="str">
        <f t="shared" si="17"/>
        <v/>
      </c>
      <c r="AE138" s="34" t="str">
        <f t="shared" si="40"/>
        <v/>
      </c>
      <c r="AF138" s="34" t="str">
        <f t="shared" si="41"/>
        <v/>
      </c>
      <c r="AG138" s="33" t="str">
        <f t="shared" si="42"/>
        <v/>
      </c>
      <c r="AH138" s="36" t="str">
        <f t="shared" si="18"/>
        <v/>
      </c>
      <c r="AI138" s="34" t="str">
        <f t="shared" si="43"/>
        <v/>
      </c>
      <c r="AJ138" s="37" t="str">
        <f t="shared" si="50"/>
        <v/>
      </c>
    </row>
    <row r="139" spans="1:36" ht="12.75" customHeight="1" x14ac:dyDescent="0.2">
      <c r="H139" s="15" t="str">
        <f t="shared" si="44"/>
        <v/>
      </c>
      <c r="I139" s="16"/>
      <c r="J139" s="17"/>
      <c r="K139" s="18"/>
      <c r="L139" s="38" t="str">
        <f t="shared" si="45"/>
        <v/>
      </c>
      <c r="M139" s="16"/>
      <c r="N139" s="17"/>
      <c r="O139" s="20"/>
      <c r="P139" s="21" t="str">
        <f t="shared" si="36"/>
        <v/>
      </c>
      <c r="R139" s="30" t="str">
        <f t="shared" si="37"/>
        <v/>
      </c>
      <c r="S139" s="31" t="str">
        <f t="shared" si="38"/>
        <v/>
      </c>
      <c r="T139" s="32" t="str">
        <f>IF(OR(T$4="",R139=""),"",T$4+(COUNT(R$4:R139)-1)/(COUNT(CurrentL)-1)*JND_GL*255)</f>
        <v/>
      </c>
      <c r="U139" s="31" t="str">
        <f t="shared" si="39"/>
        <v/>
      </c>
      <c r="V139" s="33" t="str">
        <f t="shared" si="46"/>
        <v/>
      </c>
      <c r="W139" s="33" t="str">
        <f t="shared" si="47"/>
        <v/>
      </c>
      <c r="X139" s="34" t="str">
        <f t="shared" si="48"/>
        <v/>
      </c>
      <c r="Y139" s="35" t="str">
        <f t="shared" si="49"/>
        <v/>
      </c>
      <c r="Z139" s="33" t="str">
        <f t="shared" si="19"/>
        <v/>
      </c>
      <c r="AA139" s="34" t="str">
        <f t="shared" si="4"/>
        <v/>
      </c>
      <c r="AB139" s="34" t="str">
        <f t="shared" si="5"/>
        <v/>
      </c>
      <c r="AC139" s="34" t="str">
        <f t="shared" si="16"/>
        <v/>
      </c>
      <c r="AD139" s="34" t="str">
        <f t="shared" si="17"/>
        <v/>
      </c>
      <c r="AE139" s="34" t="str">
        <f t="shared" si="40"/>
        <v/>
      </c>
      <c r="AF139" s="34" t="str">
        <f t="shared" si="41"/>
        <v/>
      </c>
      <c r="AG139" s="33" t="str">
        <f t="shared" si="42"/>
        <v/>
      </c>
      <c r="AH139" s="36" t="str">
        <f t="shared" si="18"/>
        <v/>
      </c>
      <c r="AI139" s="34" t="str">
        <f t="shared" si="43"/>
        <v/>
      </c>
      <c r="AJ139" s="37" t="str">
        <f t="shared" si="50"/>
        <v/>
      </c>
    </row>
    <row r="140" spans="1:36" x14ac:dyDescent="0.2">
      <c r="H140" s="15" t="str">
        <f t="shared" si="44"/>
        <v/>
      </c>
      <c r="I140" s="16"/>
      <c r="J140" s="17"/>
      <c r="K140" s="18"/>
      <c r="L140" s="38" t="str">
        <f t="shared" si="45"/>
        <v/>
      </c>
      <c r="M140" s="16"/>
      <c r="N140" s="17"/>
      <c r="O140" s="20"/>
      <c r="P140" s="21" t="str">
        <f t="shared" si="36"/>
        <v/>
      </c>
      <c r="R140" s="30" t="str">
        <f t="shared" si="37"/>
        <v/>
      </c>
      <c r="S140" s="31" t="str">
        <f t="shared" si="38"/>
        <v/>
      </c>
      <c r="T140" s="32" t="str">
        <f>IF(OR(T$4="",R140=""),"",T$4+(COUNT(R$4:R140)-1)/(COUNT(CurrentL)-1)*JND_GL*255)</f>
        <v/>
      </c>
      <c r="U140" s="31" t="str">
        <f t="shared" si="39"/>
        <v/>
      </c>
      <c r="V140" s="33" t="str">
        <f t="shared" si="46"/>
        <v/>
      </c>
      <c r="W140" s="33" t="str">
        <f t="shared" si="47"/>
        <v/>
      </c>
      <c r="X140" s="34" t="str">
        <f t="shared" si="48"/>
        <v/>
      </c>
      <c r="Y140" s="35" t="str">
        <f t="shared" si="49"/>
        <v/>
      </c>
      <c r="Z140" s="33" t="str">
        <f t="shared" si="19"/>
        <v/>
      </c>
      <c r="AA140" s="34" t="str">
        <f t="shared" si="4"/>
        <v/>
      </c>
      <c r="AB140" s="34" t="str">
        <f t="shared" si="5"/>
        <v/>
      </c>
      <c r="AC140" s="34" t="str">
        <f t="shared" si="16"/>
        <v/>
      </c>
      <c r="AD140" s="34" t="str">
        <f t="shared" si="17"/>
        <v/>
      </c>
      <c r="AE140" s="34" t="str">
        <f t="shared" si="40"/>
        <v/>
      </c>
      <c r="AF140" s="34" t="str">
        <f t="shared" si="41"/>
        <v/>
      </c>
      <c r="AG140" s="33" t="str">
        <f t="shared" si="42"/>
        <v/>
      </c>
      <c r="AH140" s="36" t="str">
        <f t="shared" si="18"/>
        <v/>
      </c>
      <c r="AI140" s="34" t="str">
        <f t="shared" si="43"/>
        <v/>
      </c>
      <c r="AJ140" s="37" t="str">
        <f t="shared" si="50"/>
        <v/>
      </c>
    </row>
    <row r="141" spans="1:36" x14ac:dyDescent="0.2">
      <c r="H141" s="15" t="str">
        <f t="shared" si="44"/>
        <v/>
      </c>
      <c r="I141" s="16"/>
      <c r="J141" s="17"/>
      <c r="K141" s="18"/>
      <c r="L141" s="38" t="str">
        <f t="shared" si="45"/>
        <v/>
      </c>
      <c r="M141" s="16"/>
      <c r="N141" s="17"/>
      <c r="O141" s="20"/>
      <c r="P141" s="21" t="str">
        <f t="shared" si="36"/>
        <v/>
      </c>
      <c r="R141" s="30" t="str">
        <f t="shared" si="37"/>
        <v/>
      </c>
      <c r="S141" s="31" t="str">
        <f t="shared" si="38"/>
        <v/>
      </c>
      <c r="T141" s="32" t="str">
        <f>IF(OR(T$4="",R141=""),"",T$4+(COUNT(R$4:R141)-1)/(COUNT(CurrentL)-1)*JND_GL*255)</f>
        <v/>
      </c>
      <c r="U141" s="31" t="str">
        <f t="shared" si="39"/>
        <v/>
      </c>
      <c r="V141" s="33" t="str">
        <f t="shared" si="46"/>
        <v/>
      </c>
      <c r="W141" s="33" t="str">
        <f t="shared" si="47"/>
        <v/>
      </c>
      <c r="X141" s="34" t="str">
        <f t="shared" si="48"/>
        <v/>
      </c>
      <c r="Y141" s="35" t="str">
        <f t="shared" si="49"/>
        <v/>
      </c>
      <c r="Z141" s="33" t="str">
        <f t="shared" si="19"/>
        <v/>
      </c>
      <c r="AA141" s="34" t="str">
        <f t="shared" si="4"/>
        <v/>
      </c>
      <c r="AB141" s="34" t="str">
        <f t="shared" si="5"/>
        <v/>
      </c>
      <c r="AC141" s="34" t="str">
        <f t="shared" si="16"/>
        <v/>
      </c>
      <c r="AD141" s="34" t="str">
        <f t="shared" si="17"/>
        <v/>
      </c>
      <c r="AE141" s="34" t="str">
        <f t="shared" si="40"/>
        <v/>
      </c>
      <c r="AF141" s="34" t="str">
        <f t="shared" si="41"/>
        <v/>
      </c>
      <c r="AG141" s="33" t="str">
        <f t="shared" si="42"/>
        <v/>
      </c>
      <c r="AH141" s="36" t="str">
        <f t="shared" si="18"/>
        <v/>
      </c>
      <c r="AI141" s="34" t="str">
        <f t="shared" si="43"/>
        <v/>
      </c>
      <c r="AJ141" s="37" t="str">
        <f t="shared" si="50"/>
        <v/>
      </c>
    </row>
    <row r="142" spans="1:36" x14ac:dyDescent="0.2">
      <c r="H142" s="15" t="str">
        <f t="shared" si="44"/>
        <v/>
      </c>
      <c r="I142" s="16"/>
      <c r="J142" s="17"/>
      <c r="K142" s="18"/>
      <c r="L142" s="38" t="str">
        <f t="shared" si="45"/>
        <v/>
      </c>
      <c r="M142" s="16"/>
      <c r="N142" s="17"/>
      <c r="O142" s="20"/>
      <c r="P142" s="21" t="str">
        <f t="shared" si="36"/>
        <v/>
      </c>
      <c r="R142" s="30" t="str">
        <f t="shared" si="37"/>
        <v/>
      </c>
      <c r="S142" s="31" t="str">
        <f t="shared" si="38"/>
        <v/>
      </c>
      <c r="T142" s="32" t="str">
        <f>IF(OR(T$4="",R142=""),"",T$4+(COUNT(R$4:R142)-1)/(COUNT(CurrentL)-1)*JND_GL*255)</f>
        <v/>
      </c>
      <c r="U142" s="31" t="str">
        <f t="shared" si="39"/>
        <v/>
      </c>
      <c r="V142" s="33" t="str">
        <f t="shared" si="46"/>
        <v/>
      </c>
      <c r="W142" s="33" t="str">
        <f t="shared" si="47"/>
        <v/>
      </c>
      <c r="X142" s="34" t="str">
        <f t="shared" si="48"/>
        <v/>
      </c>
      <c r="Y142" s="35" t="str">
        <f t="shared" si="49"/>
        <v/>
      </c>
      <c r="Z142" s="33" t="str">
        <f t="shared" si="19"/>
        <v/>
      </c>
      <c r="AA142" s="34" t="str">
        <f t="shared" si="4"/>
        <v/>
      </c>
      <c r="AB142" s="34" t="str">
        <f t="shared" si="5"/>
        <v/>
      </c>
      <c r="AC142" s="34" t="str">
        <f t="shared" si="16"/>
        <v/>
      </c>
      <c r="AD142" s="34" t="str">
        <f t="shared" si="17"/>
        <v/>
      </c>
      <c r="AE142" s="34" t="str">
        <f t="shared" si="40"/>
        <v/>
      </c>
      <c r="AF142" s="34" t="str">
        <f t="shared" si="41"/>
        <v/>
      </c>
      <c r="AG142" s="33" t="str">
        <f t="shared" si="42"/>
        <v/>
      </c>
      <c r="AH142" s="36" t="str">
        <f t="shared" si="18"/>
        <v/>
      </c>
      <c r="AI142" s="34" t="str">
        <f t="shared" si="43"/>
        <v/>
      </c>
      <c r="AJ142" s="37" t="str">
        <f t="shared" si="50"/>
        <v/>
      </c>
    </row>
    <row r="143" spans="1:36" x14ac:dyDescent="0.2">
      <c r="H143" s="15" t="str">
        <f t="shared" si="44"/>
        <v/>
      </c>
      <c r="I143" s="16"/>
      <c r="J143" s="17"/>
      <c r="K143" s="18"/>
      <c r="L143" s="38" t="str">
        <f t="shared" si="45"/>
        <v/>
      </c>
      <c r="M143" s="16"/>
      <c r="N143" s="17"/>
      <c r="O143" s="20"/>
      <c r="P143" s="21" t="str">
        <f t="shared" si="36"/>
        <v/>
      </c>
      <c r="R143" s="30" t="str">
        <f t="shared" si="37"/>
        <v/>
      </c>
      <c r="S143" s="31" t="str">
        <f t="shared" si="38"/>
        <v/>
      </c>
      <c r="T143" s="32" t="str">
        <f>IF(OR(T$4="",R143=""),"",T$4+(COUNT(R$4:R143)-1)/(COUNT(CurrentL)-1)*JND_GL*255)</f>
        <v/>
      </c>
      <c r="U143" s="31" t="str">
        <f t="shared" si="39"/>
        <v/>
      </c>
      <c r="V143" s="33" t="str">
        <f t="shared" si="46"/>
        <v/>
      </c>
      <c r="W143" s="33" t="str">
        <f t="shared" si="47"/>
        <v/>
      </c>
      <c r="X143" s="34" t="str">
        <f t="shared" si="48"/>
        <v/>
      </c>
      <c r="Y143" s="35" t="str">
        <f t="shared" si="49"/>
        <v/>
      </c>
      <c r="Z143" s="33" t="str">
        <f t="shared" si="19"/>
        <v/>
      </c>
      <c r="AA143" s="34" t="str">
        <f t="shared" si="4"/>
        <v/>
      </c>
      <c r="AB143" s="34" t="str">
        <f t="shared" si="5"/>
        <v/>
      </c>
      <c r="AC143" s="34" t="str">
        <f t="shared" si="16"/>
        <v/>
      </c>
      <c r="AD143" s="34" t="str">
        <f t="shared" si="17"/>
        <v/>
      </c>
      <c r="AE143" s="34" t="str">
        <f t="shared" si="40"/>
        <v/>
      </c>
      <c r="AF143" s="34" t="str">
        <f t="shared" si="41"/>
        <v/>
      </c>
      <c r="AG143" s="33" t="str">
        <f t="shared" si="42"/>
        <v/>
      </c>
      <c r="AH143" s="36" t="str">
        <f t="shared" si="18"/>
        <v/>
      </c>
      <c r="AI143" s="34" t="str">
        <f t="shared" si="43"/>
        <v/>
      </c>
      <c r="AJ143" s="37" t="str">
        <f t="shared" si="50"/>
        <v/>
      </c>
    </row>
    <row r="144" spans="1:36" x14ac:dyDescent="0.2">
      <c r="H144" s="15" t="str">
        <f t="shared" si="44"/>
        <v/>
      </c>
      <c r="I144" s="16"/>
      <c r="J144" s="17"/>
      <c r="K144" s="18"/>
      <c r="L144" s="38" t="str">
        <f t="shared" si="45"/>
        <v/>
      </c>
      <c r="M144" s="16"/>
      <c r="N144" s="17"/>
      <c r="O144" s="20"/>
      <c r="P144" s="21" t="str">
        <f t="shared" si="36"/>
        <v/>
      </c>
      <c r="R144" s="30" t="str">
        <f t="shared" si="37"/>
        <v/>
      </c>
      <c r="S144" s="31" t="str">
        <f t="shared" si="38"/>
        <v/>
      </c>
      <c r="T144" s="32" t="str">
        <f>IF(OR(T$4="",R144=""),"",T$4+(COUNT(R$4:R144)-1)/(COUNT(CurrentL)-1)*JND_GL*255)</f>
        <v/>
      </c>
      <c r="U144" s="31" t="str">
        <f t="shared" si="39"/>
        <v/>
      </c>
      <c r="V144" s="33" t="str">
        <f t="shared" si="46"/>
        <v/>
      </c>
      <c r="W144" s="33" t="str">
        <f t="shared" si="47"/>
        <v/>
      </c>
      <c r="X144" s="34" t="str">
        <f t="shared" si="48"/>
        <v/>
      </c>
      <c r="Y144" s="35" t="str">
        <f t="shared" si="49"/>
        <v/>
      </c>
      <c r="Z144" s="33" t="str">
        <f t="shared" si="19"/>
        <v/>
      </c>
      <c r="AA144" s="34" t="str">
        <f t="shared" si="4"/>
        <v/>
      </c>
      <c r="AB144" s="34" t="str">
        <f t="shared" si="5"/>
        <v/>
      </c>
      <c r="AC144" s="34" t="str">
        <f t="shared" si="16"/>
        <v/>
      </c>
      <c r="AD144" s="34" t="str">
        <f t="shared" si="17"/>
        <v/>
      </c>
      <c r="AE144" s="34" t="str">
        <f t="shared" si="40"/>
        <v/>
      </c>
      <c r="AF144" s="34" t="str">
        <f t="shared" si="41"/>
        <v/>
      </c>
      <c r="AG144" s="33" t="str">
        <f t="shared" si="42"/>
        <v/>
      </c>
      <c r="AH144" s="36" t="str">
        <f t="shared" si="18"/>
        <v/>
      </c>
      <c r="AI144" s="34" t="str">
        <f t="shared" si="43"/>
        <v/>
      </c>
      <c r="AJ144" s="37" t="str">
        <f t="shared" si="50"/>
        <v/>
      </c>
    </row>
    <row r="145" spans="8:36" x14ac:dyDescent="0.2">
      <c r="H145" s="15" t="str">
        <f t="shared" si="44"/>
        <v/>
      </c>
      <c r="I145" s="16"/>
      <c r="J145" s="17"/>
      <c r="K145" s="18"/>
      <c r="L145" s="38" t="str">
        <f t="shared" si="45"/>
        <v/>
      </c>
      <c r="M145" s="16"/>
      <c r="N145" s="17"/>
      <c r="O145" s="20"/>
      <c r="P145" s="21" t="str">
        <f t="shared" si="36"/>
        <v/>
      </c>
      <c r="R145" s="30" t="str">
        <f t="shared" si="37"/>
        <v/>
      </c>
      <c r="S145" s="31" t="str">
        <f t="shared" si="38"/>
        <v/>
      </c>
      <c r="T145" s="32" t="str">
        <f>IF(OR(T$4="",R145=""),"",T$4+(COUNT(R$4:R145)-1)/(COUNT(CurrentL)-1)*JND_GL*255)</f>
        <v/>
      </c>
      <c r="U145" s="31" t="str">
        <f t="shared" si="39"/>
        <v/>
      </c>
      <c r="V145" s="33" t="str">
        <f t="shared" si="46"/>
        <v/>
      </c>
      <c r="W145" s="33" t="str">
        <f t="shared" si="47"/>
        <v/>
      </c>
      <c r="X145" s="34" t="str">
        <f t="shared" si="48"/>
        <v/>
      </c>
      <c r="Y145" s="35" t="str">
        <f t="shared" si="49"/>
        <v/>
      </c>
      <c r="Z145" s="33" t="str">
        <f t="shared" si="19"/>
        <v/>
      </c>
      <c r="AA145" s="34" t="str">
        <f t="shared" si="4"/>
        <v/>
      </c>
      <c r="AB145" s="34" t="str">
        <f t="shared" si="5"/>
        <v/>
      </c>
      <c r="AC145" s="34" t="str">
        <f t="shared" si="16"/>
        <v/>
      </c>
      <c r="AD145" s="34" t="str">
        <f t="shared" si="17"/>
        <v/>
      </c>
      <c r="AE145" s="34" t="str">
        <f t="shared" si="40"/>
        <v/>
      </c>
      <c r="AF145" s="34" t="str">
        <f t="shared" si="41"/>
        <v/>
      </c>
      <c r="AG145" s="33" t="str">
        <f t="shared" si="42"/>
        <v/>
      </c>
      <c r="AH145" s="36" t="str">
        <f t="shared" si="18"/>
        <v/>
      </c>
      <c r="AI145" s="34" t="str">
        <f t="shared" si="43"/>
        <v/>
      </c>
      <c r="AJ145" s="37" t="str">
        <f t="shared" si="50"/>
        <v/>
      </c>
    </row>
    <row r="146" spans="8:36" x14ac:dyDescent="0.2">
      <c r="H146" s="15" t="str">
        <f t="shared" si="44"/>
        <v/>
      </c>
      <c r="I146" s="16"/>
      <c r="J146" s="17"/>
      <c r="K146" s="18"/>
      <c r="L146" s="38" t="str">
        <f t="shared" si="45"/>
        <v/>
      </c>
      <c r="M146" s="16"/>
      <c r="N146" s="17"/>
      <c r="O146" s="20"/>
      <c r="P146" s="21" t="str">
        <f t="shared" si="36"/>
        <v/>
      </c>
      <c r="R146" s="30" t="str">
        <f t="shared" si="37"/>
        <v/>
      </c>
      <c r="S146" s="31" t="str">
        <f t="shared" si="38"/>
        <v/>
      </c>
      <c r="T146" s="32" t="str">
        <f>IF(OR(T$4="",R146=""),"",T$4+(COUNT(R$4:R146)-1)/(COUNT(CurrentL)-1)*JND_GL*255)</f>
        <v/>
      </c>
      <c r="U146" s="31" t="str">
        <f t="shared" si="39"/>
        <v/>
      </c>
      <c r="V146" s="33" t="str">
        <f t="shared" si="46"/>
        <v/>
      </c>
      <c r="W146" s="33" t="str">
        <f t="shared" si="47"/>
        <v/>
      </c>
      <c r="X146" s="34" t="str">
        <f t="shared" si="48"/>
        <v/>
      </c>
      <c r="Y146" s="35" t="str">
        <f t="shared" si="49"/>
        <v/>
      </c>
      <c r="Z146" s="33" t="str">
        <f t="shared" si="19"/>
        <v/>
      </c>
      <c r="AA146" s="34" t="str">
        <f t="shared" si="4"/>
        <v/>
      </c>
      <c r="AB146" s="34" t="str">
        <f t="shared" si="5"/>
        <v/>
      </c>
      <c r="AC146" s="34" t="str">
        <f t="shared" si="16"/>
        <v/>
      </c>
      <c r="AD146" s="34" t="str">
        <f t="shared" si="17"/>
        <v/>
      </c>
      <c r="AE146" s="34" t="str">
        <f t="shared" si="40"/>
        <v/>
      </c>
      <c r="AF146" s="34" t="str">
        <f t="shared" si="41"/>
        <v/>
      </c>
      <c r="AG146" s="33" t="str">
        <f t="shared" si="42"/>
        <v/>
      </c>
      <c r="AH146" s="36" t="str">
        <f t="shared" si="18"/>
        <v/>
      </c>
      <c r="AI146" s="34" t="str">
        <f t="shared" si="43"/>
        <v/>
      </c>
      <c r="AJ146" s="37" t="str">
        <f t="shared" si="50"/>
        <v/>
      </c>
    </row>
    <row r="147" spans="8:36" x14ac:dyDescent="0.2">
      <c r="H147" s="15" t="str">
        <f t="shared" si="44"/>
        <v/>
      </c>
      <c r="I147" s="16"/>
      <c r="J147" s="17"/>
      <c r="K147" s="18"/>
      <c r="L147" s="38" t="str">
        <f t="shared" si="45"/>
        <v/>
      </c>
      <c r="M147" s="16"/>
      <c r="N147" s="17"/>
      <c r="O147" s="20"/>
      <c r="P147" s="21" t="str">
        <f t="shared" si="36"/>
        <v/>
      </c>
      <c r="R147" s="30" t="str">
        <f t="shared" si="37"/>
        <v/>
      </c>
      <c r="S147" s="31" t="str">
        <f t="shared" si="38"/>
        <v/>
      </c>
      <c r="T147" s="32" t="str">
        <f>IF(OR(T$4="",R147=""),"",T$4+(COUNT(R$4:R147)-1)/(COUNT(CurrentL)-1)*JND_GL*255)</f>
        <v/>
      </c>
      <c r="U147" s="31" t="str">
        <f t="shared" si="39"/>
        <v/>
      </c>
      <c r="V147" s="33" t="str">
        <f t="shared" si="46"/>
        <v/>
      </c>
      <c r="W147" s="33" t="str">
        <f t="shared" si="47"/>
        <v/>
      </c>
      <c r="X147" s="34" t="str">
        <f t="shared" si="48"/>
        <v/>
      </c>
      <c r="Y147" s="35" t="str">
        <f t="shared" si="49"/>
        <v/>
      </c>
      <c r="Z147" s="33" t="str">
        <f t="shared" si="19"/>
        <v/>
      </c>
      <c r="AA147" s="34" t="str">
        <f t="shared" si="4"/>
        <v/>
      </c>
      <c r="AB147" s="34" t="str">
        <f t="shared" si="5"/>
        <v/>
      </c>
      <c r="AC147" s="34" t="str">
        <f t="shared" si="16"/>
        <v/>
      </c>
      <c r="AD147" s="34" t="str">
        <f t="shared" si="17"/>
        <v/>
      </c>
      <c r="AE147" s="34" t="str">
        <f t="shared" si="40"/>
        <v/>
      </c>
      <c r="AF147" s="34" t="str">
        <f t="shared" si="41"/>
        <v/>
      </c>
      <c r="AG147" s="33" t="str">
        <f t="shared" si="42"/>
        <v/>
      </c>
      <c r="AH147" s="36" t="str">
        <f t="shared" si="18"/>
        <v/>
      </c>
      <c r="AI147" s="34" t="str">
        <f t="shared" si="43"/>
        <v/>
      </c>
      <c r="AJ147" s="37" t="str">
        <f t="shared" si="50"/>
        <v/>
      </c>
    </row>
    <row r="148" spans="8:36" x14ac:dyDescent="0.2">
      <c r="H148" s="15" t="str">
        <f t="shared" si="44"/>
        <v/>
      </c>
      <c r="I148" s="16"/>
      <c r="J148" s="17"/>
      <c r="K148" s="18"/>
      <c r="L148" s="38" t="str">
        <f t="shared" si="45"/>
        <v/>
      </c>
      <c r="M148" s="16"/>
      <c r="N148" s="17"/>
      <c r="O148" s="20"/>
      <c r="P148" s="21" t="str">
        <f t="shared" si="36"/>
        <v/>
      </c>
      <c r="R148" s="30" t="str">
        <f t="shared" si="37"/>
        <v/>
      </c>
      <c r="S148" s="31" t="str">
        <f t="shared" si="38"/>
        <v/>
      </c>
      <c r="T148" s="32" t="str">
        <f>IF(OR(T$4="",R148=""),"",T$4+(COUNT(R$4:R148)-1)/(COUNT(CurrentL)-1)*JND_GL*255)</f>
        <v/>
      </c>
      <c r="U148" s="31" t="str">
        <f t="shared" si="39"/>
        <v/>
      </c>
      <c r="V148" s="33" t="str">
        <f t="shared" si="46"/>
        <v/>
      </c>
      <c r="W148" s="33" t="str">
        <f t="shared" si="47"/>
        <v/>
      </c>
      <c r="X148" s="34" t="str">
        <f t="shared" si="48"/>
        <v/>
      </c>
      <c r="Y148" s="35" t="str">
        <f t="shared" si="49"/>
        <v/>
      </c>
      <c r="Z148" s="33" t="str">
        <f t="shared" si="19"/>
        <v/>
      </c>
      <c r="AA148" s="34" t="str">
        <f t="shared" si="4"/>
        <v/>
      </c>
      <c r="AB148" s="34" t="str">
        <f t="shared" si="5"/>
        <v/>
      </c>
      <c r="AC148" s="34" t="str">
        <f t="shared" si="16"/>
        <v/>
      </c>
      <c r="AD148" s="34" t="str">
        <f t="shared" si="17"/>
        <v/>
      </c>
      <c r="AE148" s="34" t="str">
        <f t="shared" si="40"/>
        <v/>
      </c>
      <c r="AF148" s="34" t="str">
        <f t="shared" si="41"/>
        <v/>
      </c>
      <c r="AG148" s="33" t="str">
        <f t="shared" si="42"/>
        <v/>
      </c>
      <c r="AH148" s="36" t="str">
        <f t="shared" si="18"/>
        <v/>
      </c>
      <c r="AI148" s="34" t="str">
        <f t="shared" si="43"/>
        <v/>
      </c>
      <c r="AJ148" s="37" t="str">
        <f t="shared" si="50"/>
        <v/>
      </c>
    </row>
    <row r="149" spans="8:36" x14ac:dyDescent="0.2">
      <c r="H149" s="15" t="str">
        <f t="shared" si="44"/>
        <v/>
      </c>
      <c r="I149" s="16"/>
      <c r="J149" s="17"/>
      <c r="K149" s="18"/>
      <c r="L149" s="38" t="str">
        <f t="shared" si="45"/>
        <v/>
      </c>
      <c r="M149" s="16"/>
      <c r="N149" s="17"/>
      <c r="O149" s="20"/>
      <c r="P149" s="21" t="str">
        <f t="shared" si="36"/>
        <v/>
      </c>
      <c r="R149" s="30" t="str">
        <f t="shared" si="37"/>
        <v/>
      </c>
      <c r="S149" s="31" t="str">
        <f t="shared" si="38"/>
        <v/>
      </c>
      <c r="T149" s="32" t="str">
        <f>IF(OR(T$4="",R149=""),"",T$4+(COUNT(R$4:R149)-1)/(COUNT(CurrentL)-1)*JND_GL*255)</f>
        <v/>
      </c>
      <c r="U149" s="31" t="str">
        <f t="shared" si="39"/>
        <v/>
      </c>
      <c r="V149" s="33" t="str">
        <f t="shared" si="46"/>
        <v/>
      </c>
      <c r="W149" s="33" t="str">
        <f t="shared" si="47"/>
        <v/>
      </c>
      <c r="X149" s="34" t="str">
        <f t="shared" si="48"/>
        <v/>
      </c>
      <c r="Y149" s="35" t="str">
        <f t="shared" si="49"/>
        <v/>
      </c>
      <c r="Z149" s="33" t="str">
        <f t="shared" si="19"/>
        <v/>
      </c>
      <c r="AA149" s="34" t="str">
        <f t="shared" si="4"/>
        <v/>
      </c>
      <c r="AB149" s="34" t="str">
        <f t="shared" si="5"/>
        <v/>
      </c>
      <c r="AC149" s="34" t="str">
        <f t="shared" si="16"/>
        <v/>
      </c>
      <c r="AD149" s="34" t="str">
        <f t="shared" si="17"/>
        <v/>
      </c>
      <c r="AE149" s="34" t="str">
        <f t="shared" si="40"/>
        <v/>
      </c>
      <c r="AF149" s="34" t="str">
        <f t="shared" si="41"/>
        <v/>
      </c>
      <c r="AG149" s="33" t="str">
        <f t="shared" si="42"/>
        <v/>
      </c>
      <c r="AH149" s="36" t="str">
        <f t="shared" si="18"/>
        <v/>
      </c>
      <c r="AI149" s="34" t="str">
        <f t="shared" si="43"/>
        <v/>
      </c>
      <c r="AJ149" s="37" t="str">
        <f t="shared" si="50"/>
        <v/>
      </c>
    </row>
    <row r="150" spans="8:36" x14ac:dyDescent="0.2">
      <c r="H150" s="15" t="str">
        <f t="shared" si="44"/>
        <v/>
      </c>
      <c r="I150" s="16"/>
      <c r="J150" s="17"/>
      <c r="K150" s="18"/>
      <c r="L150" s="38" t="str">
        <f t="shared" si="45"/>
        <v/>
      </c>
      <c r="M150" s="16"/>
      <c r="N150" s="17"/>
      <c r="O150" s="20"/>
      <c r="P150" s="21" t="str">
        <f t="shared" si="36"/>
        <v/>
      </c>
      <c r="R150" s="30" t="str">
        <f t="shared" si="37"/>
        <v/>
      </c>
      <c r="S150" s="31" t="str">
        <f t="shared" si="38"/>
        <v/>
      </c>
      <c r="T150" s="32" t="str">
        <f>IF(OR(T$4="",R150=""),"",T$4+(COUNT(R$4:R150)-1)/(COUNT(CurrentL)-1)*JND_GL*255)</f>
        <v/>
      </c>
      <c r="U150" s="31" t="str">
        <f t="shared" si="39"/>
        <v/>
      </c>
      <c r="V150" s="33" t="str">
        <f t="shared" si="46"/>
        <v/>
      </c>
      <c r="W150" s="33" t="str">
        <f t="shared" si="47"/>
        <v/>
      </c>
      <c r="X150" s="34" t="str">
        <f t="shared" si="48"/>
        <v/>
      </c>
      <c r="Y150" s="35" t="str">
        <f t="shared" si="49"/>
        <v/>
      </c>
      <c r="Z150" s="33" t="str">
        <f t="shared" si="19"/>
        <v/>
      </c>
      <c r="AA150" s="34" t="str">
        <f t="shared" si="4"/>
        <v/>
      </c>
      <c r="AB150" s="34" t="str">
        <f t="shared" si="5"/>
        <v/>
      </c>
      <c r="AC150" s="34" t="str">
        <f t="shared" si="16"/>
        <v/>
      </c>
      <c r="AD150" s="34" t="str">
        <f t="shared" si="17"/>
        <v/>
      </c>
      <c r="AE150" s="34" t="str">
        <f t="shared" si="40"/>
        <v/>
      </c>
      <c r="AF150" s="34" t="str">
        <f t="shared" si="41"/>
        <v/>
      </c>
      <c r="AG150" s="33" t="str">
        <f t="shared" si="42"/>
        <v/>
      </c>
      <c r="AH150" s="36" t="str">
        <f t="shared" si="18"/>
        <v/>
      </c>
      <c r="AI150" s="34" t="str">
        <f t="shared" si="43"/>
        <v/>
      </c>
      <c r="AJ150" s="37" t="str">
        <f t="shared" si="50"/>
        <v/>
      </c>
    </row>
    <row r="151" spans="8:36" x14ac:dyDescent="0.2">
      <c r="H151" s="15" t="str">
        <f t="shared" si="44"/>
        <v/>
      </c>
      <c r="I151" s="16"/>
      <c r="J151" s="17"/>
      <c r="K151" s="18"/>
      <c r="L151" s="38" t="str">
        <f t="shared" si="45"/>
        <v/>
      </c>
      <c r="M151" s="16"/>
      <c r="N151" s="17"/>
      <c r="O151" s="20"/>
      <c r="P151" s="21" t="str">
        <f t="shared" si="36"/>
        <v/>
      </c>
      <c r="R151" s="30" t="str">
        <f t="shared" si="37"/>
        <v/>
      </c>
      <c r="S151" s="31" t="str">
        <f t="shared" si="38"/>
        <v/>
      </c>
      <c r="T151" s="32" t="str">
        <f>IF(OR(T$4="",R151=""),"",T$4+(COUNT(R$4:R151)-1)/(COUNT(CurrentL)-1)*JND_GL*255)</f>
        <v/>
      </c>
      <c r="U151" s="31" t="str">
        <f t="shared" si="39"/>
        <v/>
      </c>
      <c r="V151" s="33" t="str">
        <f t="shared" si="46"/>
        <v/>
      </c>
      <c r="W151" s="33" t="str">
        <f t="shared" si="47"/>
        <v/>
      </c>
      <c r="X151" s="34" t="str">
        <f t="shared" si="48"/>
        <v/>
      </c>
      <c r="Y151" s="35" t="str">
        <f t="shared" si="49"/>
        <v/>
      </c>
      <c r="Z151" s="33" t="str">
        <f t="shared" si="19"/>
        <v/>
      </c>
      <c r="AA151" s="34" t="str">
        <f t="shared" si="4"/>
        <v/>
      </c>
      <c r="AB151" s="34" t="str">
        <f t="shared" si="5"/>
        <v/>
      </c>
      <c r="AC151" s="34" t="str">
        <f t="shared" si="16"/>
        <v/>
      </c>
      <c r="AD151" s="34" t="str">
        <f t="shared" si="17"/>
        <v/>
      </c>
      <c r="AE151" s="34" t="str">
        <f t="shared" si="40"/>
        <v/>
      </c>
      <c r="AF151" s="34" t="str">
        <f t="shared" si="41"/>
        <v/>
      </c>
      <c r="AG151" s="33" t="str">
        <f t="shared" si="42"/>
        <v/>
      </c>
      <c r="AH151" s="36" t="str">
        <f t="shared" si="18"/>
        <v/>
      </c>
      <c r="AI151" s="34" t="str">
        <f t="shared" si="43"/>
        <v/>
      </c>
      <c r="AJ151" s="37" t="str">
        <f t="shared" si="50"/>
        <v/>
      </c>
    </row>
    <row r="152" spans="8:36" x14ac:dyDescent="0.2">
      <c r="H152" s="15" t="str">
        <f t="shared" si="44"/>
        <v/>
      </c>
      <c r="I152" s="16"/>
      <c r="J152" s="17"/>
      <c r="K152" s="18"/>
      <c r="L152" s="38" t="str">
        <f t="shared" si="45"/>
        <v/>
      </c>
      <c r="M152" s="16"/>
      <c r="N152" s="17"/>
      <c r="O152" s="20"/>
      <c r="P152" s="21" t="str">
        <f t="shared" si="36"/>
        <v/>
      </c>
      <c r="R152" s="30" t="str">
        <f t="shared" si="37"/>
        <v/>
      </c>
      <c r="S152" s="31" t="str">
        <f t="shared" si="38"/>
        <v/>
      </c>
      <c r="T152" s="32" t="str">
        <f>IF(OR(T$4="",R152=""),"",T$4+(COUNT(R$4:R152)-1)/(COUNT(CurrentL)-1)*JND_GL*255)</f>
        <v/>
      </c>
      <c r="U152" s="31" t="str">
        <f t="shared" si="39"/>
        <v/>
      </c>
      <c r="V152" s="33" t="str">
        <f t="shared" si="46"/>
        <v/>
      </c>
      <c r="W152" s="33" t="str">
        <f t="shared" si="47"/>
        <v/>
      </c>
      <c r="X152" s="34" t="str">
        <f t="shared" si="48"/>
        <v/>
      </c>
      <c r="Y152" s="35" t="str">
        <f t="shared" si="49"/>
        <v/>
      </c>
      <c r="Z152" s="33" t="str">
        <f t="shared" si="19"/>
        <v/>
      </c>
      <c r="AA152" s="34" t="str">
        <f t="shared" si="4"/>
        <v/>
      </c>
      <c r="AB152" s="34" t="str">
        <f t="shared" si="5"/>
        <v/>
      </c>
      <c r="AC152" s="34" t="str">
        <f t="shared" si="16"/>
        <v/>
      </c>
      <c r="AD152" s="34" t="str">
        <f t="shared" si="17"/>
        <v/>
      </c>
      <c r="AE152" s="34" t="str">
        <f t="shared" si="40"/>
        <v/>
      </c>
      <c r="AF152" s="34" t="str">
        <f t="shared" si="41"/>
        <v/>
      </c>
      <c r="AG152" s="33" t="str">
        <f t="shared" si="42"/>
        <v/>
      </c>
      <c r="AH152" s="36" t="str">
        <f t="shared" si="18"/>
        <v/>
      </c>
      <c r="AI152" s="34" t="str">
        <f t="shared" si="43"/>
        <v/>
      </c>
      <c r="AJ152" s="37" t="str">
        <f t="shared" si="50"/>
        <v/>
      </c>
    </row>
    <row r="153" spans="8:36" x14ac:dyDescent="0.2">
      <c r="H153" s="15" t="str">
        <f t="shared" si="44"/>
        <v/>
      </c>
      <c r="I153" s="16"/>
      <c r="J153" s="17"/>
      <c r="K153" s="18"/>
      <c r="L153" s="38" t="str">
        <f t="shared" si="45"/>
        <v/>
      </c>
      <c r="M153" s="16"/>
      <c r="N153" s="17"/>
      <c r="O153" s="20"/>
      <c r="P153" s="21" t="str">
        <f t="shared" si="36"/>
        <v/>
      </c>
      <c r="R153" s="30" t="str">
        <f t="shared" si="37"/>
        <v/>
      </c>
      <c r="S153" s="31" t="str">
        <f t="shared" si="38"/>
        <v/>
      </c>
      <c r="T153" s="32" t="str">
        <f>IF(OR(T$4="",R153=""),"",T$4+(COUNT(R$4:R153)-1)/(COUNT(CurrentL)-1)*JND_GL*255)</f>
        <v/>
      </c>
      <c r="U153" s="31" t="str">
        <f t="shared" si="39"/>
        <v/>
      </c>
      <c r="V153" s="33" t="str">
        <f t="shared" si="46"/>
        <v/>
      </c>
      <c r="W153" s="33" t="str">
        <f t="shared" si="47"/>
        <v/>
      </c>
      <c r="X153" s="34" t="str">
        <f t="shared" si="48"/>
        <v/>
      </c>
      <c r="Y153" s="35" t="str">
        <f t="shared" si="49"/>
        <v/>
      </c>
      <c r="Z153" s="33" t="str">
        <f t="shared" si="19"/>
        <v/>
      </c>
      <c r="AA153" s="34" t="str">
        <f t="shared" si="4"/>
        <v/>
      </c>
      <c r="AB153" s="34" t="str">
        <f t="shared" si="5"/>
        <v/>
      </c>
      <c r="AC153" s="34" t="str">
        <f t="shared" si="16"/>
        <v/>
      </c>
      <c r="AD153" s="34" t="str">
        <f t="shared" si="17"/>
        <v/>
      </c>
      <c r="AE153" s="34" t="str">
        <f t="shared" si="40"/>
        <v/>
      </c>
      <c r="AF153" s="34" t="str">
        <f t="shared" si="41"/>
        <v/>
      </c>
      <c r="AG153" s="33" t="str">
        <f t="shared" si="42"/>
        <v/>
      </c>
      <c r="AH153" s="36" t="str">
        <f t="shared" si="18"/>
        <v/>
      </c>
      <c r="AI153" s="34" t="str">
        <f t="shared" si="43"/>
        <v/>
      </c>
      <c r="AJ153" s="37" t="str">
        <f t="shared" si="50"/>
        <v/>
      </c>
    </row>
    <row r="154" spans="8:36" x14ac:dyDescent="0.2">
      <c r="H154" s="15" t="str">
        <f t="shared" si="44"/>
        <v/>
      </c>
      <c r="I154" s="16"/>
      <c r="J154" s="17"/>
      <c r="K154" s="18"/>
      <c r="L154" s="38" t="str">
        <f t="shared" si="45"/>
        <v/>
      </c>
      <c r="M154" s="16"/>
      <c r="N154" s="17"/>
      <c r="O154" s="20"/>
      <c r="P154" s="21" t="str">
        <f t="shared" si="36"/>
        <v/>
      </c>
      <c r="R154" s="30" t="str">
        <f t="shared" si="37"/>
        <v/>
      </c>
      <c r="S154" s="31" t="str">
        <f t="shared" si="38"/>
        <v/>
      </c>
      <c r="T154" s="32" t="str">
        <f>IF(OR(T$4="",R154=""),"",T$4+(COUNT(R$4:R154)-1)/(COUNT(CurrentL)-1)*JND_GL*255)</f>
        <v/>
      </c>
      <c r="U154" s="31" t="str">
        <f t="shared" si="39"/>
        <v/>
      </c>
      <c r="V154" s="33" t="str">
        <f t="shared" si="46"/>
        <v/>
      </c>
      <c r="W154" s="33" t="str">
        <f t="shared" si="47"/>
        <v/>
      </c>
      <c r="X154" s="34" t="str">
        <f t="shared" si="48"/>
        <v/>
      </c>
      <c r="Y154" s="35" t="str">
        <f t="shared" si="49"/>
        <v/>
      </c>
      <c r="Z154" s="33" t="str">
        <f t="shared" si="19"/>
        <v/>
      </c>
      <c r="AA154" s="34" t="str">
        <f t="shared" si="4"/>
        <v/>
      </c>
      <c r="AB154" s="34" t="str">
        <f t="shared" si="5"/>
        <v/>
      </c>
      <c r="AC154" s="34" t="str">
        <f t="shared" si="16"/>
        <v/>
      </c>
      <c r="AD154" s="34" t="str">
        <f t="shared" si="17"/>
        <v/>
      </c>
      <c r="AE154" s="34" t="str">
        <f t="shared" si="40"/>
        <v/>
      </c>
      <c r="AF154" s="34" t="str">
        <f t="shared" si="41"/>
        <v/>
      </c>
      <c r="AG154" s="33" t="str">
        <f t="shared" si="42"/>
        <v/>
      </c>
      <c r="AH154" s="36" t="str">
        <f t="shared" si="18"/>
        <v/>
      </c>
      <c r="AI154" s="34" t="str">
        <f t="shared" si="43"/>
        <v/>
      </c>
      <c r="AJ154" s="37" t="str">
        <f t="shared" si="50"/>
        <v/>
      </c>
    </row>
    <row r="155" spans="8:36" x14ac:dyDescent="0.2">
      <c r="H155" s="15" t="str">
        <f t="shared" si="44"/>
        <v/>
      </c>
      <c r="I155" s="16"/>
      <c r="J155" s="17"/>
      <c r="K155" s="18"/>
      <c r="L155" s="38" t="str">
        <f t="shared" si="45"/>
        <v/>
      </c>
      <c r="M155" s="16"/>
      <c r="N155" s="17"/>
      <c r="O155" s="20"/>
      <c r="P155" s="21" t="str">
        <f t="shared" si="36"/>
        <v/>
      </c>
      <c r="R155" s="30" t="str">
        <f t="shared" si="37"/>
        <v/>
      </c>
      <c r="S155" s="31" t="str">
        <f t="shared" si="38"/>
        <v/>
      </c>
      <c r="T155" s="32" t="str">
        <f>IF(OR(T$4="",R155=""),"",T$4+(COUNT(R$4:R155)-1)/(COUNT(CurrentL)-1)*JND_GL*255)</f>
        <v/>
      </c>
      <c r="U155" s="31" t="str">
        <f t="shared" si="39"/>
        <v/>
      </c>
      <c r="V155" s="33" t="str">
        <f t="shared" si="46"/>
        <v/>
      </c>
      <c r="W155" s="33" t="str">
        <f t="shared" si="47"/>
        <v/>
      </c>
      <c r="X155" s="34" t="str">
        <f t="shared" si="48"/>
        <v/>
      </c>
      <c r="Y155" s="35" t="str">
        <f t="shared" si="49"/>
        <v/>
      </c>
      <c r="Z155" s="33" t="str">
        <f t="shared" si="19"/>
        <v/>
      </c>
      <c r="AA155" s="34" t="str">
        <f t="shared" si="4"/>
        <v/>
      </c>
      <c r="AB155" s="34" t="str">
        <f t="shared" si="5"/>
        <v/>
      </c>
      <c r="AC155" s="34" t="str">
        <f t="shared" si="16"/>
        <v/>
      </c>
      <c r="AD155" s="34" t="str">
        <f t="shared" si="17"/>
        <v/>
      </c>
      <c r="AE155" s="34" t="str">
        <f t="shared" si="40"/>
        <v/>
      </c>
      <c r="AF155" s="34" t="str">
        <f t="shared" si="41"/>
        <v/>
      </c>
      <c r="AG155" s="33" t="str">
        <f t="shared" si="42"/>
        <v/>
      </c>
      <c r="AH155" s="36" t="str">
        <f t="shared" si="18"/>
        <v/>
      </c>
      <c r="AI155" s="34" t="str">
        <f t="shared" si="43"/>
        <v/>
      </c>
      <c r="AJ155" s="37" t="str">
        <f t="shared" si="50"/>
        <v/>
      </c>
    </row>
    <row r="156" spans="8:36" x14ac:dyDescent="0.2">
      <c r="H156" s="15" t="str">
        <f t="shared" si="44"/>
        <v/>
      </c>
      <c r="I156" s="16"/>
      <c r="J156" s="17"/>
      <c r="K156" s="18"/>
      <c r="L156" s="38" t="str">
        <f t="shared" si="45"/>
        <v/>
      </c>
      <c r="M156" s="16"/>
      <c r="N156" s="17"/>
      <c r="O156" s="20"/>
      <c r="P156" s="21" t="str">
        <f t="shared" si="36"/>
        <v/>
      </c>
      <c r="R156" s="30" t="str">
        <f t="shared" si="37"/>
        <v/>
      </c>
      <c r="S156" s="31" t="str">
        <f t="shared" si="38"/>
        <v/>
      </c>
      <c r="T156" s="32" t="str">
        <f>IF(OR(T$4="",R156=""),"",T$4+(COUNT(R$4:R156)-1)/(COUNT(CurrentL)-1)*JND_GL*255)</f>
        <v/>
      </c>
      <c r="U156" s="31" t="str">
        <f t="shared" si="39"/>
        <v/>
      </c>
      <c r="V156" s="33" t="str">
        <f t="shared" si="46"/>
        <v/>
      </c>
      <c r="W156" s="33" t="str">
        <f t="shared" si="47"/>
        <v/>
      </c>
      <c r="X156" s="34" t="str">
        <f t="shared" si="48"/>
        <v/>
      </c>
      <c r="Y156" s="35" t="str">
        <f t="shared" si="49"/>
        <v/>
      </c>
      <c r="Z156" s="33" t="str">
        <f t="shared" si="19"/>
        <v/>
      </c>
      <c r="AA156" s="34" t="str">
        <f t="shared" si="4"/>
        <v/>
      </c>
      <c r="AB156" s="34" t="str">
        <f t="shared" si="5"/>
        <v/>
      </c>
      <c r="AC156" s="34" t="str">
        <f t="shared" si="16"/>
        <v/>
      </c>
      <c r="AD156" s="34" t="str">
        <f t="shared" si="17"/>
        <v/>
      </c>
      <c r="AE156" s="34" t="str">
        <f t="shared" si="40"/>
        <v/>
      </c>
      <c r="AF156" s="34" t="str">
        <f t="shared" si="41"/>
        <v/>
      </c>
      <c r="AG156" s="33" t="str">
        <f t="shared" si="42"/>
        <v/>
      </c>
      <c r="AH156" s="36" t="str">
        <f t="shared" si="18"/>
        <v/>
      </c>
      <c r="AI156" s="34" t="str">
        <f t="shared" si="43"/>
        <v/>
      </c>
      <c r="AJ156" s="37" t="str">
        <f t="shared" si="50"/>
        <v/>
      </c>
    </row>
    <row r="157" spans="8:36" x14ac:dyDescent="0.2">
      <c r="H157" s="15" t="str">
        <f t="shared" si="44"/>
        <v/>
      </c>
      <c r="I157" s="16"/>
      <c r="J157" s="17"/>
      <c r="K157" s="18"/>
      <c r="L157" s="38" t="str">
        <f t="shared" si="45"/>
        <v/>
      </c>
      <c r="M157" s="16"/>
      <c r="N157" s="17"/>
      <c r="O157" s="20"/>
      <c r="P157" s="21" t="str">
        <f t="shared" si="36"/>
        <v/>
      </c>
      <c r="R157" s="30" t="str">
        <f t="shared" si="37"/>
        <v/>
      </c>
      <c r="S157" s="31" t="str">
        <f t="shared" si="38"/>
        <v/>
      </c>
      <c r="T157" s="32" t="str">
        <f>IF(OR(T$4="",R157=""),"",T$4+(COUNT(R$4:R157)-1)/(COUNT(CurrentL)-1)*JND_GL*255)</f>
        <v/>
      </c>
      <c r="U157" s="31" t="str">
        <f t="shared" si="39"/>
        <v/>
      </c>
      <c r="V157" s="33" t="str">
        <f t="shared" si="46"/>
        <v/>
      </c>
      <c r="W157" s="33" t="str">
        <f t="shared" si="47"/>
        <v/>
      </c>
      <c r="X157" s="34" t="str">
        <f t="shared" si="48"/>
        <v/>
      </c>
      <c r="Y157" s="35" t="str">
        <f t="shared" si="49"/>
        <v/>
      </c>
      <c r="Z157" s="33" t="str">
        <f t="shared" si="19"/>
        <v/>
      </c>
      <c r="AA157" s="34" t="str">
        <f t="shared" si="4"/>
        <v/>
      </c>
      <c r="AB157" s="34" t="str">
        <f t="shared" si="5"/>
        <v/>
      </c>
      <c r="AC157" s="34" t="str">
        <f t="shared" si="16"/>
        <v/>
      </c>
      <c r="AD157" s="34" t="str">
        <f t="shared" si="17"/>
        <v/>
      </c>
      <c r="AE157" s="34" t="str">
        <f t="shared" si="40"/>
        <v/>
      </c>
      <c r="AF157" s="34" t="str">
        <f t="shared" si="41"/>
        <v/>
      </c>
      <c r="AG157" s="33" t="str">
        <f t="shared" si="42"/>
        <v/>
      </c>
      <c r="AH157" s="36" t="str">
        <f t="shared" si="18"/>
        <v/>
      </c>
      <c r="AI157" s="34" t="str">
        <f t="shared" si="43"/>
        <v/>
      </c>
      <c r="AJ157" s="37" t="str">
        <f t="shared" si="50"/>
        <v/>
      </c>
    </row>
    <row r="158" spans="8:36" x14ac:dyDescent="0.2">
      <c r="H158" s="15" t="str">
        <f t="shared" si="44"/>
        <v/>
      </c>
      <c r="I158" s="16"/>
      <c r="J158" s="17"/>
      <c r="K158" s="18"/>
      <c r="L158" s="38" t="str">
        <f t="shared" si="45"/>
        <v/>
      </c>
      <c r="M158" s="16"/>
      <c r="N158" s="17"/>
      <c r="O158" s="20"/>
      <c r="P158" s="21" t="str">
        <f t="shared" si="36"/>
        <v/>
      </c>
      <c r="R158" s="30" t="str">
        <f t="shared" si="37"/>
        <v/>
      </c>
      <c r="S158" s="31" t="str">
        <f t="shared" si="38"/>
        <v/>
      </c>
      <c r="T158" s="32" t="str">
        <f>IF(OR(T$4="",R158=""),"",T$4+(COUNT(R$4:R158)-1)/(COUNT(CurrentL)-1)*JND_GL*255)</f>
        <v/>
      </c>
      <c r="U158" s="31" t="str">
        <f t="shared" si="39"/>
        <v/>
      </c>
      <c r="V158" s="33" t="str">
        <f t="shared" si="46"/>
        <v/>
      </c>
      <c r="W158" s="33" t="str">
        <f t="shared" si="47"/>
        <v/>
      </c>
      <c r="X158" s="34" t="str">
        <f t="shared" si="48"/>
        <v/>
      </c>
      <c r="Y158" s="35" t="str">
        <f t="shared" si="49"/>
        <v/>
      </c>
      <c r="Z158" s="33" t="str">
        <f t="shared" si="19"/>
        <v/>
      </c>
      <c r="AA158" s="34" t="str">
        <f t="shared" si="4"/>
        <v/>
      </c>
      <c r="AB158" s="34" t="str">
        <f t="shared" si="5"/>
        <v/>
      </c>
      <c r="AC158" s="34" t="str">
        <f t="shared" si="16"/>
        <v/>
      </c>
      <c r="AD158" s="34" t="str">
        <f t="shared" si="17"/>
        <v/>
      </c>
      <c r="AE158" s="34" t="str">
        <f t="shared" si="40"/>
        <v/>
      </c>
      <c r="AF158" s="34" t="str">
        <f t="shared" si="41"/>
        <v/>
      </c>
      <c r="AG158" s="33" t="str">
        <f t="shared" si="42"/>
        <v/>
      </c>
      <c r="AH158" s="36" t="str">
        <f t="shared" si="18"/>
        <v/>
      </c>
      <c r="AI158" s="34" t="str">
        <f t="shared" si="43"/>
        <v/>
      </c>
      <c r="AJ158" s="37" t="str">
        <f t="shared" si="50"/>
        <v/>
      </c>
    </row>
    <row r="159" spans="8:36" x14ac:dyDescent="0.2">
      <c r="H159" s="15" t="str">
        <f t="shared" si="44"/>
        <v/>
      </c>
      <c r="I159" s="16"/>
      <c r="J159" s="17"/>
      <c r="K159" s="18"/>
      <c r="L159" s="38" t="str">
        <f t="shared" si="45"/>
        <v/>
      </c>
      <c r="M159" s="16"/>
      <c r="N159" s="17"/>
      <c r="O159" s="20"/>
      <c r="P159" s="21" t="str">
        <f t="shared" si="36"/>
        <v/>
      </c>
      <c r="R159" s="30" t="str">
        <f t="shared" si="37"/>
        <v/>
      </c>
      <c r="S159" s="31" t="str">
        <f t="shared" si="38"/>
        <v/>
      </c>
      <c r="T159" s="32" t="str">
        <f>IF(OR(T$4="",R159=""),"",T$4+(COUNT(R$4:R159)-1)/(COUNT(CurrentL)-1)*JND_GL*255)</f>
        <v/>
      </c>
      <c r="U159" s="31" t="str">
        <f t="shared" si="39"/>
        <v/>
      </c>
      <c r="V159" s="33" t="str">
        <f t="shared" si="46"/>
        <v/>
      </c>
      <c r="W159" s="33" t="str">
        <f t="shared" si="47"/>
        <v/>
      </c>
      <c r="X159" s="34" t="str">
        <f t="shared" si="48"/>
        <v/>
      </c>
      <c r="Y159" s="35" t="str">
        <f t="shared" si="49"/>
        <v/>
      </c>
      <c r="Z159" s="33" t="str">
        <f t="shared" si="19"/>
        <v/>
      </c>
      <c r="AA159" s="34" t="str">
        <f t="shared" si="4"/>
        <v/>
      </c>
      <c r="AB159" s="34" t="str">
        <f t="shared" si="5"/>
        <v/>
      </c>
      <c r="AC159" s="34" t="str">
        <f t="shared" si="16"/>
        <v/>
      </c>
      <c r="AD159" s="34" t="str">
        <f t="shared" si="17"/>
        <v/>
      </c>
      <c r="AE159" s="34" t="str">
        <f t="shared" si="40"/>
        <v/>
      </c>
      <c r="AF159" s="34" t="str">
        <f t="shared" si="41"/>
        <v/>
      </c>
      <c r="AG159" s="33" t="str">
        <f t="shared" si="42"/>
        <v/>
      </c>
      <c r="AH159" s="36" t="str">
        <f t="shared" si="18"/>
        <v/>
      </c>
      <c r="AI159" s="34" t="str">
        <f t="shared" si="43"/>
        <v/>
      </c>
      <c r="AJ159" s="37" t="str">
        <f t="shared" si="50"/>
        <v/>
      </c>
    </row>
    <row r="160" spans="8:36" x14ac:dyDescent="0.2">
      <c r="H160" s="15" t="str">
        <f t="shared" si="44"/>
        <v/>
      </c>
      <c r="I160" s="16"/>
      <c r="J160" s="17"/>
      <c r="K160" s="18"/>
      <c r="L160" s="38" t="str">
        <f t="shared" si="45"/>
        <v/>
      </c>
      <c r="M160" s="16"/>
      <c r="N160" s="17"/>
      <c r="O160" s="20"/>
      <c r="P160" s="21" t="str">
        <f t="shared" si="36"/>
        <v/>
      </c>
      <c r="R160" s="30" t="str">
        <f t="shared" si="37"/>
        <v/>
      </c>
      <c r="S160" s="31" t="str">
        <f t="shared" si="38"/>
        <v/>
      </c>
      <c r="T160" s="32" t="str">
        <f>IF(OR(T$4="",R160=""),"",T$4+(COUNT(R$4:R160)-1)/(COUNT(CurrentL)-1)*JND_GL*255)</f>
        <v/>
      </c>
      <c r="U160" s="31" t="str">
        <f t="shared" si="39"/>
        <v/>
      </c>
      <c r="V160" s="33" t="str">
        <f t="shared" si="46"/>
        <v/>
      </c>
      <c r="W160" s="33" t="str">
        <f t="shared" si="47"/>
        <v/>
      </c>
      <c r="X160" s="34" t="str">
        <f t="shared" si="48"/>
        <v/>
      </c>
      <c r="Y160" s="35" t="str">
        <f t="shared" si="49"/>
        <v/>
      </c>
      <c r="Z160" s="33" t="str">
        <f t="shared" si="19"/>
        <v/>
      </c>
      <c r="AA160" s="34" t="str">
        <f t="shared" si="4"/>
        <v/>
      </c>
      <c r="AB160" s="34" t="str">
        <f t="shared" si="5"/>
        <v/>
      </c>
      <c r="AC160" s="34" t="str">
        <f t="shared" si="16"/>
        <v/>
      </c>
      <c r="AD160" s="34" t="str">
        <f t="shared" si="17"/>
        <v/>
      </c>
      <c r="AE160" s="34" t="str">
        <f t="shared" si="40"/>
        <v/>
      </c>
      <c r="AF160" s="34" t="str">
        <f t="shared" si="41"/>
        <v/>
      </c>
      <c r="AG160" s="33" t="str">
        <f t="shared" si="42"/>
        <v/>
      </c>
      <c r="AH160" s="36" t="str">
        <f t="shared" si="18"/>
        <v/>
      </c>
      <c r="AI160" s="34" t="str">
        <f t="shared" si="43"/>
        <v/>
      </c>
      <c r="AJ160" s="37" t="str">
        <f t="shared" si="50"/>
        <v/>
      </c>
    </row>
    <row r="161" spans="8:36" x14ac:dyDescent="0.2">
      <c r="H161" s="15" t="str">
        <f t="shared" si="44"/>
        <v/>
      </c>
      <c r="I161" s="16"/>
      <c r="J161" s="17"/>
      <c r="K161" s="18"/>
      <c r="L161" s="38" t="str">
        <f t="shared" si="45"/>
        <v/>
      </c>
      <c r="M161" s="16"/>
      <c r="N161" s="17"/>
      <c r="O161" s="20"/>
      <c r="P161" s="21" t="str">
        <f t="shared" si="36"/>
        <v/>
      </c>
      <c r="R161" s="30" t="str">
        <f t="shared" si="37"/>
        <v/>
      </c>
      <c r="S161" s="31" t="str">
        <f t="shared" si="38"/>
        <v/>
      </c>
      <c r="T161" s="32" t="str">
        <f>IF(OR(T$4="",R161=""),"",T$4+(COUNT(R$4:R161)-1)/(COUNT(CurrentL)-1)*JND_GL*255)</f>
        <v/>
      </c>
      <c r="U161" s="31" t="str">
        <f t="shared" si="39"/>
        <v/>
      </c>
      <c r="V161" s="33" t="str">
        <f t="shared" si="46"/>
        <v/>
      </c>
      <c r="W161" s="33" t="str">
        <f t="shared" si="47"/>
        <v/>
      </c>
      <c r="X161" s="34" t="str">
        <f t="shared" si="48"/>
        <v/>
      </c>
      <c r="Y161" s="35" t="str">
        <f t="shared" si="49"/>
        <v/>
      </c>
      <c r="Z161" s="33" t="str">
        <f t="shared" si="19"/>
        <v/>
      </c>
      <c r="AA161" s="34" t="str">
        <f t="shared" si="4"/>
        <v/>
      </c>
      <c r="AB161" s="34" t="str">
        <f t="shared" si="5"/>
        <v/>
      </c>
      <c r="AC161" s="34" t="str">
        <f t="shared" si="16"/>
        <v/>
      </c>
      <c r="AD161" s="34" t="str">
        <f t="shared" si="17"/>
        <v/>
      </c>
      <c r="AE161" s="34" t="str">
        <f t="shared" si="40"/>
        <v/>
      </c>
      <c r="AF161" s="34" t="str">
        <f t="shared" si="41"/>
        <v/>
      </c>
      <c r="AG161" s="33" t="str">
        <f t="shared" si="42"/>
        <v/>
      </c>
      <c r="AH161" s="36" t="str">
        <f t="shared" si="18"/>
        <v/>
      </c>
      <c r="AI161" s="34" t="str">
        <f t="shared" si="43"/>
        <v/>
      </c>
      <c r="AJ161" s="37" t="str">
        <f t="shared" si="50"/>
        <v/>
      </c>
    </row>
    <row r="162" spans="8:36" x14ac:dyDescent="0.2">
      <c r="H162" s="15" t="str">
        <f t="shared" si="44"/>
        <v/>
      </c>
      <c r="I162" s="16"/>
      <c r="J162" s="17"/>
      <c r="K162" s="18"/>
      <c r="L162" s="38" t="str">
        <f t="shared" si="45"/>
        <v/>
      </c>
      <c r="M162" s="16"/>
      <c r="N162" s="17"/>
      <c r="O162" s="20"/>
      <c r="P162" s="21" t="str">
        <f t="shared" si="36"/>
        <v/>
      </c>
      <c r="R162" s="30" t="str">
        <f t="shared" si="37"/>
        <v/>
      </c>
      <c r="S162" s="31" t="str">
        <f t="shared" si="38"/>
        <v/>
      </c>
      <c r="T162" s="32" t="str">
        <f>IF(OR(T$4="",R162=""),"",T$4+(COUNT(R$4:R162)-1)/(COUNT(CurrentL)-1)*JND_GL*255)</f>
        <v/>
      </c>
      <c r="U162" s="31" t="str">
        <f t="shared" si="39"/>
        <v/>
      </c>
      <c r="V162" s="33" t="str">
        <f t="shared" si="46"/>
        <v/>
      </c>
      <c r="W162" s="33" t="str">
        <f t="shared" si="47"/>
        <v/>
      </c>
      <c r="X162" s="34" t="str">
        <f t="shared" si="48"/>
        <v/>
      </c>
      <c r="Y162" s="35" t="str">
        <f t="shared" si="49"/>
        <v/>
      </c>
      <c r="Z162" s="33" t="str">
        <f t="shared" si="19"/>
        <v/>
      </c>
      <c r="AA162" s="34" t="str">
        <f t="shared" si="4"/>
        <v/>
      </c>
      <c r="AB162" s="34" t="str">
        <f t="shared" si="5"/>
        <v/>
      </c>
      <c r="AC162" s="34" t="str">
        <f t="shared" si="16"/>
        <v/>
      </c>
      <c r="AD162" s="34" t="str">
        <f t="shared" si="17"/>
        <v/>
      </c>
      <c r="AE162" s="34" t="str">
        <f t="shared" si="40"/>
        <v/>
      </c>
      <c r="AF162" s="34" t="str">
        <f t="shared" si="41"/>
        <v/>
      </c>
      <c r="AG162" s="33" t="str">
        <f t="shared" si="42"/>
        <v/>
      </c>
      <c r="AH162" s="36" t="str">
        <f t="shared" si="18"/>
        <v/>
      </c>
      <c r="AI162" s="34" t="str">
        <f t="shared" si="43"/>
        <v/>
      </c>
      <c r="AJ162" s="37" t="str">
        <f t="shared" si="50"/>
        <v/>
      </c>
    </row>
    <row r="163" spans="8:36" x14ac:dyDescent="0.2">
      <c r="H163" s="15" t="str">
        <f t="shared" si="44"/>
        <v/>
      </c>
      <c r="I163" s="16"/>
      <c r="J163" s="17"/>
      <c r="K163" s="18"/>
      <c r="L163" s="38" t="str">
        <f t="shared" si="45"/>
        <v/>
      </c>
      <c r="M163" s="16"/>
      <c r="N163" s="17"/>
      <c r="O163" s="20"/>
      <c r="P163" s="21" t="str">
        <f t="shared" si="36"/>
        <v/>
      </c>
      <c r="R163" s="30" t="str">
        <f t="shared" si="37"/>
        <v/>
      </c>
      <c r="S163" s="31" t="str">
        <f t="shared" si="38"/>
        <v/>
      </c>
      <c r="T163" s="32" t="str">
        <f>IF(OR(T$4="",R163=""),"",T$4+(COUNT(R$4:R163)-1)/(COUNT(CurrentL)-1)*JND_GL*255)</f>
        <v/>
      </c>
      <c r="U163" s="31" t="str">
        <f t="shared" si="39"/>
        <v/>
      </c>
      <c r="V163" s="33" t="str">
        <f t="shared" si="46"/>
        <v/>
      </c>
      <c r="W163" s="33" t="str">
        <f t="shared" si="47"/>
        <v/>
      </c>
      <c r="X163" s="34" t="str">
        <f t="shared" si="48"/>
        <v/>
      </c>
      <c r="Y163" s="35" t="str">
        <f t="shared" si="49"/>
        <v/>
      </c>
      <c r="Z163" s="33" t="str">
        <f t="shared" si="19"/>
        <v/>
      </c>
      <c r="AA163" s="34" t="str">
        <f t="shared" si="4"/>
        <v/>
      </c>
      <c r="AB163" s="34" t="str">
        <f t="shared" si="5"/>
        <v/>
      </c>
      <c r="AC163" s="34" t="str">
        <f t="shared" si="16"/>
        <v/>
      </c>
      <c r="AD163" s="34" t="str">
        <f t="shared" si="17"/>
        <v/>
      </c>
      <c r="AE163" s="34" t="str">
        <f t="shared" si="40"/>
        <v/>
      </c>
      <c r="AF163" s="34" t="str">
        <f t="shared" si="41"/>
        <v/>
      </c>
      <c r="AG163" s="33" t="str">
        <f t="shared" si="42"/>
        <v/>
      </c>
      <c r="AH163" s="36" t="str">
        <f t="shared" si="18"/>
        <v/>
      </c>
      <c r="AI163" s="34" t="str">
        <f t="shared" si="43"/>
        <v/>
      </c>
      <c r="AJ163" s="37" t="str">
        <f t="shared" si="50"/>
        <v/>
      </c>
    </row>
    <row r="164" spans="8:36" x14ac:dyDescent="0.2">
      <c r="H164" s="15" t="str">
        <f t="shared" si="44"/>
        <v/>
      </c>
      <c r="I164" s="16"/>
      <c r="J164" s="17"/>
      <c r="K164" s="18"/>
      <c r="L164" s="38" t="str">
        <f t="shared" si="45"/>
        <v/>
      </c>
      <c r="M164" s="16"/>
      <c r="N164" s="17"/>
      <c r="O164" s="20"/>
      <c r="P164" s="21" t="str">
        <f t="shared" si="36"/>
        <v/>
      </c>
      <c r="R164" s="30" t="str">
        <f t="shared" si="37"/>
        <v/>
      </c>
      <c r="S164" s="31" t="str">
        <f t="shared" si="38"/>
        <v/>
      </c>
      <c r="T164" s="32" t="str">
        <f>IF(OR(T$4="",R164=""),"",T$4+(COUNT(R$4:R164)-1)/(COUNT(CurrentL)-1)*JND_GL*255)</f>
        <v/>
      </c>
      <c r="U164" s="31" t="str">
        <f t="shared" si="39"/>
        <v/>
      </c>
      <c r="V164" s="33" t="str">
        <f t="shared" si="46"/>
        <v/>
      </c>
      <c r="W164" s="33" t="str">
        <f t="shared" si="47"/>
        <v/>
      </c>
      <c r="X164" s="34" t="str">
        <f t="shared" si="48"/>
        <v/>
      </c>
      <c r="Y164" s="35" t="str">
        <f t="shared" si="49"/>
        <v/>
      </c>
      <c r="Z164" s="33" t="str">
        <f t="shared" si="19"/>
        <v/>
      </c>
      <c r="AA164" s="34" t="str">
        <f t="shared" si="4"/>
        <v/>
      </c>
      <c r="AB164" s="34" t="str">
        <f t="shared" si="5"/>
        <v/>
      </c>
      <c r="AC164" s="34" t="str">
        <f t="shared" si="16"/>
        <v/>
      </c>
      <c r="AD164" s="34" t="str">
        <f t="shared" si="17"/>
        <v/>
      </c>
      <c r="AE164" s="34" t="str">
        <f t="shared" si="40"/>
        <v/>
      </c>
      <c r="AF164" s="34" t="str">
        <f t="shared" si="41"/>
        <v/>
      </c>
      <c r="AG164" s="33" t="str">
        <f t="shared" si="42"/>
        <v/>
      </c>
      <c r="AH164" s="36" t="str">
        <f t="shared" si="18"/>
        <v/>
      </c>
      <c r="AI164" s="34" t="str">
        <f t="shared" si="43"/>
        <v/>
      </c>
      <c r="AJ164" s="37" t="str">
        <f t="shared" si="50"/>
        <v/>
      </c>
    </row>
    <row r="165" spans="8:36" x14ac:dyDescent="0.2">
      <c r="H165" s="15" t="str">
        <f t="shared" si="44"/>
        <v/>
      </c>
      <c r="I165" s="16"/>
      <c r="J165" s="17"/>
      <c r="K165" s="18"/>
      <c r="L165" s="38" t="str">
        <f t="shared" si="45"/>
        <v/>
      </c>
      <c r="M165" s="16"/>
      <c r="N165" s="17"/>
      <c r="O165" s="20"/>
      <c r="P165" s="21" t="str">
        <f t="shared" si="36"/>
        <v/>
      </c>
      <c r="R165" s="30" t="str">
        <f t="shared" si="37"/>
        <v/>
      </c>
      <c r="S165" s="31" t="str">
        <f t="shared" si="38"/>
        <v/>
      </c>
      <c r="T165" s="32" t="str">
        <f>IF(OR(T$4="",R165=""),"",T$4+(COUNT(R$4:R165)-1)/(COUNT(CurrentL)-1)*JND_GL*255)</f>
        <v/>
      </c>
      <c r="U165" s="31" t="str">
        <f t="shared" si="39"/>
        <v/>
      </c>
      <c r="V165" s="33" t="str">
        <f t="shared" si="46"/>
        <v/>
      </c>
      <c r="W165" s="33" t="str">
        <f t="shared" si="47"/>
        <v/>
      </c>
      <c r="X165" s="34" t="str">
        <f t="shared" si="48"/>
        <v/>
      </c>
      <c r="Y165" s="35" t="str">
        <f t="shared" si="49"/>
        <v/>
      </c>
      <c r="Z165" s="33" t="str">
        <f t="shared" si="19"/>
        <v/>
      </c>
      <c r="AA165" s="34" t="str">
        <f t="shared" si="4"/>
        <v/>
      </c>
      <c r="AB165" s="34" t="str">
        <f t="shared" si="5"/>
        <v/>
      </c>
      <c r="AC165" s="34" t="str">
        <f t="shared" si="16"/>
        <v/>
      </c>
      <c r="AD165" s="34" t="str">
        <f t="shared" si="17"/>
        <v/>
      </c>
      <c r="AE165" s="34" t="str">
        <f t="shared" si="40"/>
        <v/>
      </c>
      <c r="AF165" s="34" t="str">
        <f t="shared" si="41"/>
        <v/>
      </c>
      <c r="AG165" s="33" t="str">
        <f t="shared" si="42"/>
        <v/>
      </c>
      <c r="AH165" s="36" t="str">
        <f t="shared" si="18"/>
        <v/>
      </c>
      <c r="AI165" s="34" t="str">
        <f t="shared" si="43"/>
        <v/>
      </c>
      <c r="AJ165" s="37" t="str">
        <f t="shared" si="50"/>
        <v/>
      </c>
    </row>
    <row r="166" spans="8:36" x14ac:dyDescent="0.2">
      <c r="H166" s="15" t="str">
        <f t="shared" si="44"/>
        <v/>
      </c>
      <c r="I166" s="16"/>
      <c r="J166" s="17"/>
      <c r="K166" s="18"/>
      <c r="L166" s="38" t="str">
        <f t="shared" si="45"/>
        <v/>
      </c>
      <c r="M166" s="16"/>
      <c r="N166" s="17"/>
      <c r="O166" s="20"/>
      <c r="P166" s="21" t="str">
        <f t="shared" si="36"/>
        <v/>
      </c>
      <c r="R166" s="30" t="str">
        <f t="shared" si="37"/>
        <v/>
      </c>
      <c r="S166" s="31" t="str">
        <f t="shared" si="38"/>
        <v/>
      </c>
      <c r="T166" s="32" t="str">
        <f>IF(OR(T$4="",R166=""),"",T$4+(COUNT(R$4:R166)-1)/(COUNT(CurrentL)-1)*JND_GL*255)</f>
        <v/>
      </c>
      <c r="U166" s="31" t="str">
        <f t="shared" si="39"/>
        <v/>
      </c>
      <c r="V166" s="33" t="str">
        <f t="shared" si="46"/>
        <v/>
      </c>
      <c r="W166" s="33" t="str">
        <f t="shared" si="47"/>
        <v/>
      </c>
      <c r="X166" s="34" t="str">
        <f t="shared" si="48"/>
        <v/>
      </c>
      <c r="Y166" s="35" t="str">
        <f t="shared" si="49"/>
        <v/>
      </c>
      <c r="Z166" s="33" t="str">
        <f t="shared" si="19"/>
        <v/>
      </c>
      <c r="AA166" s="34" t="str">
        <f t="shared" si="4"/>
        <v/>
      </c>
      <c r="AB166" s="34" t="str">
        <f t="shared" si="5"/>
        <v/>
      </c>
      <c r="AC166" s="34" t="str">
        <f t="shared" si="16"/>
        <v/>
      </c>
      <c r="AD166" s="34" t="str">
        <f t="shared" si="17"/>
        <v/>
      </c>
      <c r="AE166" s="34" t="str">
        <f t="shared" si="40"/>
        <v/>
      </c>
      <c r="AF166" s="34" t="str">
        <f t="shared" si="41"/>
        <v/>
      </c>
      <c r="AG166" s="33" t="str">
        <f t="shared" si="42"/>
        <v/>
      </c>
      <c r="AH166" s="36" t="str">
        <f t="shared" si="18"/>
        <v/>
      </c>
      <c r="AI166" s="34" t="str">
        <f t="shared" si="43"/>
        <v/>
      </c>
      <c r="AJ166" s="37" t="str">
        <f t="shared" si="50"/>
        <v/>
      </c>
    </row>
    <row r="167" spans="8:36" x14ac:dyDescent="0.2">
      <c r="H167" s="15" t="str">
        <f t="shared" si="44"/>
        <v/>
      </c>
      <c r="I167" s="16"/>
      <c r="J167" s="17"/>
      <c r="K167" s="18"/>
      <c r="L167" s="38" t="str">
        <f t="shared" si="45"/>
        <v/>
      </c>
      <c r="M167" s="16"/>
      <c r="N167" s="17"/>
      <c r="O167" s="20"/>
      <c r="P167" s="21" t="str">
        <f t="shared" si="36"/>
        <v/>
      </c>
      <c r="R167" s="30" t="str">
        <f t="shared" si="37"/>
        <v/>
      </c>
      <c r="S167" s="31" t="str">
        <f t="shared" si="38"/>
        <v/>
      </c>
      <c r="T167" s="32" t="str">
        <f>IF(OR(T$4="",R167=""),"",T$4+(COUNT(R$4:R167)-1)/(COUNT(CurrentL)-1)*JND_GL*255)</f>
        <v/>
      </c>
      <c r="U167" s="31" t="str">
        <f t="shared" si="39"/>
        <v/>
      </c>
      <c r="V167" s="33" t="str">
        <f t="shared" si="46"/>
        <v/>
      </c>
      <c r="W167" s="33" t="str">
        <f t="shared" si="47"/>
        <v/>
      </c>
      <c r="X167" s="34" t="str">
        <f t="shared" si="48"/>
        <v/>
      </c>
      <c r="Y167" s="35" t="str">
        <f t="shared" si="49"/>
        <v/>
      </c>
      <c r="Z167" s="33" t="str">
        <f t="shared" si="19"/>
        <v/>
      </c>
      <c r="AA167" s="34" t="str">
        <f t="shared" si="4"/>
        <v/>
      </c>
      <c r="AB167" s="34" t="str">
        <f t="shared" si="5"/>
        <v/>
      </c>
      <c r="AC167" s="34" t="str">
        <f t="shared" si="16"/>
        <v/>
      </c>
      <c r="AD167" s="34" t="str">
        <f t="shared" si="17"/>
        <v/>
      </c>
      <c r="AE167" s="34" t="str">
        <f t="shared" si="40"/>
        <v/>
      </c>
      <c r="AF167" s="34" t="str">
        <f t="shared" si="41"/>
        <v/>
      </c>
      <c r="AG167" s="33" t="str">
        <f t="shared" si="42"/>
        <v/>
      </c>
      <c r="AH167" s="36" t="str">
        <f t="shared" si="18"/>
        <v/>
      </c>
      <c r="AI167" s="34" t="str">
        <f t="shared" si="43"/>
        <v/>
      </c>
      <c r="AJ167" s="37" t="str">
        <f t="shared" si="50"/>
        <v/>
      </c>
    </row>
    <row r="168" spans="8:36" x14ac:dyDescent="0.2">
      <c r="H168" s="15" t="str">
        <f t="shared" si="44"/>
        <v/>
      </c>
      <c r="I168" s="16"/>
      <c r="J168" s="17"/>
      <c r="K168" s="18"/>
      <c r="L168" s="38" t="str">
        <f t="shared" si="45"/>
        <v/>
      </c>
      <c r="M168" s="16"/>
      <c r="N168" s="17"/>
      <c r="O168" s="20"/>
      <c r="P168" s="21" t="str">
        <f t="shared" si="36"/>
        <v/>
      </c>
      <c r="R168" s="30" t="str">
        <f t="shared" si="37"/>
        <v/>
      </c>
      <c r="S168" s="31" t="str">
        <f t="shared" si="38"/>
        <v/>
      </c>
      <c r="T168" s="32" t="str">
        <f>IF(OR(T$4="",R168=""),"",T$4+(COUNT(R$4:R168)-1)/(COUNT(CurrentL)-1)*JND_GL*255)</f>
        <v/>
      </c>
      <c r="U168" s="31" t="str">
        <f t="shared" si="39"/>
        <v/>
      </c>
      <c r="V168" s="33" t="str">
        <f t="shared" si="46"/>
        <v/>
      </c>
      <c r="W168" s="33" t="str">
        <f t="shared" si="47"/>
        <v/>
      </c>
      <c r="X168" s="34" t="str">
        <f t="shared" si="48"/>
        <v/>
      </c>
      <c r="Y168" s="35" t="str">
        <f t="shared" si="49"/>
        <v/>
      </c>
      <c r="Z168" s="33" t="str">
        <f t="shared" si="19"/>
        <v/>
      </c>
      <c r="AA168" s="34" t="str">
        <f t="shared" si="4"/>
        <v/>
      </c>
      <c r="AB168" s="34" t="str">
        <f t="shared" si="5"/>
        <v/>
      </c>
      <c r="AC168" s="34" t="str">
        <f t="shared" si="16"/>
        <v/>
      </c>
      <c r="AD168" s="34" t="str">
        <f t="shared" si="17"/>
        <v/>
      </c>
      <c r="AE168" s="34" t="str">
        <f t="shared" si="40"/>
        <v/>
      </c>
      <c r="AF168" s="34" t="str">
        <f t="shared" si="41"/>
        <v/>
      </c>
      <c r="AG168" s="33" t="str">
        <f t="shared" si="42"/>
        <v/>
      </c>
      <c r="AH168" s="36" t="str">
        <f t="shared" si="18"/>
        <v/>
      </c>
      <c r="AI168" s="34" t="str">
        <f t="shared" si="43"/>
        <v/>
      </c>
      <c r="AJ168" s="37" t="str">
        <f t="shared" si="50"/>
        <v/>
      </c>
    </row>
    <row r="169" spans="8:36" x14ac:dyDescent="0.2">
      <c r="H169" s="15" t="str">
        <f t="shared" si="44"/>
        <v/>
      </c>
      <c r="I169" s="16"/>
      <c r="J169" s="17"/>
      <c r="K169" s="18"/>
      <c r="L169" s="38" t="str">
        <f t="shared" si="45"/>
        <v/>
      </c>
      <c r="M169" s="16"/>
      <c r="N169" s="17"/>
      <c r="O169" s="20"/>
      <c r="P169" s="21" t="str">
        <f t="shared" si="36"/>
        <v/>
      </c>
      <c r="R169" s="30" t="str">
        <f t="shared" si="37"/>
        <v/>
      </c>
      <c r="S169" s="31" t="str">
        <f t="shared" si="38"/>
        <v/>
      </c>
      <c r="T169" s="32" t="str">
        <f>IF(OR(T$4="",R169=""),"",T$4+(COUNT(R$4:R169)-1)/(COUNT(CurrentL)-1)*JND_GL*255)</f>
        <v/>
      </c>
      <c r="U169" s="31" t="str">
        <f t="shared" si="39"/>
        <v/>
      </c>
      <c r="V169" s="33" t="str">
        <f t="shared" si="46"/>
        <v/>
      </c>
      <c r="W169" s="33" t="str">
        <f t="shared" si="47"/>
        <v/>
      </c>
      <c r="X169" s="34" t="str">
        <f t="shared" si="48"/>
        <v/>
      </c>
      <c r="Y169" s="35" t="str">
        <f t="shared" si="49"/>
        <v/>
      </c>
      <c r="Z169" s="33" t="str">
        <f t="shared" si="19"/>
        <v/>
      </c>
      <c r="AA169" s="34" t="str">
        <f t="shared" si="4"/>
        <v/>
      </c>
      <c r="AB169" s="34" t="str">
        <f t="shared" si="5"/>
        <v/>
      </c>
      <c r="AC169" s="34" t="str">
        <f t="shared" si="16"/>
        <v/>
      </c>
      <c r="AD169" s="34" t="str">
        <f t="shared" si="17"/>
        <v/>
      </c>
      <c r="AE169" s="34" t="str">
        <f t="shared" si="40"/>
        <v/>
      </c>
      <c r="AF169" s="34" t="str">
        <f t="shared" si="41"/>
        <v/>
      </c>
      <c r="AG169" s="33" t="str">
        <f t="shared" si="42"/>
        <v/>
      </c>
      <c r="AH169" s="36" t="str">
        <f t="shared" si="18"/>
        <v/>
      </c>
      <c r="AI169" s="34" t="str">
        <f t="shared" si="43"/>
        <v/>
      </c>
      <c r="AJ169" s="37" t="str">
        <f t="shared" si="50"/>
        <v/>
      </c>
    </row>
    <row r="170" spans="8:36" x14ac:dyDescent="0.2">
      <c r="H170" s="15" t="str">
        <f t="shared" si="44"/>
        <v/>
      </c>
      <c r="I170" s="16"/>
      <c r="J170" s="17"/>
      <c r="K170" s="18"/>
      <c r="L170" s="38" t="str">
        <f t="shared" si="45"/>
        <v/>
      </c>
      <c r="M170" s="16"/>
      <c r="N170" s="17"/>
      <c r="O170" s="20"/>
      <c r="P170" s="21" t="str">
        <f t="shared" si="36"/>
        <v/>
      </c>
      <c r="R170" s="30" t="str">
        <f t="shared" si="37"/>
        <v/>
      </c>
      <c r="S170" s="31" t="str">
        <f t="shared" si="38"/>
        <v/>
      </c>
      <c r="T170" s="32" t="str">
        <f>IF(OR(T$4="",R170=""),"",T$4+(COUNT(R$4:R170)-1)/(COUNT(CurrentL)-1)*JND_GL*255)</f>
        <v/>
      </c>
      <c r="U170" s="31" t="str">
        <f t="shared" si="39"/>
        <v/>
      </c>
      <c r="V170" s="33" t="str">
        <f t="shared" si="46"/>
        <v/>
      </c>
      <c r="W170" s="33" t="str">
        <f t="shared" si="47"/>
        <v/>
      </c>
      <c r="X170" s="34" t="str">
        <f t="shared" si="48"/>
        <v/>
      </c>
      <c r="Y170" s="35" t="str">
        <f t="shared" si="49"/>
        <v/>
      </c>
      <c r="Z170" s="33" t="str">
        <f t="shared" si="19"/>
        <v/>
      </c>
      <c r="AA170" s="34" t="str">
        <f t="shared" si="4"/>
        <v/>
      </c>
      <c r="AB170" s="34" t="str">
        <f t="shared" si="5"/>
        <v/>
      </c>
      <c r="AC170" s="34" t="str">
        <f t="shared" si="16"/>
        <v/>
      </c>
      <c r="AD170" s="34" t="str">
        <f t="shared" si="17"/>
        <v/>
      </c>
      <c r="AE170" s="34" t="str">
        <f t="shared" si="40"/>
        <v/>
      </c>
      <c r="AF170" s="34" t="str">
        <f t="shared" si="41"/>
        <v/>
      </c>
      <c r="AG170" s="33" t="str">
        <f t="shared" si="42"/>
        <v/>
      </c>
      <c r="AH170" s="36" t="str">
        <f t="shared" si="18"/>
        <v/>
      </c>
      <c r="AI170" s="34" t="str">
        <f t="shared" si="43"/>
        <v/>
      </c>
      <c r="AJ170" s="37" t="str">
        <f t="shared" si="50"/>
        <v/>
      </c>
    </row>
    <row r="171" spans="8:36" x14ac:dyDescent="0.2">
      <c r="H171" s="15" t="str">
        <f t="shared" si="44"/>
        <v/>
      </c>
      <c r="I171" s="16"/>
      <c r="J171" s="17"/>
      <c r="K171" s="18"/>
      <c r="L171" s="38" t="str">
        <f t="shared" si="45"/>
        <v/>
      </c>
      <c r="M171" s="16"/>
      <c r="N171" s="17"/>
      <c r="O171" s="20"/>
      <c r="P171" s="21" t="str">
        <f t="shared" si="36"/>
        <v/>
      </c>
      <c r="R171" s="30" t="str">
        <f t="shared" si="37"/>
        <v/>
      </c>
      <c r="S171" s="31" t="str">
        <f t="shared" si="38"/>
        <v/>
      </c>
      <c r="T171" s="32" t="str">
        <f>IF(OR(T$4="",R171=""),"",T$4+(COUNT(R$4:R171)-1)/(COUNT(CurrentL)-1)*JND_GL*255)</f>
        <v/>
      </c>
      <c r="U171" s="31" t="str">
        <f t="shared" si="39"/>
        <v/>
      </c>
      <c r="V171" s="33" t="str">
        <f t="shared" si="46"/>
        <v/>
      </c>
      <c r="W171" s="33" t="str">
        <f t="shared" si="47"/>
        <v/>
      </c>
      <c r="X171" s="34" t="str">
        <f t="shared" si="48"/>
        <v/>
      </c>
      <c r="Y171" s="35" t="str">
        <f t="shared" si="49"/>
        <v/>
      </c>
      <c r="Z171" s="33" t="str">
        <f t="shared" si="19"/>
        <v/>
      </c>
      <c r="AA171" s="34" t="str">
        <f t="shared" si="4"/>
        <v/>
      </c>
      <c r="AB171" s="34" t="str">
        <f t="shared" si="5"/>
        <v/>
      </c>
      <c r="AC171" s="34" t="str">
        <f t="shared" si="16"/>
        <v/>
      </c>
      <c r="AD171" s="34" t="str">
        <f t="shared" si="17"/>
        <v/>
      </c>
      <c r="AE171" s="34" t="str">
        <f t="shared" si="40"/>
        <v/>
      </c>
      <c r="AF171" s="34" t="str">
        <f t="shared" si="41"/>
        <v/>
      </c>
      <c r="AG171" s="33" t="str">
        <f t="shared" si="42"/>
        <v/>
      </c>
      <c r="AH171" s="36" t="str">
        <f t="shared" si="18"/>
        <v/>
      </c>
      <c r="AI171" s="34" t="str">
        <f t="shared" si="43"/>
        <v/>
      </c>
      <c r="AJ171" s="37" t="str">
        <f t="shared" si="50"/>
        <v/>
      </c>
    </row>
    <row r="172" spans="8:36" x14ac:dyDescent="0.2">
      <c r="H172" s="15" t="str">
        <f t="shared" si="44"/>
        <v/>
      </c>
      <c r="I172" s="16"/>
      <c r="J172" s="17"/>
      <c r="K172" s="18"/>
      <c r="L172" s="38" t="str">
        <f t="shared" si="45"/>
        <v/>
      </c>
      <c r="M172" s="16"/>
      <c r="N172" s="17"/>
      <c r="O172" s="20"/>
      <c r="P172" s="21" t="str">
        <f t="shared" si="36"/>
        <v/>
      </c>
      <c r="R172" s="30" t="str">
        <f t="shared" si="37"/>
        <v/>
      </c>
      <c r="S172" s="31" t="str">
        <f t="shared" si="38"/>
        <v/>
      </c>
      <c r="T172" s="32" t="str">
        <f>IF(OR(T$4="",R172=""),"",T$4+(COUNT(R$4:R172)-1)/(COUNT(CurrentL)-1)*JND_GL*255)</f>
        <v/>
      </c>
      <c r="U172" s="31" t="str">
        <f t="shared" si="39"/>
        <v/>
      </c>
      <c r="V172" s="33" t="str">
        <f t="shared" si="46"/>
        <v/>
      </c>
      <c r="W172" s="33" t="str">
        <f t="shared" si="47"/>
        <v/>
      </c>
      <c r="X172" s="34" t="str">
        <f t="shared" si="48"/>
        <v/>
      </c>
      <c r="Y172" s="35" t="str">
        <f t="shared" si="49"/>
        <v/>
      </c>
      <c r="Z172" s="33" t="str">
        <f t="shared" si="19"/>
        <v/>
      </c>
      <c r="AA172" s="34" t="str">
        <f t="shared" si="4"/>
        <v/>
      </c>
      <c r="AB172" s="34" t="str">
        <f t="shared" si="5"/>
        <v/>
      </c>
      <c r="AC172" s="34" t="str">
        <f t="shared" si="16"/>
        <v/>
      </c>
      <c r="AD172" s="34" t="str">
        <f t="shared" si="17"/>
        <v/>
      </c>
      <c r="AE172" s="34" t="str">
        <f t="shared" si="40"/>
        <v/>
      </c>
      <c r="AF172" s="34" t="str">
        <f t="shared" si="41"/>
        <v/>
      </c>
      <c r="AG172" s="33" t="str">
        <f t="shared" si="42"/>
        <v/>
      </c>
      <c r="AH172" s="36" t="str">
        <f t="shared" si="18"/>
        <v/>
      </c>
      <c r="AI172" s="34" t="str">
        <f t="shared" si="43"/>
        <v/>
      </c>
      <c r="AJ172" s="37" t="str">
        <f t="shared" si="50"/>
        <v/>
      </c>
    </row>
    <row r="173" spans="8:36" x14ac:dyDescent="0.2">
      <c r="H173" s="15" t="str">
        <f t="shared" si="44"/>
        <v/>
      </c>
      <c r="I173" s="16"/>
      <c r="J173" s="17"/>
      <c r="K173" s="18"/>
      <c r="L173" s="38" t="str">
        <f t="shared" si="45"/>
        <v/>
      </c>
      <c r="M173" s="16"/>
      <c r="N173" s="17"/>
      <c r="O173" s="20"/>
      <c r="P173" s="21" t="str">
        <f t="shared" si="36"/>
        <v/>
      </c>
      <c r="R173" s="30" t="str">
        <f t="shared" si="37"/>
        <v/>
      </c>
      <c r="S173" s="31" t="str">
        <f t="shared" si="38"/>
        <v/>
      </c>
      <c r="T173" s="32" t="str">
        <f>IF(OR(T$4="",R173=""),"",T$4+(COUNT(R$4:R173)-1)/(COUNT(CurrentL)-1)*JND_GL*255)</f>
        <v/>
      </c>
      <c r="U173" s="31" t="str">
        <f t="shared" si="39"/>
        <v/>
      </c>
      <c r="V173" s="33" t="str">
        <f t="shared" si="46"/>
        <v/>
      </c>
      <c r="W173" s="33" t="str">
        <f t="shared" si="47"/>
        <v/>
      </c>
      <c r="X173" s="34" t="str">
        <f t="shared" si="48"/>
        <v/>
      </c>
      <c r="Y173" s="35" t="str">
        <f t="shared" si="49"/>
        <v/>
      </c>
      <c r="Z173" s="33" t="str">
        <f t="shared" si="19"/>
        <v/>
      </c>
      <c r="AA173" s="34" t="str">
        <f t="shared" si="4"/>
        <v/>
      </c>
      <c r="AB173" s="34" t="str">
        <f t="shared" si="5"/>
        <v/>
      </c>
      <c r="AC173" s="34" t="str">
        <f t="shared" si="16"/>
        <v/>
      </c>
      <c r="AD173" s="34" t="str">
        <f t="shared" si="17"/>
        <v/>
      </c>
      <c r="AE173" s="34" t="str">
        <f t="shared" si="40"/>
        <v/>
      </c>
      <c r="AF173" s="34" t="str">
        <f t="shared" si="41"/>
        <v/>
      </c>
      <c r="AG173" s="33" t="str">
        <f t="shared" si="42"/>
        <v/>
      </c>
      <c r="AH173" s="36" t="str">
        <f t="shared" si="18"/>
        <v/>
      </c>
      <c r="AI173" s="34" t="str">
        <f t="shared" si="43"/>
        <v/>
      </c>
      <c r="AJ173" s="37" t="str">
        <f t="shared" si="50"/>
        <v/>
      </c>
    </row>
    <row r="174" spans="8:36" x14ac:dyDescent="0.2">
      <c r="H174" s="15" t="str">
        <f t="shared" si="44"/>
        <v/>
      </c>
      <c r="I174" s="16"/>
      <c r="J174" s="17"/>
      <c r="K174" s="18"/>
      <c r="L174" s="38" t="str">
        <f t="shared" si="45"/>
        <v/>
      </c>
      <c r="M174" s="16"/>
      <c r="N174" s="17"/>
      <c r="O174" s="20"/>
      <c r="P174" s="21" t="str">
        <f t="shared" si="36"/>
        <v/>
      </c>
      <c r="R174" s="30" t="str">
        <f t="shared" si="37"/>
        <v/>
      </c>
      <c r="S174" s="31" t="str">
        <f t="shared" si="38"/>
        <v/>
      </c>
      <c r="T174" s="32" t="str">
        <f>IF(OR(T$4="",R174=""),"",T$4+(COUNT(R$4:R174)-1)/(COUNT(CurrentL)-1)*JND_GL*255)</f>
        <v/>
      </c>
      <c r="U174" s="31" t="str">
        <f t="shared" si="39"/>
        <v/>
      </c>
      <c r="V174" s="33" t="str">
        <f t="shared" si="46"/>
        <v/>
      </c>
      <c r="W174" s="33" t="str">
        <f t="shared" si="47"/>
        <v/>
      </c>
      <c r="X174" s="34" t="str">
        <f t="shared" si="48"/>
        <v/>
      </c>
      <c r="Y174" s="35" t="str">
        <f t="shared" si="49"/>
        <v/>
      </c>
      <c r="Z174" s="33" t="str">
        <f t="shared" si="19"/>
        <v/>
      </c>
      <c r="AA174" s="34" t="str">
        <f t="shared" si="4"/>
        <v/>
      </c>
      <c r="AB174" s="34" t="str">
        <f t="shared" si="5"/>
        <v/>
      </c>
      <c r="AC174" s="34" t="str">
        <f t="shared" si="16"/>
        <v/>
      </c>
      <c r="AD174" s="34" t="str">
        <f t="shared" si="17"/>
        <v/>
      </c>
      <c r="AE174" s="34" t="str">
        <f t="shared" si="40"/>
        <v/>
      </c>
      <c r="AF174" s="34" t="str">
        <f t="shared" si="41"/>
        <v/>
      </c>
      <c r="AG174" s="33" t="str">
        <f t="shared" si="42"/>
        <v/>
      </c>
      <c r="AH174" s="36" t="str">
        <f t="shared" si="18"/>
        <v/>
      </c>
      <c r="AI174" s="34" t="str">
        <f t="shared" si="43"/>
        <v/>
      </c>
      <c r="AJ174" s="37" t="str">
        <f t="shared" si="50"/>
        <v/>
      </c>
    </row>
    <row r="175" spans="8:36" x14ac:dyDescent="0.2">
      <c r="H175" s="15" t="str">
        <f t="shared" si="44"/>
        <v/>
      </c>
      <c r="I175" s="16"/>
      <c r="J175" s="17"/>
      <c r="K175" s="18"/>
      <c r="L175" s="38" t="str">
        <f t="shared" si="45"/>
        <v/>
      </c>
      <c r="M175" s="16"/>
      <c r="N175" s="17"/>
      <c r="O175" s="20"/>
      <c r="P175" s="21" t="str">
        <f t="shared" si="36"/>
        <v/>
      </c>
      <c r="R175" s="30" t="str">
        <f t="shared" si="37"/>
        <v/>
      </c>
      <c r="S175" s="31" t="str">
        <f t="shared" si="38"/>
        <v/>
      </c>
      <c r="T175" s="32" t="str">
        <f>IF(OR(T$4="",R175=""),"",T$4+(COUNT(R$4:R175)-1)/(COUNT(CurrentL)-1)*JND_GL*255)</f>
        <v/>
      </c>
      <c r="U175" s="31" t="str">
        <f t="shared" si="39"/>
        <v/>
      </c>
      <c r="V175" s="33" t="str">
        <f t="shared" si="46"/>
        <v/>
      </c>
      <c r="W175" s="33" t="str">
        <f t="shared" si="47"/>
        <v/>
      </c>
      <c r="X175" s="34" t="str">
        <f t="shared" si="48"/>
        <v/>
      </c>
      <c r="Y175" s="35" t="str">
        <f t="shared" si="49"/>
        <v/>
      </c>
      <c r="Z175" s="33" t="str">
        <f t="shared" si="19"/>
        <v/>
      </c>
      <c r="AA175" s="34" t="str">
        <f t="shared" si="4"/>
        <v/>
      </c>
      <c r="AB175" s="34" t="str">
        <f t="shared" si="5"/>
        <v/>
      </c>
      <c r="AC175" s="34" t="str">
        <f t="shared" si="16"/>
        <v/>
      </c>
      <c r="AD175" s="34" t="str">
        <f t="shared" si="17"/>
        <v/>
      </c>
      <c r="AE175" s="34" t="str">
        <f t="shared" si="40"/>
        <v/>
      </c>
      <c r="AF175" s="34" t="str">
        <f t="shared" si="41"/>
        <v/>
      </c>
      <c r="AG175" s="33" t="str">
        <f t="shared" si="42"/>
        <v/>
      </c>
      <c r="AH175" s="36" t="str">
        <f t="shared" si="18"/>
        <v/>
      </c>
      <c r="AI175" s="34" t="str">
        <f t="shared" si="43"/>
        <v/>
      </c>
      <c r="AJ175" s="37" t="str">
        <f t="shared" si="50"/>
        <v/>
      </c>
    </row>
    <row r="176" spans="8:36" x14ac:dyDescent="0.2">
      <c r="H176" s="15" t="str">
        <f t="shared" si="44"/>
        <v/>
      </c>
      <c r="I176" s="16"/>
      <c r="J176" s="17"/>
      <c r="K176" s="18"/>
      <c r="L176" s="38" t="str">
        <f t="shared" si="45"/>
        <v/>
      </c>
      <c r="M176" s="16"/>
      <c r="N176" s="17"/>
      <c r="O176" s="20"/>
      <c r="P176" s="21" t="str">
        <f t="shared" si="36"/>
        <v/>
      </c>
      <c r="R176" s="30" t="str">
        <f t="shared" si="37"/>
        <v/>
      </c>
      <c r="S176" s="31" t="str">
        <f t="shared" si="38"/>
        <v/>
      </c>
      <c r="T176" s="32" t="str">
        <f>IF(OR(T$4="",R176=""),"",T$4+(COUNT(R$4:R176)-1)/(COUNT(CurrentL)-1)*JND_GL*255)</f>
        <v/>
      </c>
      <c r="U176" s="31" t="str">
        <f t="shared" si="39"/>
        <v/>
      </c>
      <c r="V176" s="33" t="str">
        <f t="shared" si="46"/>
        <v/>
      </c>
      <c r="W176" s="33" t="str">
        <f t="shared" si="47"/>
        <v/>
      </c>
      <c r="X176" s="34" t="str">
        <f t="shared" si="48"/>
        <v/>
      </c>
      <c r="Y176" s="35" t="str">
        <f t="shared" si="49"/>
        <v/>
      </c>
      <c r="Z176" s="33" t="str">
        <f t="shared" si="19"/>
        <v/>
      </c>
      <c r="AA176" s="34" t="str">
        <f t="shared" si="4"/>
        <v/>
      </c>
      <c r="AB176" s="34" t="str">
        <f t="shared" si="5"/>
        <v/>
      </c>
      <c r="AC176" s="34" t="str">
        <f t="shared" si="16"/>
        <v/>
      </c>
      <c r="AD176" s="34" t="str">
        <f t="shared" si="17"/>
        <v/>
      </c>
      <c r="AE176" s="34" t="str">
        <f t="shared" si="40"/>
        <v/>
      </c>
      <c r="AF176" s="34" t="str">
        <f t="shared" si="41"/>
        <v/>
      </c>
      <c r="AG176" s="33" t="str">
        <f t="shared" si="42"/>
        <v/>
      </c>
      <c r="AH176" s="36" t="str">
        <f t="shared" si="18"/>
        <v/>
      </c>
      <c r="AI176" s="34" t="str">
        <f t="shared" si="43"/>
        <v/>
      </c>
      <c r="AJ176" s="37" t="str">
        <f t="shared" si="50"/>
        <v/>
      </c>
    </row>
    <row r="177" spans="8:36" x14ac:dyDescent="0.2">
      <c r="H177" s="15" t="str">
        <f t="shared" si="44"/>
        <v/>
      </c>
      <c r="I177" s="16"/>
      <c r="J177" s="17"/>
      <c r="K177" s="18"/>
      <c r="L177" s="38" t="str">
        <f t="shared" si="45"/>
        <v/>
      </c>
      <c r="M177" s="16"/>
      <c r="N177" s="17"/>
      <c r="O177" s="20"/>
      <c r="P177" s="21" t="str">
        <f t="shared" si="36"/>
        <v/>
      </c>
      <c r="R177" s="30" t="str">
        <f t="shared" si="37"/>
        <v/>
      </c>
      <c r="S177" s="31" t="str">
        <f t="shared" si="38"/>
        <v/>
      </c>
      <c r="T177" s="32" t="str">
        <f>IF(OR(T$4="",R177=""),"",T$4+(COUNT(R$4:R177)-1)/(COUNT(CurrentL)-1)*JND_GL*255)</f>
        <v/>
      </c>
      <c r="U177" s="31" t="str">
        <f t="shared" si="39"/>
        <v/>
      </c>
      <c r="V177" s="33" t="str">
        <f t="shared" si="46"/>
        <v/>
      </c>
      <c r="W177" s="33" t="str">
        <f t="shared" si="47"/>
        <v/>
      </c>
      <c r="X177" s="34" t="str">
        <f t="shared" si="48"/>
        <v/>
      </c>
      <c r="Y177" s="35" t="str">
        <f t="shared" si="49"/>
        <v/>
      </c>
      <c r="Z177" s="33" t="str">
        <f t="shared" si="19"/>
        <v/>
      </c>
      <c r="AA177" s="34" t="str">
        <f t="shared" si="4"/>
        <v/>
      </c>
      <c r="AB177" s="34" t="str">
        <f t="shared" si="5"/>
        <v/>
      </c>
      <c r="AC177" s="34" t="str">
        <f t="shared" si="16"/>
        <v/>
      </c>
      <c r="AD177" s="34" t="str">
        <f t="shared" si="17"/>
        <v/>
      </c>
      <c r="AE177" s="34" t="str">
        <f t="shared" si="40"/>
        <v/>
      </c>
      <c r="AF177" s="34" t="str">
        <f t="shared" si="41"/>
        <v/>
      </c>
      <c r="AG177" s="33" t="str">
        <f t="shared" si="42"/>
        <v/>
      </c>
      <c r="AH177" s="36" t="str">
        <f t="shared" si="18"/>
        <v/>
      </c>
      <c r="AI177" s="34" t="str">
        <f t="shared" si="43"/>
        <v/>
      </c>
      <c r="AJ177" s="37" t="str">
        <f t="shared" si="50"/>
        <v/>
      </c>
    </row>
    <row r="178" spans="8:36" x14ac:dyDescent="0.2">
      <c r="H178" s="15" t="str">
        <f t="shared" si="44"/>
        <v/>
      </c>
      <c r="I178" s="16"/>
      <c r="J178" s="17"/>
      <c r="K178" s="18"/>
      <c r="L178" s="38" t="str">
        <f t="shared" si="45"/>
        <v/>
      </c>
      <c r="M178" s="16"/>
      <c r="N178" s="17"/>
      <c r="O178" s="20"/>
      <c r="P178" s="21" t="str">
        <f t="shared" si="36"/>
        <v/>
      </c>
      <c r="R178" s="30" t="str">
        <f t="shared" si="37"/>
        <v/>
      </c>
      <c r="S178" s="31" t="str">
        <f t="shared" si="38"/>
        <v/>
      </c>
      <c r="T178" s="32" t="str">
        <f>IF(OR(T$4="",R178=""),"",T$4+(COUNT(R$4:R178)-1)/(COUNT(CurrentL)-1)*JND_GL*255)</f>
        <v/>
      </c>
      <c r="U178" s="31" t="str">
        <f t="shared" si="39"/>
        <v/>
      </c>
      <c r="V178" s="33" t="str">
        <f t="shared" si="46"/>
        <v/>
      </c>
      <c r="W178" s="33" t="str">
        <f t="shared" si="47"/>
        <v/>
      </c>
      <c r="X178" s="34" t="str">
        <f t="shared" si="48"/>
        <v/>
      </c>
      <c r="Y178" s="35" t="str">
        <f t="shared" si="49"/>
        <v/>
      </c>
      <c r="Z178" s="33" t="str">
        <f t="shared" si="19"/>
        <v/>
      </c>
      <c r="AA178" s="34" t="str">
        <f t="shared" si="4"/>
        <v/>
      </c>
      <c r="AB178" s="34" t="str">
        <f t="shared" si="5"/>
        <v/>
      </c>
      <c r="AC178" s="34" t="str">
        <f t="shared" si="16"/>
        <v/>
      </c>
      <c r="AD178" s="34" t="str">
        <f t="shared" si="17"/>
        <v/>
      </c>
      <c r="AE178" s="34" t="str">
        <f t="shared" si="40"/>
        <v/>
      </c>
      <c r="AF178" s="34" t="str">
        <f t="shared" si="41"/>
        <v/>
      </c>
      <c r="AG178" s="33" t="str">
        <f t="shared" si="42"/>
        <v/>
      </c>
      <c r="AH178" s="36" t="str">
        <f t="shared" si="18"/>
        <v/>
      </c>
      <c r="AI178" s="34" t="str">
        <f t="shared" si="43"/>
        <v/>
      </c>
      <c r="AJ178" s="37" t="str">
        <f t="shared" si="50"/>
        <v/>
      </c>
    </row>
    <row r="179" spans="8:36" x14ac:dyDescent="0.2">
      <c r="H179" s="15" t="str">
        <f t="shared" si="44"/>
        <v/>
      </c>
      <c r="I179" s="16"/>
      <c r="J179" s="17"/>
      <c r="K179" s="18"/>
      <c r="L179" s="38" t="str">
        <f t="shared" si="45"/>
        <v/>
      </c>
      <c r="M179" s="16"/>
      <c r="N179" s="17"/>
      <c r="O179" s="20"/>
      <c r="P179" s="21" t="str">
        <f t="shared" si="36"/>
        <v/>
      </c>
      <c r="R179" s="30" t="str">
        <f t="shared" si="37"/>
        <v/>
      </c>
      <c r="S179" s="31" t="str">
        <f t="shared" si="38"/>
        <v/>
      </c>
      <c r="T179" s="32" t="str">
        <f>IF(OR(T$4="",R179=""),"",T$4+(COUNT(R$4:R179)-1)/(COUNT(CurrentL)-1)*JND_GL*255)</f>
        <v/>
      </c>
      <c r="U179" s="31" t="str">
        <f t="shared" si="39"/>
        <v/>
      </c>
      <c r="V179" s="33" t="str">
        <f t="shared" si="46"/>
        <v/>
      </c>
      <c r="W179" s="33" t="str">
        <f t="shared" si="47"/>
        <v/>
      </c>
      <c r="X179" s="34" t="str">
        <f t="shared" si="48"/>
        <v/>
      </c>
      <c r="Y179" s="35" t="str">
        <f t="shared" si="49"/>
        <v/>
      </c>
      <c r="Z179" s="33" t="str">
        <f t="shared" si="19"/>
        <v/>
      </c>
      <c r="AA179" s="34" t="str">
        <f t="shared" si="4"/>
        <v/>
      </c>
      <c r="AB179" s="34" t="str">
        <f t="shared" si="5"/>
        <v/>
      </c>
      <c r="AC179" s="34" t="str">
        <f t="shared" si="16"/>
        <v/>
      </c>
      <c r="AD179" s="34" t="str">
        <f t="shared" si="17"/>
        <v/>
      </c>
      <c r="AE179" s="34" t="str">
        <f t="shared" si="40"/>
        <v/>
      </c>
      <c r="AF179" s="34" t="str">
        <f t="shared" si="41"/>
        <v/>
      </c>
      <c r="AG179" s="33" t="str">
        <f t="shared" si="42"/>
        <v/>
      </c>
      <c r="AH179" s="36" t="str">
        <f t="shared" si="18"/>
        <v/>
      </c>
      <c r="AI179" s="34" t="str">
        <f t="shared" si="43"/>
        <v/>
      </c>
      <c r="AJ179" s="37" t="str">
        <f t="shared" si="50"/>
        <v/>
      </c>
    </row>
    <row r="180" spans="8:36" x14ac:dyDescent="0.2">
      <c r="H180" s="15" t="str">
        <f t="shared" si="44"/>
        <v/>
      </c>
      <c r="I180" s="16"/>
      <c r="J180" s="17"/>
      <c r="K180" s="18"/>
      <c r="L180" s="38" t="str">
        <f t="shared" si="45"/>
        <v/>
      </c>
      <c r="M180" s="16"/>
      <c r="N180" s="17"/>
      <c r="O180" s="20"/>
      <c r="P180" s="21" t="str">
        <f t="shared" si="36"/>
        <v/>
      </c>
      <c r="R180" s="30" t="str">
        <f t="shared" si="37"/>
        <v/>
      </c>
      <c r="S180" s="31" t="str">
        <f t="shared" si="38"/>
        <v/>
      </c>
      <c r="T180" s="32" t="str">
        <f>IF(OR(T$4="",R180=""),"",T$4+(COUNT(R$4:R180)-1)/(COUNT(CurrentL)-1)*JND_GL*255)</f>
        <v/>
      </c>
      <c r="U180" s="31" t="str">
        <f t="shared" si="39"/>
        <v/>
      </c>
      <c r="V180" s="33" t="str">
        <f t="shared" si="46"/>
        <v/>
      </c>
      <c r="W180" s="33" t="str">
        <f t="shared" si="47"/>
        <v/>
      </c>
      <c r="X180" s="34" t="str">
        <f t="shared" si="48"/>
        <v/>
      </c>
      <c r="Y180" s="35" t="str">
        <f t="shared" si="49"/>
        <v/>
      </c>
      <c r="Z180" s="33" t="str">
        <f t="shared" si="19"/>
        <v/>
      </c>
      <c r="AA180" s="34" t="str">
        <f t="shared" si="4"/>
        <v/>
      </c>
      <c r="AB180" s="34" t="str">
        <f t="shared" si="5"/>
        <v/>
      </c>
      <c r="AC180" s="34" t="str">
        <f t="shared" si="16"/>
        <v/>
      </c>
      <c r="AD180" s="34" t="str">
        <f t="shared" si="17"/>
        <v/>
      </c>
      <c r="AE180" s="34" t="str">
        <f t="shared" si="40"/>
        <v/>
      </c>
      <c r="AF180" s="34" t="str">
        <f t="shared" si="41"/>
        <v/>
      </c>
      <c r="AG180" s="33" t="str">
        <f t="shared" si="42"/>
        <v/>
      </c>
      <c r="AH180" s="36" t="str">
        <f t="shared" si="18"/>
        <v/>
      </c>
      <c r="AI180" s="34" t="str">
        <f t="shared" si="43"/>
        <v/>
      </c>
      <c r="AJ180" s="37" t="str">
        <f t="shared" si="50"/>
        <v/>
      </c>
    </row>
    <row r="181" spans="8:36" x14ac:dyDescent="0.2">
      <c r="H181" s="15" t="str">
        <f t="shared" si="44"/>
        <v/>
      </c>
      <c r="I181" s="16"/>
      <c r="J181" s="17"/>
      <c r="K181" s="18"/>
      <c r="L181" s="38" t="str">
        <f t="shared" si="45"/>
        <v/>
      </c>
      <c r="M181" s="16"/>
      <c r="N181" s="17"/>
      <c r="O181" s="20"/>
      <c r="P181" s="21" t="str">
        <f t="shared" si="36"/>
        <v/>
      </c>
      <c r="R181" s="30" t="str">
        <f t="shared" si="37"/>
        <v/>
      </c>
      <c r="S181" s="31" t="str">
        <f t="shared" si="38"/>
        <v/>
      </c>
      <c r="T181" s="32" t="str">
        <f>IF(OR(T$4="",R181=""),"",T$4+(COUNT(R$4:R181)-1)/(COUNT(CurrentL)-1)*JND_GL*255)</f>
        <v/>
      </c>
      <c r="U181" s="31" t="str">
        <f t="shared" si="39"/>
        <v/>
      </c>
      <c r="V181" s="33" t="str">
        <f t="shared" si="46"/>
        <v/>
      </c>
      <c r="W181" s="33" t="str">
        <f t="shared" si="47"/>
        <v/>
      </c>
      <c r="X181" s="34" t="str">
        <f t="shared" si="48"/>
        <v/>
      </c>
      <c r="Y181" s="35" t="str">
        <f t="shared" si="49"/>
        <v/>
      </c>
      <c r="Z181" s="33" t="str">
        <f t="shared" si="19"/>
        <v/>
      </c>
      <c r="AA181" s="34" t="str">
        <f t="shared" si="4"/>
        <v/>
      </c>
      <c r="AB181" s="34" t="str">
        <f t="shared" si="5"/>
        <v/>
      </c>
      <c r="AC181" s="34" t="str">
        <f t="shared" si="16"/>
        <v/>
      </c>
      <c r="AD181" s="34" t="str">
        <f t="shared" si="17"/>
        <v/>
      </c>
      <c r="AE181" s="34" t="str">
        <f t="shared" si="40"/>
        <v/>
      </c>
      <c r="AF181" s="34" t="str">
        <f t="shared" si="41"/>
        <v/>
      </c>
      <c r="AG181" s="33" t="str">
        <f t="shared" si="42"/>
        <v/>
      </c>
      <c r="AH181" s="36" t="str">
        <f t="shared" si="18"/>
        <v/>
      </c>
      <c r="AI181" s="34" t="str">
        <f t="shared" si="43"/>
        <v/>
      </c>
      <c r="AJ181" s="37" t="str">
        <f t="shared" si="50"/>
        <v/>
      </c>
    </row>
    <row r="182" spans="8:36" x14ac:dyDescent="0.2">
      <c r="H182" s="15" t="str">
        <f t="shared" si="44"/>
        <v/>
      </c>
      <c r="I182" s="16"/>
      <c r="J182" s="17"/>
      <c r="K182" s="18"/>
      <c r="L182" s="38" t="str">
        <f t="shared" si="45"/>
        <v/>
      </c>
      <c r="M182" s="16"/>
      <c r="N182" s="17"/>
      <c r="O182" s="20"/>
      <c r="P182" s="21" t="str">
        <f t="shared" si="36"/>
        <v/>
      </c>
      <c r="R182" s="30" t="str">
        <f t="shared" si="37"/>
        <v/>
      </c>
      <c r="S182" s="31" t="str">
        <f t="shared" si="38"/>
        <v/>
      </c>
      <c r="T182" s="32" t="str">
        <f>IF(OR(T$4="",R182=""),"",T$4+(COUNT(R$4:R182)-1)/(COUNT(CurrentL)-1)*JND_GL*255)</f>
        <v/>
      </c>
      <c r="U182" s="31" t="str">
        <f t="shared" si="39"/>
        <v/>
      </c>
      <c r="V182" s="33" t="str">
        <f t="shared" si="46"/>
        <v/>
      </c>
      <c r="W182" s="33" t="str">
        <f t="shared" si="47"/>
        <v/>
      </c>
      <c r="X182" s="34" t="str">
        <f t="shared" si="48"/>
        <v/>
      </c>
      <c r="Y182" s="35" t="str">
        <f t="shared" si="49"/>
        <v/>
      </c>
      <c r="Z182" s="33" t="str">
        <f t="shared" si="19"/>
        <v/>
      </c>
      <c r="AA182" s="34" t="str">
        <f t="shared" si="4"/>
        <v/>
      </c>
      <c r="AB182" s="34" t="str">
        <f t="shared" si="5"/>
        <v/>
      </c>
      <c r="AC182" s="34" t="str">
        <f t="shared" si="16"/>
        <v/>
      </c>
      <c r="AD182" s="34" t="str">
        <f t="shared" si="17"/>
        <v/>
      </c>
      <c r="AE182" s="34" t="str">
        <f t="shared" si="40"/>
        <v/>
      </c>
      <c r="AF182" s="34" t="str">
        <f t="shared" si="41"/>
        <v/>
      </c>
      <c r="AG182" s="33" t="str">
        <f t="shared" si="42"/>
        <v/>
      </c>
      <c r="AH182" s="36" t="str">
        <f t="shared" si="18"/>
        <v/>
      </c>
      <c r="AI182" s="34" t="str">
        <f t="shared" si="43"/>
        <v/>
      </c>
      <c r="AJ182" s="37" t="str">
        <f t="shared" si="50"/>
        <v/>
      </c>
    </row>
    <row r="183" spans="8:36" x14ac:dyDescent="0.2">
      <c r="H183" s="15" t="str">
        <f t="shared" si="44"/>
        <v/>
      </c>
      <c r="I183" s="16"/>
      <c r="J183" s="17"/>
      <c r="K183" s="18"/>
      <c r="L183" s="38" t="str">
        <f t="shared" si="45"/>
        <v/>
      </c>
      <c r="M183" s="16"/>
      <c r="N183" s="17"/>
      <c r="O183" s="20"/>
      <c r="P183" s="21" t="str">
        <f t="shared" si="36"/>
        <v/>
      </c>
      <c r="R183" s="30" t="str">
        <f t="shared" si="37"/>
        <v/>
      </c>
      <c r="S183" s="31" t="str">
        <f t="shared" si="38"/>
        <v/>
      </c>
      <c r="T183" s="32" t="str">
        <f>IF(OR(T$4="",R183=""),"",T$4+(COUNT(R$4:R183)-1)/(COUNT(CurrentL)-1)*JND_GL*255)</f>
        <v/>
      </c>
      <c r="U183" s="31" t="str">
        <f t="shared" si="39"/>
        <v/>
      </c>
      <c r="V183" s="33" t="str">
        <f t="shared" si="46"/>
        <v/>
      </c>
      <c r="W183" s="33" t="str">
        <f t="shared" si="47"/>
        <v/>
      </c>
      <c r="X183" s="34" t="str">
        <f t="shared" si="48"/>
        <v/>
      </c>
      <c r="Y183" s="35" t="str">
        <f t="shared" si="49"/>
        <v/>
      </c>
      <c r="Z183" s="33" t="str">
        <f t="shared" si="19"/>
        <v/>
      </c>
      <c r="AA183" s="34" t="str">
        <f t="shared" si="4"/>
        <v/>
      </c>
      <c r="AB183" s="34" t="str">
        <f t="shared" si="5"/>
        <v/>
      </c>
      <c r="AC183" s="34" t="str">
        <f t="shared" si="16"/>
        <v/>
      </c>
      <c r="AD183" s="34" t="str">
        <f t="shared" si="17"/>
        <v/>
      </c>
      <c r="AE183" s="34" t="str">
        <f t="shared" si="40"/>
        <v/>
      </c>
      <c r="AF183" s="34" t="str">
        <f t="shared" si="41"/>
        <v/>
      </c>
      <c r="AG183" s="33" t="str">
        <f t="shared" si="42"/>
        <v/>
      </c>
      <c r="AH183" s="36" t="str">
        <f t="shared" si="18"/>
        <v/>
      </c>
      <c r="AI183" s="34" t="str">
        <f t="shared" si="43"/>
        <v/>
      </c>
      <c r="AJ183" s="37" t="str">
        <f t="shared" si="50"/>
        <v/>
      </c>
    </row>
    <row r="184" spans="8:36" x14ac:dyDescent="0.2">
      <c r="H184" s="15" t="str">
        <f t="shared" si="44"/>
        <v/>
      </c>
      <c r="I184" s="16"/>
      <c r="J184" s="17"/>
      <c r="K184" s="18"/>
      <c r="L184" s="38" t="str">
        <f t="shared" si="45"/>
        <v/>
      </c>
      <c r="M184" s="16"/>
      <c r="N184" s="17"/>
      <c r="O184" s="20"/>
      <c r="P184" s="21" t="str">
        <f t="shared" si="36"/>
        <v/>
      </c>
      <c r="R184" s="30" t="str">
        <f t="shared" si="37"/>
        <v/>
      </c>
      <c r="S184" s="31" t="str">
        <f t="shared" si="38"/>
        <v/>
      </c>
      <c r="T184" s="32" t="str">
        <f>IF(OR(T$4="",R184=""),"",T$4+(COUNT(R$4:R184)-1)/(COUNT(CurrentL)-1)*JND_GL*255)</f>
        <v/>
      </c>
      <c r="U184" s="31" t="str">
        <f t="shared" si="39"/>
        <v/>
      </c>
      <c r="V184" s="33" t="str">
        <f t="shared" si="46"/>
        <v/>
      </c>
      <c r="W184" s="33" t="str">
        <f t="shared" si="47"/>
        <v/>
      </c>
      <c r="X184" s="34" t="str">
        <f t="shared" si="48"/>
        <v/>
      </c>
      <c r="Y184" s="35" t="str">
        <f t="shared" si="49"/>
        <v/>
      </c>
      <c r="Z184" s="33" t="str">
        <f t="shared" si="19"/>
        <v/>
      </c>
      <c r="AA184" s="34" t="str">
        <f t="shared" si="4"/>
        <v/>
      </c>
      <c r="AB184" s="34" t="str">
        <f t="shared" si="5"/>
        <v/>
      </c>
      <c r="AC184" s="34" t="str">
        <f t="shared" si="16"/>
        <v/>
      </c>
      <c r="AD184" s="34" t="str">
        <f t="shared" si="17"/>
        <v/>
      </c>
      <c r="AE184" s="34" t="str">
        <f t="shared" si="40"/>
        <v/>
      </c>
      <c r="AF184" s="34" t="str">
        <f t="shared" si="41"/>
        <v/>
      </c>
      <c r="AG184" s="33" t="str">
        <f t="shared" si="42"/>
        <v/>
      </c>
      <c r="AH184" s="36" t="str">
        <f t="shared" si="18"/>
        <v/>
      </c>
      <c r="AI184" s="34" t="str">
        <f t="shared" si="43"/>
        <v/>
      </c>
      <c r="AJ184" s="37" t="str">
        <f t="shared" si="50"/>
        <v/>
      </c>
    </row>
    <row r="185" spans="8:36" x14ac:dyDescent="0.2">
      <c r="H185" s="15" t="str">
        <f t="shared" si="44"/>
        <v/>
      </c>
      <c r="I185" s="16"/>
      <c r="J185" s="17"/>
      <c r="K185" s="18"/>
      <c r="L185" s="38" t="str">
        <f t="shared" si="45"/>
        <v/>
      </c>
      <c r="M185" s="16"/>
      <c r="N185" s="17"/>
      <c r="O185" s="20"/>
      <c r="P185" s="21" t="str">
        <f t="shared" si="36"/>
        <v/>
      </c>
      <c r="R185" s="30" t="str">
        <f t="shared" si="37"/>
        <v/>
      </c>
      <c r="S185" s="31" t="str">
        <f t="shared" si="38"/>
        <v/>
      </c>
      <c r="T185" s="32" t="str">
        <f>IF(OR(T$4="",R185=""),"",T$4+(COUNT(R$4:R185)-1)/(COUNT(CurrentL)-1)*JND_GL*255)</f>
        <v/>
      </c>
      <c r="U185" s="31" t="str">
        <f t="shared" si="39"/>
        <v/>
      </c>
      <c r="V185" s="33" t="str">
        <f t="shared" si="46"/>
        <v/>
      </c>
      <c r="W185" s="33" t="str">
        <f t="shared" si="47"/>
        <v/>
      </c>
      <c r="X185" s="34" t="str">
        <f t="shared" si="48"/>
        <v/>
      </c>
      <c r="Y185" s="35" t="str">
        <f t="shared" si="49"/>
        <v/>
      </c>
      <c r="Z185" s="33" t="str">
        <f t="shared" si="19"/>
        <v/>
      </c>
      <c r="AA185" s="34" t="str">
        <f t="shared" si="4"/>
        <v/>
      </c>
      <c r="AB185" s="34" t="str">
        <f t="shared" si="5"/>
        <v/>
      </c>
      <c r="AC185" s="34" t="str">
        <f t="shared" si="16"/>
        <v/>
      </c>
      <c r="AD185" s="34" t="str">
        <f t="shared" si="17"/>
        <v/>
      </c>
      <c r="AE185" s="34" t="str">
        <f t="shared" si="40"/>
        <v/>
      </c>
      <c r="AF185" s="34" t="str">
        <f t="shared" si="41"/>
        <v/>
      </c>
      <c r="AG185" s="33" t="str">
        <f t="shared" si="42"/>
        <v/>
      </c>
      <c r="AH185" s="36" t="str">
        <f t="shared" si="18"/>
        <v/>
      </c>
      <c r="AI185" s="34" t="str">
        <f t="shared" si="43"/>
        <v/>
      </c>
      <c r="AJ185" s="37" t="str">
        <f t="shared" si="50"/>
        <v/>
      </c>
    </row>
    <row r="186" spans="8:36" x14ac:dyDescent="0.2">
      <c r="H186" s="15" t="str">
        <f t="shared" si="44"/>
        <v/>
      </c>
      <c r="I186" s="16"/>
      <c r="J186" s="17"/>
      <c r="K186" s="18"/>
      <c r="L186" s="38" t="str">
        <f t="shared" si="45"/>
        <v/>
      </c>
      <c r="M186" s="16"/>
      <c r="N186" s="17"/>
      <c r="O186" s="20"/>
      <c r="P186" s="21" t="str">
        <f t="shared" si="36"/>
        <v/>
      </c>
      <c r="R186" s="30" t="str">
        <f t="shared" si="37"/>
        <v/>
      </c>
      <c r="S186" s="31" t="str">
        <f t="shared" si="38"/>
        <v/>
      </c>
      <c r="T186" s="32" t="str">
        <f>IF(OR(T$4="",R186=""),"",T$4+(COUNT(R$4:R186)-1)/(COUNT(CurrentL)-1)*JND_GL*255)</f>
        <v/>
      </c>
      <c r="U186" s="31" t="str">
        <f t="shared" si="39"/>
        <v/>
      </c>
      <c r="V186" s="33" t="str">
        <f t="shared" si="46"/>
        <v/>
      </c>
      <c r="W186" s="33" t="str">
        <f t="shared" si="47"/>
        <v/>
      </c>
      <c r="X186" s="34" t="str">
        <f t="shared" si="48"/>
        <v/>
      </c>
      <c r="Y186" s="35" t="str">
        <f t="shared" si="49"/>
        <v/>
      </c>
      <c r="Z186" s="33" t="str">
        <f t="shared" si="19"/>
        <v/>
      </c>
      <c r="AA186" s="34" t="str">
        <f t="shared" si="4"/>
        <v/>
      </c>
      <c r="AB186" s="34" t="str">
        <f t="shared" si="5"/>
        <v/>
      </c>
      <c r="AC186" s="34" t="str">
        <f t="shared" si="16"/>
        <v/>
      </c>
      <c r="AD186" s="34" t="str">
        <f t="shared" si="17"/>
        <v/>
      </c>
      <c r="AE186" s="34" t="str">
        <f t="shared" si="40"/>
        <v/>
      </c>
      <c r="AF186" s="34" t="str">
        <f t="shared" si="41"/>
        <v/>
      </c>
      <c r="AG186" s="33" t="str">
        <f t="shared" si="42"/>
        <v/>
      </c>
      <c r="AH186" s="36" t="str">
        <f t="shared" si="18"/>
        <v/>
      </c>
      <c r="AI186" s="34" t="str">
        <f t="shared" si="43"/>
        <v/>
      </c>
      <c r="AJ186" s="37" t="str">
        <f t="shared" si="50"/>
        <v/>
      </c>
    </row>
    <row r="187" spans="8:36" x14ac:dyDescent="0.2">
      <c r="H187" s="15" t="str">
        <f t="shared" si="44"/>
        <v/>
      </c>
      <c r="I187" s="16"/>
      <c r="J187" s="17"/>
      <c r="K187" s="18"/>
      <c r="L187" s="38" t="str">
        <f t="shared" si="45"/>
        <v/>
      </c>
      <c r="M187" s="16"/>
      <c r="N187" s="17"/>
      <c r="O187" s="20"/>
      <c r="P187" s="21" t="str">
        <f t="shared" si="36"/>
        <v/>
      </c>
      <c r="R187" s="30" t="str">
        <f t="shared" si="37"/>
        <v/>
      </c>
      <c r="S187" s="31" t="str">
        <f t="shared" si="38"/>
        <v/>
      </c>
      <c r="T187" s="32" t="str">
        <f>IF(OR(T$4="",R187=""),"",T$4+(COUNT(R$4:R187)-1)/(COUNT(CurrentL)-1)*JND_GL*255)</f>
        <v/>
      </c>
      <c r="U187" s="31" t="str">
        <f t="shared" si="39"/>
        <v/>
      </c>
      <c r="V187" s="33" t="str">
        <f t="shared" si="46"/>
        <v/>
      </c>
      <c r="W187" s="33" t="str">
        <f t="shared" si="47"/>
        <v/>
      </c>
      <c r="X187" s="34" t="str">
        <f t="shared" si="48"/>
        <v/>
      </c>
      <c r="Y187" s="35" t="str">
        <f t="shared" si="49"/>
        <v/>
      </c>
      <c r="Z187" s="33" t="str">
        <f t="shared" si="19"/>
        <v/>
      </c>
      <c r="AA187" s="34" t="str">
        <f t="shared" si="4"/>
        <v/>
      </c>
      <c r="AB187" s="34" t="str">
        <f t="shared" si="5"/>
        <v/>
      </c>
      <c r="AC187" s="34" t="str">
        <f t="shared" si="16"/>
        <v/>
      </c>
      <c r="AD187" s="34" t="str">
        <f t="shared" si="17"/>
        <v/>
      </c>
      <c r="AE187" s="34" t="str">
        <f t="shared" si="40"/>
        <v/>
      </c>
      <c r="AF187" s="34" t="str">
        <f t="shared" si="41"/>
        <v/>
      </c>
      <c r="AG187" s="33" t="str">
        <f t="shared" si="42"/>
        <v/>
      </c>
      <c r="AH187" s="36" t="str">
        <f t="shared" si="18"/>
        <v/>
      </c>
      <c r="AI187" s="34" t="str">
        <f t="shared" si="43"/>
        <v/>
      </c>
      <c r="AJ187" s="37" t="str">
        <f t="shared" si="50"/>
        <v/>
      </c>
    </row>
    <row r="188" spans="8:36" x14ac:dyDescent="0.2">
      <c r="H188" s="15" t="str">
        <f t="shared" si="44"/>
        <v/>
      </c>
      <c r="I188" s="16"/>
      <c r="J188" s="17"/>
      <c r="K188" s="18"/>
      <c r="L188" s="38" t="str">
        <f t="shared" si="45"/>
        <v/>
      </c>
      <c r="M188" s="16"/>
      <c r="N188" s="17"/>
      <c r="O188" s="20"/>
      <c r="P188" s="21" t="str">
        <f t="shared" si="36"/>
        <v/>
      </c>
      <c r="R188" s="30" t="str">
        <f t="shared" si="37"/>
        <v/>
      </c>
      <c r="S188" s="31" t="str">
        <f t="shared" si="38"/>
        <v/>
      </c>
      <c r="T188" s="32" t="str">
        <f>IF(OR(T$4="",R188=""),"",T$4+(COUNT(R$4:R188)-1)/(COUNT(CurrentL)-1)*JND_GL*255)</f>
        <v/>
      </c>
      <c r="U188" s="31" t="str">
        <f t="shared" si="39"/>
        <v/>
      </c>
      <c r="V188" s="33" t="str">
        <f t="shared" si="46"/>
        <v/>
      </c>
      <c r="W188" s="33" t="str">
        <f t="shared" si="47"/>
        <v/>
      </c>
      <c r="X188" s="34" t="str">
        <f t="shared" si="48"/>
        <v/>
      </c>
      <c r="Y188" s="35" t="str">
        <f t="shared" si="49"/>
        <v/>
      </c>
      <c r="Z188" s="33" t="str">
        <f t="shared" si="19"/>
        <v/>
      </c>
      <c r="AA188" s="34" t="str">
        <f t="shared" si="4"/>
        <v/>
      </c>
      <c r="AB188" s="34" t="str">
        <f t="shared" si="5"/>
        <v/>
      </c>
      <c r="AC188" s="34" t="str">
        <f t="shared" si="16"/>
        <v/>
      </c>
      <c r="AD188" s="34" t="str">
        <f t="shared" si="17"/>
        <v/>
      </c>
      <c r="AE188" s="34" t="str">
        <f t="shared" si="40"/>
        <v/>
      </c>
      <c r="AF188" s="34" t="str">
        <f t="shared" si="41"/>
        <v/>
      </c>
      <c r="AG188" s="33" t="str">
        <f t="shared" si="42"/>
        <v/>
      </c>
      <c r="AH188" s="36" t="str">
        <f t="shared" si="18"/>
        <v/>
      </c>
      <c r="AI188" s="34" t="str">
        <f t="shared" si="43"/>
        <v/>
      </c>
      <c r="AJ188" s="37" t="str">
        <f t="shared" si="50"/>
        <v/>
      </c>
    </row>
    <row r="189" spans="8:36" x14ac:dyDescent="0.2">
      <c r="H189" s="15" t="str">
        <f t="shared" si="44"/>
        <v/>
      </c>
      <c r="I189" s="16"/>
      <c r="J189" s="17"/>
      <c r="K189" s="18"/>
      <c r="L189" s="38" t="str">
        <f t="shared" si="45"/>
        <v/>
      </c>
      <c r="M189" s="16"/>
      <c r="N189" s="17"/>
      <c r="O189" s="20"/>
      <c r="P189" s="21" t="str">
        <f t="shared" si="36"/>
        <v/>
      </c>
      <c r="R189" s="30" t="str">
        <f t="shared" si="37"/>
        <v/>
      </c>
      <c r="S189" s="31" t="str">
        <f t="shared" si="38"/>
        <v/>
      </c>
      <c r="T189" s="32" t="str">
        <f>IF(OR(T$4="",R189=""),"",T$4+(COUNT(R$4:R189)-1)/(COUNT(CurrentL)-1)*JND_GL*255)</f>
        <v/>
      </c>
      <c r="U189" s="31" t="str">
        <f t="shared" si="39"/>
        <v/>
      </c>
      <c r="V189" s="33" t="str">
        <f t="shared" si="46"/>
        <v/>
      </c>
      <c r="W189" s="33" t="str">
        <f t="shared" si="47"/>
        <v/>
      </c>
      <c r="X189" s="34" t="str">
        <f t="shared" si="48"/>
        <v/>
      </c>
      <c r="Y189" s="35" t="str">
        <f t="shared" si="49"/>
        <v/>
      </c>
      <c r="Z189" s="33" t="str">
        <f t="shared" si="19"/>
        <v/>
      </c>
      <c r="AA189" s="34" t="str">
        <f t="shared" si="4"/>
        <v/>
      </c>
      <c r="AB189" s="34" t="str">
        <f t="shared" si="5"/>
        <v/>
      </c>
      <c r="AC189" s="34" t="str">
        <f t="shared" si="16"/>
        <v/>
      </c>
      <c r="AD189" s="34" t="str">
        <f t="shared" si="17"/>
        <v/>
      </c>
      <c r="AE189" s="34" t="str">
        <f t="shared" si="40"/>
        <v/>
      </c>
      <c r="AF189" s="34" t="str">
        <f t="shared" si="41"/>
        <v/>
      </c>
      <c r="AG189" s="33" t="str">
        <f t="shared" si="42"/>
        <v/>
      </c>
      <c r="AH189" s="36" t="str">
        <f t="shared" si="18"/>
        <v/>
      </c>
      <c r="AI189" s="34" t="str">
        <f t="shared" si="43"/>
        <v/>
      </c>
      <c r="AJ189" s="37" t="str">
        <f t="shared" si="50"/>
        <v/>
      </c>
    </row>
    <row r="190" spans="8:36" x14ac:dyDescent="0.2">
      <c r="H190" s="15" t="str">
        <f t="shared" si="44"/>
        <v/>
      </c>
      <c r="I190" s="16"/>
      <c r="J190" s="17"/>
      <c r="K190" s="18"/>
      <c r="L190" s="38" t="str">
        <f t="shared" si="45"/>
        <v/>
      </c>
      <c r="M190" s="16"/>
      <c r="N190" s="17"/>
      <c r="O190" s="20"/>
      <c r="P190" s="21" t="str">
        <f t="shared" si="36"/>
        <v/>
      </c>
      <c r="R190" s="30" t="str">
        <f t="shared" si="37"/>
        <v/>
      </c>
      <c r="S190" s="31" t="str">
        <f t="shared" si="38"/>
        <v/>
      </c>
      <c r="T190" s="32" t="str">
        <f>IF(OR(T$4="",R190=""),"",T$4+(COUNT(R$4:R190)-1)/(COUNT(CurrentL)-1)*JND_GL*255)</f>
        <v/>
      </c>
      <c r="U190" s="31" t="str">
        <f t="shared" si="39"/>
        <v/>
      </c>
      <c r="V190" s="33" t="str">
        <f t="shared" si="46"/>
        <v/>
      </c>
      <c r="W190" s="33" t="str">
        <f t="shared" si="47"/>
        <v/>
      </c>
      <c r="X190" s="34" t="str">
        <f t="shared" si="48"/>
        <v/>
      </c>
      <c r="Y190" s="35" t="str">
        <f t="shared" si="49"/>
        <v/>
      </c>
      <c r="Z190" s="33" t="str">
        <f t="shared" si="19"/>
        <v/>
      </c>
      <c r="AA190" s="34" t="str">
        <f t="shared" si="4"/>
        <v/>
      </c>
      <c r="AB190" s="34" t="str">
        <f t="shared" si="5"/>
        <v/>
      </c>
      <c r="AC190" s="34" t="str">
        <f t="shared" si="16"/>
        <v/>
      </c>
      <c r="AD190" s="34" t="str">
        <f t="shared" si="17"/>
        <v/>
      </c>
      <c r="AE190" s="34" t="str">
        <f t="shared" si="40"/>
        <v/>
      </c>
      <c r="AF190" s="34" t="str">
        <f t="shared" si="41"/>
        <v/>
      </c>
      <c r="AG190" s="33" t="str">
        <f t="shared" si="42"/>
        <v/>
      </c>
      <c r="AH190" s="36" t="str">
        <f t="shared" si="18"/>
        <v/>
      </c>
      <c r="AI190" s="34" t="str">
        <f t="shared" si="43"/>
        <v/>
      </c>
      <c r="AJ190" s="37" t="str">
        <f t="shared" si="50"/>
        <v/>
      </c>
    </row>
    <row r="191" spans="8:36" x14ac:dyDescent="0.2">
      <c r="H191" s="15" t="str">
        <f t="shared" si="44"/>
        <v/>
      </c>
      <c r="I191" s="16"/>
      <c r="J191" s="17"/>
      <c r="K191" s="18"/>
      <c r="L191" s="38" t="str">
        <f t="shared" si="45"/>
        <v/>
      </c>
      <c r="M191" s="16"/>
      <c r="N191" s="17"/>
      <c r="O191" s="20"/>
      <c r="P191" s="21" t="str">
        <f t="shared" si="36"/>
        <v/>
      </c>
      <c r="R191" s="30" t="str">
        <f t="shared" si="37"/>
        <v/>
      </c>
      <c r="S191" s="31" t="str">
        <f t="shared" si="38"/>
        <v/>
      </c>
      <c r="T191" s="32" t="str">
        <f>IF(OR(T$4="",R191=""),"",T$4+(COUNT(R$4:R191)-1)/(COUNT(CurrentL)-1)*JND_GL*255)</f>
        <v/>
      </c>
      <c r="U191" s="31" t="str">
        <f t="shared" si="39"/>
        <v/>
      </c>
      <c r="V191" s="33" t="str">
        <f t="shared" si="46"/>
        <v/>
      </c>
      <c r="W191" s="33" t="str">
        <f t="shared" si="47"/>
        <v/>
      </c>
      <c r="X191" s="34" t="str">
        <f t="shared" si="48"/>
        <v/>
      </c>
      <c r="Y191" s="35" t="str">
        <f t="shared" si="49"/>
        <v/>
      </c>
      <c r="Z191" s="33" t="str">
        <f t="shared" si="19"/>
        <v/>
      </c>
      <c r="AA191" s="34" t="str">
        <f t="shared" si="4"/>
        <v/>
      </c>
      <c r="AB191" s="34" t="str">
        <f t="shared" si="5"/>
        <v/>
      </c>
      <c r="AC191" s="34" t="str">
        <f t="shared" si="16"/>
        <v/>
      </c>
      <c r="AD191" s="34" t="str">
        <f t="shared" si="17"/>
        <v/>
      </c>
      <c r="AE191" s="34" t="str">
        <f t="shared" si="40"/>
        <v/>
      </c>
      <c r="AF191" s="34" t="str">
        <f t="shared" si="41"/>
        <v/>
      </c>
      <c r="AG191" s="33" t="str">
        <f t="shared" si="42"/>
        <v/>
      </c>
      <c r="AH191" s="36" t="str">
        <f t="shared" si="18"/>
        <v/>
      </c>
      <c r="AI191" s="34" t="str">
        <f t="shared" si="43"/>
        <v/>
      </c>
      <c r="AJ191" s="37" t="str">
        <f t="shared" si="50"/>
        <v/>
      </c>
    </row>
    <row r="192" spans="8:36" x14ac:dyDescent="0.2">
      <c r="H192" s="15" t="str">
        <f t="shared" si="44"/>
        <v/>
      </c>
      <c r="I192" s="16"/>
      <c r="J192" s="17"/>
      <c r="K192" s="18"/>
      <c r="L192" s="38" t="str">
        <f t="shared" si="45"/>
        <v/>
      </c>
      <c r="M192" s="16"/>
      <c r="N192" s="17"/>
      <c r="O192" s="20"/>
      <c r="P192" s="21" t="str">
        <f t="shared" si="36"/>
        <v/>
      </c>
      <c r="R192" s="30" t="str">
        <f t="shared" si="37"/>
        <v/>
      </c>
      <c r="S192" s="31" t="str">
        <f t="shared" si="38"/>
        <v/>
      </c>
      <c r="T192" s="32" t="str">
        <f>IF(OR(T$4="",R192=""),"",T$4+(COUNT(R$4:R192)-1)/(COUNT(CurrentL)-1)*JND_GL*255)</f>
        <v/>
      </c>
      <c r="U192" s="31" t="str">
        <f t="shared" si="39"/>
        <v/>
      </c>
      <c r="V192" s="33" t="str">
        <f t="shared" si="46"/>
        <v/>
      </c>
      <c r="W192" s="33" t="str">
        <f t="shared" si="47"/>
        <v/>
      </c>
      <c r="X192" s="34" t="str">
        <f t="shared" si="48"/>
        <v/>
      </c>
      <c r="Y192" s="35" t="str">
        <f t="shared" si="49"/>
        <v/>
      </c>
      <c r="Z192" s="33" t="str">
        <f t="shared" si="19"/>
        <v/>
      </c>
      <c r="AA192" s="34" t="str">
        <f t="shared" si="4"/>
        <v/>
      </c>
      <c r="AB192" s="34" t="str">
        <f t="shared" si="5"/>
        <v/>
      </c>
      <c r="AC192" s="34" t="str">
        <f t="shared" si="16"/>
        <v/>
      </c>
      <c r="AD192" s="34" t="str">
        <f t="shared" si="17"/>
        <v/>
      </c>
      <c r="AE192" s="34" t="str">
        <f t="shared" si="40"/>
        <v/>
      </c>
      <c r="AF192" s="34" t="str">
        <f t="shared" si="41"/>
        <v/>
      </c>
      <c r="AG192" s="33" t="str">
        <f t="shared" si="42"/>
        <v/>
      </c>
      <c r="AH192" s="36" t="str">
        <f t="shared" si="18"/>
        <v/>
      </c>
      <c r="AI192" s="34" t="str">
        <f t="shared" si="43"/>
        <v/>
      </c>
      <c r="AJ192" s="37" t="str">
        <f t="shared" si="50"/>
        <v/>
      </c>
    </row>
    <row r="193" spans="8:36" x14ac:dyDescent="0.2">
      <c r="H193" s="15" t="str">
        <f t="shared" si="44"/>
        <v/>
      </c>
      <c r="I193" s="16"/>
      <c r="J193" s="17"/>
      <c r="K193" s="18"/>
      <c r="L193" s="38" t="str">
        <f t="shared" si="45"/>
        <v/>
      </c>
      <c r="M193" s="16"/>
      <c r="N193" s="17"/>
      <c r="O193" s="20"/>
      <c r="P193" s="21" t="str">
        <f t="shared" si="36"/>
        <v/>
      </c>
      <c r="R193" s="30" t="str">
        <f t="shared" si="37"/>
        <v/>
      </c>
      <c r="S193" s="31" t="str">
        <f t="shared" si="38"/>
        <v/>
      </c>
      <c r="T193" s="32" t="str">
        <f>IF(OR(T$4="",R193=""),"",T$4+(COUNT(R$4:R193)-1)/(COUNT(CurrentL)-1)*JND_GL*255)</f>
        <v/>
      </c>
      <c r="U193" s="31" t="str">
        <f t="shared" si="39"/>
        <v/>
      </c>
      <c r="V193" s="33" t="str">
        <f t="shared" si="46"/>
        <v/>
      </c>
      <c r="W193" s="33" t="str">
        <f t="shared" si="47"/>
        <v/>
      </c>
      <c r="X193" s="34" t="str">
        <f t="shared" si="48"/>
        <v/>
      </c>
      <c r="Y193" s="35" t="str">
        <f t="shared" si="49"/>
        <v/>
      </c>
      <c r="Z193" s="33" t="str">
        <f t="shared" si="19"/>
        <v/>
      </c>
      <c r="AA193" s="34" t="str">
        <f t="shared" si="4"/>
        <v/>
      </c>
      <c r="AB193" s="34" t="str">
        <f t="shared" si="5"/>
        <v/>
      </c>
      <c r="AC193" s="34" t="str">
        <f t="shared" si="16"/>
        <v/>
      </c>
      <c r="AD193" s="34" t="str">
        <f t="shared" si="17"/>
        <v/>
      </c>
      <c r="AE193" s="34" t="str">
        <f t="shared" si="40"/>
        <v/>
      </c>
      <c r="AF193" s="34" t="str">
        <f t="shared" si="41"/>
        <v/>
      </c>
      <c r="AG193" s="33" t="str">
        <f t="shared" si="42"/>
        <v/>
      </c>
      <c r="AH193" s="36" t="str">
        <f t="shared" si="18"/>
        <v/>
      </c>
      <c r="AI193" s="34" t="str">
        <f t="shared" si="43"/>
        <v/>
      </c>
      <c r="AJ193" s="37" t="str">
        <f t="shared" si="50"/>
        <v/>
      </c>
    </row>
    <row r="194" spans="8:36" x14ac:dyDescent="0.2">
      <c r="H194" s="15" t="str">
        <f t="shared" si="44"/>
        <v/>
      </c>
      <c r="I194" s="16"/>
      <c r="J194" s="17"/>
      <c r="K194" s="18"/>
      <c r="L194" s="38" t="str">
        <f t="shared" si="45"/>
        <v/>
      </c>
      <c r="M194" s="16"/>
      <c r="N194" s="17"/>
      <c r="O194" s="20"/>
      <c r="P194" s="21" t="str">
        <f t="shared" si="36"/>
        <v/>
      </c>
      <c r="R194" s="30" t="str">
        <f t="shared" si="37"/>
        <v/>
      </c>
      <c r="S194" s="31" t="str">
        <f t="shared" si="38"/>
        <v/>
      </c>
      <c r="T194" s="32" t="str">
        <f>IF(OR(T$4="",R194=""),"",T$4+(COUNT(R$4:R194)-1)/(COUNT(CurrentL)-1)*JND_GL*255)</f>
        <v/>
      </c>
      <c r="U194" s="31" t="str">
        <f t="shared" si="39"/>
        <v/>
      </c>
      <c r="V194" s="33" t="str">
        <f t="shared" si="46"/>
        <v/>
      </c>
      <c r="W194" s="33" t="str">
        <f t="shared" si="47"/>
        <v/>
      </c>
      <c r="X194" s="34" t="str">
        <f t="shared" si="48"/>
        <v/>
      </c>
      <c r="Y194" s="35" t="str">
        <f t="shared" si="49"/>
        <v/>
      </c>
      <c r="Z194" s="33" t="str">
        <f t="shared" si="19"/>
        <v/>
      </c>
      <c r="AA194" s="34" t="str">
        <f t="shared" si="4"/>
        <v/>
      </c>
      <c r="AB194" s="34" t="str">
        <f t="shared" si="5"/>
        <v/>
      </c>
      <c r="AC194" s="34" t="str">
        <f t="shared" si="16"/>
        <v/>
      </c>
      <c r="AD194" s="34" t="str">
        <f t="shared" si="17"/>
        <v/>
      </c>
      <c r="AE194" s="34" t="str">
        <f t="shared" si="40"/>
        <v/>
      </c>
      <c r="AF194" s="34" t="str">
        <f t="shared" si="41"/>
        <v/>
      </c>
      <c r="AG194" s="33" t="str">
        <f t="shared" si="42"/>
        <v/>
      </c>
      <c r="AH194" s="36" t="str">
        <f t="shared" si="18"/>
        <v/>
      </c>
      <c r="AI194" s="34" t="str">
        <f t="shared" si="43"/>
        <v/>
      </c>
      <c r="AJ194" s="37" t="str">
        <f t="shared" si="50"/>
        <v/>
      </c>
    </row>
    <row r="195" spans="8:36" x14ac:dyDescent="0.2">
      <c r="H195" s="15" t="str">
        <f t="shared" si="44"/>
        <v/>
      </c>
      <c r="I195" s="16"/>
      <c r="J195" s="17"/>
      <c r="K195" s="18"/>
      <c r="L195" s="38" t="str">
        <f t="shared" si="45"/>
        <v/>
      </c>
      <c r="M195" s="16"/>
      <c r="N195" s="17"/>
      <c r="O195" s="20"/>
      <c r="P195" s="21" t="str">
        <f t="shared" si="36"/>
        <v/>
      </c>
      <c r="R195" s="30" t="str">
        <f t="shared" si="37"/>
        <v/>
      </c>
      <c r="S195" s="31" t="str">
        <f t="shared" si="38"/>
        <v/>
      </c>
      <c r="T195" s="32" t="str">
        <f>IF(OR(T$4="",R195=""),"",T$4+(COUNT(R$4:R195)-1)/(COUNT(CurrentL)-1)*JND_GL*255)</f>
        <v/>
      </c>
      <c r="U195" s="31" t="str">
        <f t="shared" si="39"/>
        <v/>
      </c>
      <c r="V195" s="33" t="str">
        <f t="shared" si="46"/>
        <v/>
      </c>
      <c r="W195" s="33" t="str">
        <f t="shared" si="47"/>
        <v/>
      </c>
      <c r="X195" s="34" t="str">
        <f t="shared" si="48"/>
        <v/>
      </c>
      <c r="Y195" s="35" t="str">
        <f t="shared" si="49"/>
        <v/>
      </c>
      <c r="Z195" s="33" t="str">
        <f t="shared" si="19"/>
        <v/>
      </c>
      <c r="AA195" s="34" t="str">
        <f t="shared" si="4"/>
        <v/>
      </c>
      <c r="AB195" s="34" t="str">
        <f t="shared" si="5"/>
        <v/>
      </c>
      <c r="AC195" s="34" t="str">
        <f t="shared" si="16"/>
        <v/>
      </c>
      <c r="AD195" s="34" t="str">
        <f t="shared" si="17"/>
        <v/>
      </c>
      <c r="AE195" s="34" t="str">
        <f t="shared" si="40"/>
        <v/>
      </c>
      <c r="AF195" s="34" t="str">
        <f t="shared" si="41"/>
        <v/>
      </c>
      <c r="AG195" s="33" t="str">
        <f t="shared" si="42"/>
        <v/>
      </c>
      <c r="AH195" s="36" t="str">
        <f t="shared" si="18"/>
        <v/>
      </c>
      <c r="AI195" s="34" t="str">
        <f t="shared" si="43"/>
        <v/>
      </c>
      <c r="AJ195" s="37" t="str">
        <f t="shared" si="50"/>
        <v/>
      </c>
    </row>
    <row r="196" spans="8:36" x14ac:dyDescent="0.2">
      <c r="H196" s="15" t="str">
        <f t="shared" si="44"/>
        <v/>
      </c>
      <c r="I196" s="16"/>
      <c r="J196" s="17"/>
      <c r="K196" s="18"/>
      <c r="L196" s="38" t="str">
        <f t="shared" si="45"/>
        <v/>
      </c>
      <c r="M196" s="16"/>
      <c r="N196" s="17"/>
      <c r="O196" s="20"/>
      <c r="P196" s="21" t="str">
        <f t="shared" ref="P196:P259" si="51">IF(ISBLANK(M196),"",M196+Prev_Lamb)</f>
        <v/>
      </c>
      <c r="R196" s="30" t="str">
        <f t="shared" ref="R196:R259" si="52">IF(I196="","",I196+Lamb)</f>
        <v/>
      </c>
      <c r="S196" s="31" t="str">
        <f t="shared" ref="S196:S259" si="53">IF(R196="","",(GSDF_A+GSDF_B*LOG10(R196)+GSDF_C*(LOG10(R196))^2+GSDF_D*(LOG10(R196))^3+GSDF_E*(LOG10(R196))^4+GSDF_F*(LOG10(R196))^5+GSDF_G*(LOG10(R196))^6+GSDF_H*(LOG10(R196))^7+GSDF_I*(LOG10(R196))^8))</f>
        <v/>
      </c>
      <c r="T196" s="32" t="str">
        <f>IF(OR(T$4="",R196=""),"",T$4+(COUNT(R$4:R196)-1)/(COUNT(CurrentL)-1)*JND_GL*255)</f>
        <v/>
      </c>
      <c r="U196" s="31" t="str">
        <f t="shared" ref="U196:U259" si="54">IF(T196="","",10^((GSDFa+GSDFc*LN(T196)+GSDFe*(LN(T196))^2+GSDFg*(LN(T196))^3+GSDFm*(LN(T196))^4)/(1+GSDFb*LN(T196)+GSDFd*(LN(T196))^2+GSDFf*(LN(T196))^3+GSDFh*(LN(T196))^4+GSDFk*(LN(T196))^5)))</f>
        <v/>
      </c>
      <c r="V196" s="33" t="str">
        <f t="shared" si="46"/>
        <v/>
      </c>
      <c r="W196" s="33" t="str">
        <f t="shared" si="47"/>
        <v/>
      </c>
      <c r="X196" s="34" t="str">
        <f t="shared" si="48"/>
        <v/>
      </c>
      <c r="Y196" s="35" t="str">
        <f t="shared" si="49"/>
        <v/>
      </c>
      <c r="Z196" s="33" t="str">
        <f t="shared" si="19"/>
        <v/>
      </c>
      <c r="AA196" s="34" t="str">
        <f t="shared" si="4"/>
        <v/>
      </c>
      <c r="AB196" s="34" t="str">
        <f t="shared" si="5"/>
        <v/>
      </c>
      <c r="AC196" s="34" t="str">
        <f t="shared" si="16"/>
        <v/>
      </c>
      <c r="AD196" s="34" t="str">
        <f t="shared" si="17"/>
        <v/>
      </c>
      <c r="AE196" s="34" t="str">
        <f t="shared" ref="AE196:AE259" si="55">IF(ISBLANK(J196),"",IF($I196&gt;=5,J196,INDEX(Currentu,MATCH(5,CurrentL,1)+1)))</f>
        <v/>
      </c>
      <c r="AF196" s="34" t="str">
        <f t="shared" ref="AF196:AF259" si="56">IF(ISBLANK(K196),"",IF($I196&gt;=5,K196,INDEX(Currentv,MATCH(5,CurrentL,1)+1)))</f>
        <v/>
      </c>
      <c r="AG196" s="33" t="str">
        <f t="shared" ref="AG196:AG259" si="57">IF(OR(AE196="",AF196="",AE196=0,AF196=0),"",SQRT((AE196-u)^2+(AF196-v)^2))</f>
        <v/>
      </c>
      <c r="AH196" s="36" t="str">
        <f t="shared" si="18"/>
        <v/>
      </c>
      <c r="AI196" s="34" t="str">
        <f t="shared" ref="AI196:AI259" si="58">IF(OR(AE196="",AF196="",AE196=0,AF196=0),"",SQRT((AE196-INDEX(Currentu,MATCH(Lpmax,CurrentLp,0)))^2+(AF196-INDEX(Currentv,MATCH(Lpmax,CurrentLp,0)))^2))</f>
        <v/>
      </c>
      <c r="AJ196" s="37" t="str">
        <f t="shared" si="50"/>
        <v/>
      </c>
    </row>
    <row r="197" spans="8:36" x14ac:dyDescent="0.2">
      <c r="H197" s="15" t="str">
        <f t="shared" ref="H197:H259" si="59">IF(ISBLANK(I197),"",255/(COUNT(CurrentL)-1)+H196)</f>
        <v/>
      </c>
      <c r="I197" s="16"/>
      <c r="J197" s="17"/>
      <c r="K197" s="18"/>
      <c r="L197" s="38" t="str">
        <f t="shared" ref="L197:L259" si="60">IF(ISBLANK(M197),"",255/(COUNT(PreviousL)-1)+L196)</f>
        <v/>
      </c>
      <c r="M197" s="16"/>
      <c r="N197" s="17"/>
      <c r="O197" s="20"/>
      <c r="P197" s="21" t="str">
        <f t="shared" si="51"/>
        <v/>
      </c>
      <c r="R197" s="30" t="str">
        <f t="shared" si="52"/>
        <v/>
      </c>
      <c r="S197" s="31" t="str">
        <f t="shared" si="53"/>
        <v/>
      </c>
      <c r="T197" s="32" t="str">
        <f>IF(OR(T$4="",R197=""),"",T$4+(COUNT(R$4:R197)-1)/(COUNT(CurrentL)-1)*JND_GL*255)</f>
        <v/>
      </c>
      <c r="U197" s="31" t="str">
        <f t="shared" si="54"/>
        <v/>
      </c>
      <c r="V197" s="33" t="str">
        <f t="shared" ref="V197:V259" si="61">IF(OR(S197="",dGL=""),"",(S197-S196)/dGL)</f>
        <v/>
      </c>
      <c r="W197" s="33" t="str">
        <f t="shared" ref="W197:W259" si="62">IF(V197="","",(V197-JND_GL)/JND_GL)</f>
        <v/>
      </c>
      <c r="X197" s="34" t="str">
        <f t="shared" ref="X197:X259" si="63">IF(R197="","",((R197-R196)/AVERAGE(R197,R196))/(dGL*JND_GL))</f>
        <v/>
      </c>
      <c r="Y197" s="35" t="str">
        <f t="shared" ref="Y197:Y259" si="64">IF(U197="","",((U197-U196)/AVERAGE(U197,U196))/(dGL*JND_GL))</f>
        <v/>
      </c>
      <c r="Z197" s="33" t="str">
        <f t="shared" si="19"/>
        <v/>
      </c>
      <c r="AA197" s="34" t="str">
        <f t="shared" si="4"/>
        <v/>
      </c>
      <c r="AB197" s="34" t="str">
        <f t="shared" si="5"/>
        <v/>
      </c>
      <c r="AC197" s="34" t="str">
        <f t="shared" si="16"/>
        <v/>
      </c>
      <c r="AD197" s="34" t="str">
        <f t="shared" si="17"/>
        <v/>
      </c>
      <c r="AE197" s="34" t="str">
        <f t="shared" si="55"/>
        <v/>
      </c>
      <c r="AF197" s="34" t="str">
        <f t="shared" si="56"/>
        <v/>
      </c>
      <c r="AG197" s="33" t="str">
        <f t="shared" si="57"/>
        <v/>
      </c>
      <c r="AH197" s="36" t="str">
        <f t="shared" si="18"/>
        <v/>
      </c>
      <c r="AI197" s="34" t="str">
        <f t="shared" si="58"/>
        <v/>
      </c>
      <c r="AJ197" s="37" t="str">
        <f t="shared" si="50"/>
        <v/>
      </c>
    </row>
    <row r="198" spans="8:36" x14ac:dyDescent="0.2">
      <c r="H198" s="15" t="str">
        <f t="shared" si="59"/>
        <v/>
      </c>
      <c r="I198" s="16"/>
      <c r="J198" s="17"/>
      <c r="K198" s="18"/>
      <c r="L198" s="38" t="str">
        <f t="shared" si="60"/>
        <v/>
      </c>
      <c r="M198" s="16"/>
      <c r="N198" s="17"/>
      <c r="O198" s="20"/>
      <c r="P198" s="21" t="str">
        <f t="shared" si="51"/>
        <v/>
      </c>
      <c r="R198" s="30" t="str">
        <f t="shared" si="52"/>
        <v/>
      </c>
      <c r="S198" s="31" t="str">
        <f t="shared" si="53"/>
        <v/>
      </c>
      <c r="T198" s="32" t="str">
        <f>IF(OR(T$4="",R198=""),"",T$4+(COUNT(R$4:R198)-1)/(COUNT(CurrentL)-1)*JND_GL*255)</f>
        <v/>
      </c>
      <c r="U198" s="31" t="str">
        <f t="shared" si="54"/>
        <v/>
      </c>
      <c r="V198" s="33" t="str">
        <f t="shared" si="61"/>
        <v/>
      </c>
      <c r="W198" s="33" t="str">
        <f t="shared" si="62"/>
        <v/>
      </c>
      <c r="X198" s="34" t="str">
        <f t="shared" si="63"/>
        <v/>
      </c>
      <c r="Y198" s="35" t="str">
        <f t="shared" si="64"/>
        <v/>
      </c>
      <c r="Z198" s="33" t="str">
        <f t="shared" si="19"/>
        <v/>
      </c>
      <c r="AA198" s="34" t="str">
        <f t="shared" si="4"/>
        <v/>
      </c>
      <c r="AB198" s="34" t="str">
        <f t="shared" si="5"/>
        <v/>
      </c>
      <c r="AC198" s="34" t="str">
        <f t="shared" si="16"/>
        <v/>
      </c>
      <c r="AD198" s="34" t="str">
        <f t="shared" si="17"/>
        <v/>
      </c>
      <c r="AE198" s="34" t="str">
        <f t="shared" si="55"/>
        <v/>
      </c>
      <c r="AF198" s="34" t="str">
        <f t="shared" si="56"/>
        <v/>
      </c>
      <c r="AG198" s="33" t="str">
        <f t="shared" si="57"/>
        <v/>
      </c>
      <c r="AH198" s="36" t="str">
        <f t="shared" si="18"/>
        <v/>
      </c>
      <c r="AI198" s="34" t="str">
        <f t="shared" si="58"/>
        <v/>
      </c>
      <c r="AJ198" s="37" t="str">
        <f t="shared" ref="AJ198:AJ259" si="65">IF(OR(AE198="",AE198="",AE198=0,AF198=0),"",SQRT((AE198-AE197)^2+(AF198-AF197)^2))</f>
        <v/>
      </c>
    </row>
    <row r="199" spans="8:36" x14ac:dyDescent="0.2">
      <c r="H199" s="15" t="str">
        <f t="shared" si="59"/>
        <v/>
      </c>
      <c r="I199" s="16"/>
      <c r="J199" s="17"/>
      <c r="K199" s="18"/>
      <c r="L199" s="38" t="str">
        <f t="shared" si="60"/>
        <v/>
      </c>
      <c r="M199" s="16"/>
      <c r="N199" s="17"/>
      <c r="O199" s="20"/>
      <c r="P199" s="21" t="str">
        <f t="shared" si="51"/>
        <v/>
      </c>
      <c r="R199" s="30" t="str">
        <f t="shared" si="52"/>
        <v/>
      </c>
      <c r="S199" s="31" t="str">
        <f t="shared" si="53"/>
        <v/>
      </c>
      <c r="T199" s="32" t="str">
        <f>IF(OR(T$4="",R199=""),"",T$4+(COUNT(R$4:R199)-1)/(COUNT(CurrentL)-1)*JND_GL*255)</f>
        <v/>
      </c>
      <c r="U199" s="31" t="str">
        <f t="shared" si="54"/>
        <v/>
      </c>
      <c r="V199" s="33" t="str">
        <f t="shared" si="61"/>
        <v/>
      </c>
      <c r="W199" s="33" t="str">
        <f t="shared" si="62"/>
        <v/>
      </c>
      <c r="X199" s="34" t="str">
        <f t="shared" si="63"/>
        <v/>
      </c>
      <c r="Y199" s="35" t="str">
        <f t="shared" si="64"/>
        <v/>
      </c>
      <c r="Z199" s="33" t="str">
        <f t="shared" si="19"/>
        <v/>
      </c>
      <c r="AA199" s="34" t="str">
        <f t="shared" si="4"/>
        <v/>
      </c>
      <c r="AB199" s="34" t="str">
        <f t="shared" si="5"/>
        <v/>
      </c>
      <c r="AC199" s="34" t="str">
        <f t="shared" si="16"/>
        <v/>
      </c>
      <c r="AD199" s="34" t="str">
        <f t="shared" si="17"/>
        <v/>
      </c>
      <c r="AE199" s="34" t="str">
        <f t="shared" si="55"/>
        <v/>
      </c>
      <c r="AF199" s="34" t="str">
        <f t="shared" si="56"/>
        <v/>
      </c>
      <c r="AG199" s="33" t="str">
        <f t="shared" si="57"/>
        <v/>
      </c>
      <c r="AH199" s="36" t="str">
        <f t="shared" si="18"/>
        <v/>
      </c>
      <c r="AI199" s="34" t="str">
        <f t="shared" si="58"/>
        <v/>
      </c>
      <c r="AJ199" s="37" t="str">
        <f t="shared" si="65"/>
        <v/>
      </c>
    </row>
    <row r="200" spans="8:36" x14ac:dyDescent="0.2">
      <c r="H200" s="15" t="str">
        <f t="shared" si="59"/>
        <v/>
      </c>
      <c r="I200" s="16"/>
      <c r="J200" s="17"/>
      <c r="K200" s="18"/>
      <c r="L200" s="38" t="str">
        <f t="shared" si="60"/>
        <v/>
      </c>
      <c r="M200" s="16"/>
      <c r="N200" s="17"/>
      <c r="O200" s="20"/>
      <c r="P200" s="21" t="str">
        <f t="shared" si="51"/>
        <v/>
      </c>
      <c r="R200" s="30" t="str">
        <f t="shared" si="52"/>
        <v/>
      </c>
      <c r="S200" s="31" t="str">
        <f t="shared" si="53"/>
        <v/>
      </c>
      <c r="T200" s="32" t="str">
        <f>IF(OR(T$4="",R200=""),"",T$4+(COUNT(R$4:R200)-1)/(COUNT(CurrentL)-1)*JND_GL*255)</f>
        <v/>
      </c>
      <c r="U200" s="31" t="str">
        <f t="shared" si="54"/>
        <v/>
      </c>
      <c r="V200" s="33" t="str">
        <f t="shared" si="61"/>
        <v/>
      </c>
      <c r="W200" s="33" t="str">
        <f t="shared" si="62"/>
        <v/>
      </c>
      <c r="X200" s="34" t="str">
        <f t="shared" si="63"/>
        <v/>
      </c>
      <c r="Y200" s="35" t="str">
        <f t="shared" si="64"/>
        <v/>
      </c>
      <c r="Z200" s="33" t="str">
        <f t="shared" si="19"/>
        <v/>
      </c>
      <c r="AA200" s="34" t="str">
        <f t="shared" si="4"/>
        <v/>
      </c>
      <c r="AB200" s="34" t="str">
        <f t="shared" si="5"/>
        <v/>
      </c>
      <c r="AC200" s="34" t="str">
        <f t="shared" si="16"/>
        <v/>
      </c>
      <c r="AD200" s="34" t="str">
        <f t="shared" si="17"/>
        <v/>
      </c>
      <c r="AE200" s="34" t="str">
        <f t="shared" si="55"/>
        <v/>
      </c>
      <c r="AF200" s="34" t="str">
        <f t="shared" si="56"/>
        <v/>
      </c>
      <c r="AG200" s="33" t="str">
        <f t="shared" si="57"/>
        <v/>
      </c>
      <c r="AH200" s="36" t="str">
        <f t="shared" si="18"/>
        <v/>
      </c>
      <c r="AI200" s="34" t="str">
        <f t="shared" si="58"/>
        <v/>
      </c>
      <c r="AJ200" s="37" t="str">
        <f t="shared" si="65"/>
        <v/>
      </c>
    </row>
    <row r="201" spans="8:36" x14ac:dyDescent="0.2">
      <c r="H201" s="15" t="str">
        <f t="shared" si="59"/>
        <v/>
      </c>
      <c r="I201" s="16"/>
      <c r="J201" s="17"/>
      <c r="K201" s="18"/>
      <c r="L201" s="38" t="str">
        <f t="shared" si="60"/>
        <v/>
      </c>
      <c r="M201" s="16"/>
      <c r="N201" s="17"/>
      <c r="O201" s="20"/>
      <c r="P201" s="21" t="str">
        <f t="shared" si="51"/>
        <v/>
      </c>
      <c r="R201" s="30" t="str">
        <f t="shared" si="52"/>
        <v/>
      </c>
      <c r="S201" s="31" t="str">
        <f t="shared" si="53"/>
        <v/>
      </c>
      <c r="T201" s="32" t="str">
        <f>IF(OR(T$4="",R201=""),"",T$4+(COUNT(R$4:R201)-1)/(COUNT(CurrentL)-1)*JND_GL*255)</f>
        <v/>
      </c>
      <c r="U201" s="31" t="str">
        <f t="shared" si="54"/>
        <v/>
      </c>
      <c r="V201" s="33" t="str">
        <f t="shared" si="61"/>
        <v/>
      </c>
      <c r="W201" s="33" t="str">
        <f t="shared" si="62"/>
        <v/>
      </c>
      <c r="X201" s="34" t="str">
        <f t="shared" si="63"/>
        <v/>
      </c>
      <c r="Y201" s="35" t="str">
        <f t="shared" si="64"/>
        <v/>
      </c>
      <c r="Z201" s="33" t="str">
        <f t="shared" si="19"/>
        <v/>
      </c>
      <c r="AA201" s="34" t="str">
        <f t="shared" si="4"/>
        <v/>
      </c>
      <c r="AB201" s="34" t="str">
        <f t="shared" si="5"/>
        <v/>
      </c>
      <c r="AC201" s="34" t="str">
        <f t="shared" si="16"/>
        <v/>
      </c>
      <c r="AD201" s="34" t="str">
        <f t="shared" si="17"/>
        <v/>
      </c>
      <c r="AE201" s="34" t="str">
        <f t="shared" si="55"/>
        <v/>
      </c>
      <c r="AF201" s="34" t="str">
        <f t="shared" si="56"/>
        <v/>
      </c>
      <c r="AG201" s="33" t="str">
        <f t="shared" si="57"/>
        <v/>
      </c>
      <c r="AH201" s="36" t="str">
        <f t="shared" si="18"/>
        <v/>
      </c>
      <c r="AI201" s="34" t="str">
        <f t="shared" si="58"/>
        <v/>
      </c>
      <c r="AJ201" s="37" t="str">
        <f t="shared" si="65"/>
        <v/>
      </c>
    </row>
    <row r="202" spans="8:36" x14ac:dyDescent="0.2">
      <c r="H202" s="15" t="str">
        <f t="shared" si="59"/>
        <v/>
      </c>
      <c r="I202" s="16"/>
      <c r="J202" s="17"/>
      <c r="K202" s="18"/>
      <c r="L202" s="38" t="str">
        <f t="shared" si="60"/>
        <v/>
      </c>
      <c r="M202" s="16"/>
      <c r="N202" s="17"/>
      <c r="O202" s="20"/>
      <c r="P202" s="21" t="str">
        <f t="shared" si="51"/>
        <v/>
      </c>
      <c r="R202" s="30" t="str">
        <f t="shared" si="52"/>
        <v/>
      </c>
      <c r="S202" s="31" t="str">
        <f t="shared" si="53"/>
        <v/>
      </c>
      <c r="T202" s="32" t="str">
        <f>IF(OR(T$4="",R202=""),"",T$4+(COUNT(R$4:R202)-1)/(COUNT(CurrentL)-1)*JND_GL*255)</f>
        <v/>
      </c>
      <c r="U202" s="31" t="str">
        <f t="shared" si="54"/>
        <v/>
      </c>
      <c r="V202" s="33" t="str">
        <f t="shared" si="61"/>
        <v/>
      </c>
      <c r="W202" s="33" t="str">
        <f t="shared" si="62"/>
        <v/>
      </c>
      <c r="X202" s="34" t="str">
        <f t="shared" si="63"/>
        <v/>
      </c>
      <c r="Y202" s="35" t="str">
        <f t="shared" si="64"/>
        <v/>
      </c>
      <c r="Z202" s="33" t="str">
        <f t="shared" si="19"/>
        <v/>
      </c>
      <c r="AA202" s="34" t="str">
        <f t="shared" si="4"/>
        <v/>
      </c>
      <c r="AB202" s="34" t="str">
        <f t="shared" si="5"/>
        <v/>
      </c>
      <c r="AC202" s="34" t="str">
        <f t="shared" si="16"/>
        <v/>
      </c>
      <c r="AD202" s="34" t="str">
        <f t="shared" si="17"/>
        <v/>
      </c>
      <c r="AE202" s="34" t="str">
        <f t="shared" si="55"/>
        <v/>
      </c>
      <c r="AF202" s="34" t="str">
        <f t="shared" si="56"/>
        <v/>
      </c>
      <c r="AG202" s="33" t="str">
        <f t="shared" si="57"/>
        <v/>
      </c>
      <c r="AH202" s="36" t="str">
        <f t="shared" si="18"/>
        <v/>
      </c>
      <c r="AI202" s="34" t="str">
        <f t="shared" si="58"/>
        <v/>
      </c>
      <c r="AJ202" s="37" t="str">
        <f t="shared" si="65"/>
        <v/>
      </c>
    </row>
    <row r="203" spans="8:36" x14ac:dyDescent="0.2">
      <c r="H203" s="15" t="str">
        <f t="shared" si="59"/>
        <v/>
      </c>
      <c r="I203" s="16"/>
      <c r="J203" s="17"/>
      <c r="K203" s="18"/>
      <c r="L203" s="38" t="str">
        <f t="shared" si="60"/>
        <v/>
      </c>
      <c r="M203" s="16"/>
      <c r="N203" s="17"/>
      <c r="O203" s="20"/>
      <c r="P203" s="21" t="str">
        <f t="shared" si="51"/>
        <v/>
      </c>
      <c r="R203" s="30" t="str">
        <f t="shared" si="52"/>
        <v/>
      </c>
      <c r="S203" s="31" t="str">
        <f t="shared" si="53"/>
        <v/>
      </c>
      <c r="T203" s="32" t="str">
        <f>IF(OR(T$4="",R203=""),"",T$4+(COUNT(R$4:R203)-1)/(COUNT(CurrentL)-1)*JND_GL*255)</f>
        <v/>
      </c>
      <c r="U203" s="31" t="str">
        <f t="shared" si="54"/>
        <v/>
      </c>
      <c r="V203" s="33" t="str">
        <f t="shared" si="61"/>
        <v/>
      </c>
      <c r="W203" s="33" t="str">
        <f t="shared" si="62"/>
        <v/>
      </c>
      <c r="X203" s="34" t="str">
        <f t="shared" si="63"/>
        <v/>
      </c>
      <c r="Y203" s="35" t="str">
        <f t="shared" si="64"/>
        <v/>
      </c>
      <c r="Z203" s="33" t="str">
        <f t="shared" si="19"/>
        <v/>
      </c>
      <c r="AA203" s="34" t="str">
        <f t="shared" si="4"/>
        <v/>
      </c>
      <c r="AB203" s="34" t="str">
        <f t="shared" si="5"/>
        <v/>
      </c>
      <c r="AC203" s="34" t="str">
        <f t="shared" si="16"/>
        <v/>
      </c>
      <c r="AD203" s="34" t="str">
        <f t="shared" si="17"/>
        <v/>
      </c>
      <c r="AE203" s="34" t="str">
        <f t="shared" si="55"/>
        <v/>
      </c>
      <c r="AF203" s="34" t="str">
        <f t="shared" si="56"/>
        <v/>
      </c>
      <c r="AG203" s="33" t="str">
        <f t="shared" si="57"/>
        <v/>
      </c>
      <c r="AH203" s="36" t="str">
        <f t="shared" si="18"/>
        <v/>
      </c>
      <c r="AI203" s="34" t="str">
        <f t="shared" si="58"/>
        <v/>
      </c>
      <c r="AJ203" s="37" t="str">
        <f t="shared" si="65"/>
        <v/>
      </c>
    </row>
    <row r="204" spans="8:36" x14ac:dyDescent="0.2">
      <c r="H204" s="15" t="str">
        <f t="shared" si="59"/>
        <v/>
      </c>
      <c r="I204" s="16"/>
      <c r="J204" s="17"/>
      <c r="K204" s="18"/>
      <c r="L204" s="38" t="str">
        <f t="shared" si="60"/>
        <v/>
      </c>
      <c r="M204" s="16"/>
      <c r="N204" s="17"/>
      <c r="O204" s="20"/>
      <c r="P204" s="21" t="str">
        <f t="shared" si="51"/>
        <v/>
      </c>
      <c r="R204" s="30" t="str">
        <f t="shared" si="52"/>
        <v/>
      </c>
      <c r="S204" s="31" t="str">
        <f t="shared" si="53"/>
        <v/>
      </c>
      <c r="T204" s="32" t="str">
        <f>IF(OR(T$4="",R204=""),"",T$4+(COUNT(R$4:R204)-1)/(COUNT(CurrentL)-1)*JND_GL*255)</f>
        <v/>
      </c>
      <c r="U204" s="31" t="str">
        <f t="shared" si="54"/>
        <v/>
      </c>
      <c r="V204" s="33" t="str">
        <f t="shared" si="61"/>
        <v/>
      </c>
      <c r="W204" s="33" t="str">
        <f t="shared" si="62"/>
        <v/>
      </c>
      <c r="X204" s="34" t="str">
        <f t="shared" si="63"/>
        <v/>
      </c>
      <c r="Y204" s="35" t="str">
        <f t="shared" si="64"/>
        <v/>
      </c>
      <c r="Z204" s="33" t="str">
        <f t="shared" si="19"/>
        <v/>
      </c>
      <c r="AA204" s="34" t="str">
        <f t="shared" si="4"/>
        <v/>
      </c>
      <c r="AB204" s="34" t="str">
        <f t="shared" si="5"/>
        <v/>
      </c>
      <c r="AC204" s="34" t="str">
        <f t="shared" si="16"/>
        <v/>
      </c>
      <c r="AD204" s="34" t="str">
        <f t="shared" si="17"/>
        <v/>
      </c>
      <c r="AE204" s="34" t="str">
        <f t="shared" si="55"/>
        <v/>
      </c>
      <c r="AF204" s="34" t="str">
        <f t="shared" si="56"/>
        <v/>
      </c>
      <c r="AG204" s="33" t="str">
        <f t="shared" si="57"/>
        <v/>
      </c>
      <c r="AH204" s="36" t="str">
        <f t="shared" si="18"/>
        <v/>
      </c>
      <c r="AI204" s="34" t="str">
        <f t="shared" si="58"/>
        <v/>
      </c>
      <c r="AJ204" s="37" t="str">
        <f t="shared" si="65"/>
        <v/>
      </c>
    </row>
    <row r="205" spans="8:36" x14ac:dyDescent="0.2">
      <c r="H205" s="15" t="str">
        <f t="shared" si="59"/>
        <v/>
      </c>
      <c r="I205" s="16"/>
      <c r="J205" s="17"/>
      <c r="K205" s="18"/>
      <c r="L205" s="38" t="str">
        <f t="shared" si="60"/>
        <v/>
      </c>
      <c r="M205" s="16"/>
      <c r="N205" s="17"/>
      <c r="O205" s="20"/>
      <c r="P205" s="21" t="str">
        <f t="shared" si="51"/>
        <v/>
      </c>
      <c r="R205" s="30" t="str">
        <f t="shared" si="52"/>
        <v/>
      </c>
      <c r="S205" s="31" t="str">
        <f t="shared" si="53"/>
        <v/>
      </c>
      <c r="T205" s="32" t="str">
        <f>IF(OR(T$4="",R205=""),"",T$4+(COUNT(R$4:R205)-1)/(COUNT(CurrentL)-1)*JND_GL*255)</f>
        <v/>
      </c>
      <c r="U205" s="31" t="str">
        <f t="shared" si="54"/>
        <v/>
      </c>
      <c r="V205" s="33" t="str">
        <f t="shared" si="61"/>
        <v/>
      </c>
      <c r="W205" s="33" t="str">
        <f t="shared" si="62"/>
        <v/>
      </c>
      <c r="X205" s="34" t="str">
        <f t="shared" si="63"/>
        <v/>
      </c>
      <c r="Y205" s="35" t="str">
        <f t="shared" si="64"/>
        <v/>
      </c>
      <c r="Z205" s="33" t="str">
        <f t="shared" si="19"/>
        <v/>
      </c>
      <c r="AA205" s="34" t="str">
        <f t="shared" si="4"/>
        <v/>
      </c>
      <c r="AB205" s="34" t="str">
        <f t="shared" si="5"/>
        <v/>
      </c>
      <c r="AC205" s="34" t="str">
        <f t="shared" si="16"/>
        <v/>
      </c>
      <c r="AD205" s="34" t="str">
        <f t="shared" si="17"/>
        <v/>
      </c>
      <c r="AE205" s="34" t="str">
        <f t="shared" si="55"/>
        <v/>
      </c>
      <c r="AF205" s="34" t="str">
        <f t="shared" si="56"/>
        <v/>
      </c>
      <c r="AG205" s="33" t="str">
        <f t="shared" si="57"/>
        <v/>
      </c>
      <c r="AH205" s="36" t="str">
        <f t="shared" si="18"/>
        <v/>
      </c>
      <c r="AI205" s="34" t="str">
        <f t="shared" si="58"/>
        <v/>
      </c>
      <c r="AJ205" s="37" t="str">
        <f t="shared" si="65"/>
        <v/>
      </c>
    </row>
    <row r="206" spans="8:36" x14ac:dyDescent="0.2">
      <c r="H206" s="15" t="str">
        <f t="shared" si="59"/>
        <v/>
      </c>
      <c r="I206" s="16"/>
      <c r="J206" s="17"/>
      <c r="K206" s="18"/>
      <c r="L206" s="38" t="str">
        <f t="shared" si="60"/>
        <v/>
      </c>
      <c r="M206" s="16"/>
      <c r="N206" s="17"/>
      <c r="O206" s="20"/>
      <c r="P206" s="21" t="str">
        <f t="shared" si="51"/>
        <v/>
      </c>
      <c r="R206" s="30" t="str">
        <f t="shared" si="52"/>
        <v/>
      </c>
      <c r="S206" s="31" t="str">
        <f t="shared" si="53"/>
        <v/>
      </c>
      <c r="T206" s="32" t="str">
        <f>IF(OR(T$4="",R206=""),"",T$4+(COUNT(R$4:R206)-1)/(COUNT(CurrentL)-1)*JND_GL*255)</f>
        <v/>
      </c>
      <c r="U206" s="31" t="str">
        <f t="shared" si="54"/>
        <v/>
      </c>
      <c r="V206" s="33" t="str">
        <f t="shared" si="61"/>
        <v/>
      </c>
      <c r="W206" s="33" t="str">
        <f t="shared" si="62"/>
        <v/>
      </c>
      <c r="X206" s="34" t="str">
        <f t="shared" si="63"/>
        <v/>
      </c>
      <c r="Y206" s="35" t="str">
        <f t="shared" si="64"/>
        <v/>
      </c>
      <c r="Z206" s="33" t="str">
        <f t="shared" si="19"/>
        <v/>
      </c>
      <c r="AA206" s="34" t="str">
        <f t="shared" si="4"/>
        <v/>
      </c>
      <c r="AB206" s="34" t="str">
        <f t="shared" si="5"/>
        <v/>
      </c>
      <c r="AC206" s="34" t="str">
        <f t="shared" si="16"/>
        <v/>
      </c>
      <c r="AD206" s="34" t="str">
        <f t="shared" si="17"/>
        <v/>
      </c>
      <c r="AE206" s="34" t="str">
        <f t="shared" si="55"/>
        <v/>
      </c>
      <c r="AF206" s="34" t="str">
        <f t="shared" si="56"/>
        <v/>
      </c>
      <c r="AG206" s="33" t="str">
        <f t="shared" si="57"/>
        <v/>
      </c>
      <c r="AH206" s="36" t="str">
        <f t="shared" si="18"/>
        <v/>
      </c>
      <c r="AI206" s="34" t="str">
        <f t="shared" si="58"/>
        <v/>
      </c>
      <c r="AJ206" s="37" t="str">
        <f t="shared" si="65"/>
        <v/>
      </c>
    </row>
    <row r="207" spans="8:36" x14ac:dyDescent="0.2">
      <c r="H207" s="15" t="str">
        <f t="shared" si="59"/>
        <v/>
      </c>
      <c r="I207" s="16"/>
      <c r="J207" s="17"/>
      <c r="K207" s="18"/>
      <c r="L207" s="38" t="str">
        <f t="shared" si="60"/>
        <v/>
      </c>
      <c r="M207" s="16"/>
      <c r="N207" s="17"/>
      <c r="O207" s="20"/>
      <c r="P207" s="21" t="str">
        <f t="shared" si="51"/>
        <v/>
      </c>
      <c r="R207" s="30" t="str">
        <f t="shared" si="52"/>
        <v/>
      </c>
      <c r="S207" s="31" t="str">
        <f t="shared" si="53"/>
        <v/>
      </c>
      <c r="T207" s="32" t="str">
        <f>IF(OR(T$4="",R207=""),"",T$4+(COUNT(R$4:R207)-1)/(COUNT(CurrentL)-1)*JND_GL*255)</f>
        <v/>
      </c>
      <c r="U207" s="31" t="str">
        <f t="shared" si="54"/>
        <v/>
      </c>
      <c r="V207" s="33" t="str">
        <f t="shared" si="61"/>
        <v/>
      </c>
      <c r="W207" s="33" t="str">
        <f t="shared" si="62"/>
        <v/>
      </c>
      <c r="X207" s="34" t="str">
        <f t="shared" si="63"/>
        <v/>
      </c>
      <c r="Y207" s="35" t="str">
        <f t="shared" si="64"/>
        <v/>
      </c>
      <c r="Z207" s="33" t="str">
        <f t="shared" si="19"/>
        <v/>
      </c>
      <c r="AA207" s="34" t="str">
        <f t="shared" si="4"/>
        <v/>
      </c>
      <c r="AB207" s="34" t="str">
        <f t="shared" si="5"/>
        <v/>
      </c>
      <c r="AC207" s="34" t="str">
        <f t="shared" si="16"/>
        <v/>
      </c>
      <c r="AD207" s="34" t="str">
        <f t="shared" si="17"/>
        <v/>
      </c>
      <c r="AE207" s="34" t="str">
        <f t="shared" si="55"/>
        <v/>
      </c>
      <c r="AF207" s="34" t="str">
        <f t="shared" si="56"/>
        <v/>
      </c>
      <c r="AG207" s="33" t="str">
        <f t="shared" si="57"/>
        <v/>
      </c>
      <c r="AH207" s="36" t="str">
        <f t="shared" si="18"/>
        <v/>
      </c>
      <c r="AI207" s="34" t="str">
        <f t="shared" si="58"/>
        <v/>
      </c>
      <c r="AJ207" s="37" t="str">
        <f t="shared" si="65"/>
        <v/>
      </c>
    </row>
    <row r="208" spans="8:36" x14ac:dyDescent="0.2">
      <c r="H208" s="15" t="str">
        <f t="shared" si="59"/>
        <v/>
      </c>
      <c r="I208" s="16"/>
      <c r="J208" s="17"/>
      <c r="K208" s="18"/>
      <c r="L208" s="38" t="str">
        <f t="shared" si="60"/>
        <v/>
      </c>
      <c r="M208" s="16"/>
      <c r="N208" s="17"/>
      <c r="O208" s="20"/>
      <c r="P208" s="21" t="str">
        <f t="shared" si="51"/>
        <v/>
      </c>
      <c r="R208" s="30" t="str">
        <f t="shared" si="52"/>
        <v/>
      </c>
      <c r="S208" s="31" t="str">
        <f t="shared" si="53"/>
        <v/>
      </c>
      <c r="T208" s="32" t="str">
        <f>IF(OR(T$4="",R208=""),"",T$4+(COUNT(R$4:R208)-1)/(COUNT(CurrentL)-1)*JND_GL*255)</f>
        <v/>
      </c>
      <c r="U208" s="31" t="str">
        <f t="shared" si="54"/>
        <v/>
      </c>
      <c r="V208" s="33" t="str">
        <f t="shared" si="61"/>
        <v/>
      </c>
      <c r="W208" s="33" t="str">
        <f t="shared" si="62"/>
        <v/>
      </c>
      <c r="X208" s="34" t="str">
        <f t="shared" si="63"/>
        <v/>
      </c>
      <c r="Y208" s="35" t="str">
        <f t="shared" si="64"/>
        <v/>
      </c>
      <c r="Z208" s="33" t="str">
        <f t="shared" si="19"/>
        <v/>
      </c>
      <c r="AA208" s="34" t="str">
        <f t="shared" si="4"/>
        <v/>
      </c>
      <c r="AB208" s="34" t="str">
        <f t="shared" si="5"/>
        <v/>
      </c>
      <c r="AC208" s="34" t="str">
        <f t="shared" si="16"/>
        <v/>
      </c>
      <c r="AD208" s="34" t="str">
        <f t="shared" si="17"/>
        <v/>
      </c>
      <c r="AE208" s="34" t="str">
        <f t="shared" si="55"/>
        <v/>
      </c>
      <c r="AF208" s="34" t="str">
        <f t="shared" si="56"/>
        <v/>
      </c>
      <c r="AG208" s="33" t="str">
        <f t="shared" si="57"/>
        <v/>
      </c>
      <c r="AH208" s="36" t="str">
        <f t="shared" si="18"/>
        <v/>
      </c>
      <c r="AI208" s="34" t="str">
        <f t="shared" si="58"/>
        <v/>
      </c>
      <c r="AJ208" s="37" t="str">
        <f t="shared" si="65"/>
        <v/>
      </c>
    </row>
    <row r="209" spans="8:36" x14ac:dyDescent="0.2">
      <c r="H209" s="15" t="str">
        <f t="shared" si="59"/>
        <v/>
      </c>
      <c r="I209" s="16"/>
      <c r="J209" s="17"/>
      <c r="K209" s="18"/>
      <c r="L209" s="38" t="str">
        <f t="shared" si="60"/>
        <v/>
      </c>
      <c r="M209" s="16"/>
      <c r="N209" s="17"/>
      <c r="O209" s="20"/>
      <c r="P209" s="21" t="str">
        <f t="shared" si="51"/>
        <v/>
      </c>
      <c r="R209" s="30" t="str">
        <f t="shared" si="52"/>
        <v/>
      </c>
      <c r="S209" s="31" t="str">
        <f t="shared" si="53"/>
        <v/>
      </c>
      <c r="T209" s="32" t="str">
        <f>IF(OR(T$4="",R209=""),"",T$4+(COUNT(R$4:R209)-1)/(COUNT(CurrentL)-1)*JND_GL*255)</f>
        <v/>
      </c>
      <c r="U209" s="31" t="str">
        <f t="shared" si="54"/>
        <v/>
      </c>
      <c r="V209" s="33" t="str">
        <f t="shared" si="61"/>
        <v/>
      </c>
      <c r="W209" s="33" t="str">
        <f t="shared" si="62"/>
        <v/>
      </c>
      <c r="X209" s="34" t="str">
        <f t="shared" si="63"/>
        <v/>
      </c>
      <c r="Y209" s="35" t="str">
        <f t="shared" si="64"/>
        <v/>
      </c>
      <c r="Z209" s="33" t="str">
        <f t="shared" si="19"/>
        <v/>
      </c>
      <c r="AA209" s="34" t="str">
        <f t="shared" si="4"/>
        <v/>
      </c>
      <c r="AB209" s="34" t="str">
        <f t="shared" si="5"/>
        <v/>
      </c>
      <c r="AC209" s="34" t="str">
        <f t="shared" si="16"/>
        <v/>
      </c>
      <c r="AD209" s="34" t="str">
        <f t="shared" si="17"/>
        <v/>
      </c>
      <c r="AE209" s="34" t="str">
        <f t="shared" si="55"/>
        <v/>
      </c>
      <c r="AF209" s="34" t="str">
        <f t="shared" si="56"/>
        <v/>
      </c>
      <c r="AG209" s="33" t="str">
        <f t="shared" si="57"/>
        <v/>
      </c>
      <c r="AH209" s="36" t="str">
        <f t="shared" si="18"/>
        <v/>
      </c>
      <c r="AI209" s="34" t="str">
        <f t="shared" si="58"/>
        <v/>
      </c>
      <c r="AJ209" s="37" t="str">
        <f t="shared" si="65"/>
        <v/>
      </c>
    </row>
    <row r="210" spans="8:36" x14ac:dyDescent="0.2">
      <c r="H210" s="15" t="str">
        <f t="shared" si="59"/>
        <v/>
      </c>
      <c r="I210" s="16"/>
      <c r="J210" s="17"/>
      <c r="K210" s="18"/>
      <c r="L210" s="38" t="str">
        <f t="shared" si="60"/>
        <v/>
      </c>
      <c r="M210" s="16"/>
      <c r="N210" s="17"/>
      <c r="O210" s="20"/>
      <c r="P210" s="21" t="str">
        <f t="shared" si="51"/>
        <v/>
      </c>
      <c r="R210" s="30" t="str">
        <f t="shared" si="52"/>
        <v/>
      </c>
      <c r="S210" s="31" t="str">
        <f t="shared" si="53"/>
        <v/>
      </c>
      <c r="T210" s="32" t="str">
        <f>IF(OR(T$4="",R210=""),"",T$4+(COUNT(R$4:R210)-1)/(COUNT(CurrentL)-1)*JND_GL*255)</f>
        <v/>
      </c>
      <c r="U210" s="31" t="str">
        <f t="shared" si="54"/>
        <v/>
      </c>
      <c r="V210" s="33" t="str">
        <f t="shared" si="61"/>
        <v/>
      </c>
      <c r="W210" s="33" t="str">
        <f t="shared" si="62"/>
        <v/>
      </c>
      <c r="X210" s="34" t="str">
        <f t="shared" si="63"/>
        <v/>
      </c>
      <c r="Y210" s="35" t="str">
        <f t="shared" si="64"/>
        <v/>
      </c>
      <c r="Z210" s="33" t="str">
        <f t="shared" si="19"/>
        <v/>
      </c>
      <c r="AA210" s="34" t="str">
        <f t="shared" si="4"/>
        <v/>
      </c>
      <c r="AB210" s="34" t="str">
        <f t="shared" si="5"/>
        <v/>
      </c>
      <c r="AC210" s="34" t="str">
        <f t="shared" si="16"/>
        <v/>
      </c>
      <c r="AD210" s="34" t="str">
        <f t="shared" si="17"/>
        <v/>
      </c>
      <c r="AE210" s="34" t="str">
        <f t="shared" si="55"/>
        <v/>
      </c>
      <c r="AF210" s="34" t="str">
        <f t="shared" si="56"/>
        <v/>
      </c>
      <c r="AG210" s="33" t="str">
        <f t="shared" si="57"/>
        <v/>
      </c>
      <c r="AH210" s="36" t="str">
        <f t="shared" si="18"/>
        <v/>
      </c>
      <c r="AI210" s="34" t="str">
        <f t="shared" si="58"/>
        <v/>
      </c>
      <c r="AJ210" s="37" t="str">
        <f t="shared" si="65"/>
        <v/>
      </c>
    </row>
    <row r="211" spans="8:36" x14ac:dyDescent="0.2">
      <c r="H211" s="15" t="str">
        <f t="shared" si="59"/>
        <v/>
      </c>
      <c r="I211" s="16"/>
      <c r="J211" s="17"/>
      <c r="K211" s="18"/>
      <c r="L211" s="38" t="str">
        <f t="shared" si="60"/>
        <v/>
      </c>
      <c r="M211" s="16"/>
      <c r="N211" s="17"/>
      <c r="O211" s="20"/>
      <c r="P211" s="21" t="str">
        <f t="shared" si="51"/>
        <v/>
      </c>
      <c r="R211" s="30" t="str">
        <f t="shared" si="52"/>
        <v/>
      </c>
      <c r="S211" s="31" t="str">
        <f t="shared" si="53"/>
        <v/>
      </c>
      <c r="T211" s="32" t="str">
        <f>IF(OR(T$4="",R211=""),"",T$4+(COUNT(R$4:R211)-1)/(COUNT(CurrentL)-1)*JND_GL*255)</f>
        <v/>
      </c>
      <c r="U211" s="31" t="str">
        <f t="shared" si="54"/>
        <v/>
      </c>
      <c r="V211" s="33" t="str">
        <f t="shared" si="61"/>
        <v/>
      </c>
      <c r="W211" s="33" t="str">
        <f t="shared" si="62"/>
        <v/>
      </c>
      <c r="X211" s="34" t="str">
        <f t="shared" si="63"/>
        <v/>
      </c>
      <c r="Y211" s="35" t="str">
        <f t="shared" si="64"/>
        <v/>
      </c>
      <c r="Z211" s="33" t="str">
        <f t="shared" si="19"/>
        <v/>
      </c>
      <c r="AA211" s="34" t="str">
        <f t="shared" si="4"/>
        <v/>
      </c>
      <c r="AB211" s="34" t="str">
        <f t="shared" si="5"/>
        <v/>
      </c>
      <c r="AC211" s="34" t="str">
        <f t="shared" si="16"/>
        <v/>
      </c>
      <c r="AD211" s="34" t="str">
        <f t="shared" si="17"/>
        <v/>
      </c>
      <c r="AE211" s="34" t="str">
        <f t="shared" si="55"/>
        <v/>
      </c>
      <c r="AF211" s="34" t="str">
        <f t="shared" si="56"/>
        <v/>
      </c>
      <c r="AG211" s="33" t="str">
        <f t="shared" si="57"/>
        <v/>
      </c>
      <c r="AH211" s="36" t="str">
        <f t="shared" si="18"/>
        <v/>
      </c>
      <c r="AI211" s="34" t="str">
        <f t="shared" si="58"/>
        <v/>
      </c>
      <c r="AJ211" s="37" t="str">
        <f t="shared" si="65"/>
        <v/>
      </c>
    </row>
    <row r="212" spans="8:36" x14ac:dyDescent="0.2">
      <c r="H212" s="15" t="str">
        <f t="shared" si="59"/>
        <v/>
      </c>
      <c r="I212" s="16"/>
      <c r="J212" s="17"/>
      <c r="K212" s="18"/>
      <c r="L212" s="38" t="str">
        <f t="shared" si="60"/>
        <v/>
      </c>
      <c r="M212" s="16"/>
      <c r="N212" s="17"/>
      <c r="O212" s="20"/>
      <c r="P212" s="21" t="str">
        <f t="shared" si="51"/>
        <v/>
      </c>
      <c r="R212" s="30" t="str">
        <f t="shared" si="52"/>
        <v/>
      </c>
      <c r="S212" s="31" t="str">
        <f t="shared" si="53"/>
        <v/>
      </c>
      <c r="T212" s="32" t="str">
        <f>IF(OR(T$4="",R212=""),"",T$4+(COUNT(R$4:R212)-1)/(COUNT(CurrentL)-1)*JND_GL*255)</f>
        <v/>
      </c>
      <c r="U212" s="31" t="str">
        <f t="shared" si="54"/>
        <v/>
      </c>
      <c r="V212" s="33" t="str">
        <f t="shared" si="61"/>
        <v/>
      </c>
      <c r="W212" s="33" t="str">
        <f t="shared" si="62"/>
        <v/>
      </c>
      <c r="X212" s="34" t="str">
        <f t="shared" si="63"/>
        <v/>
      </c>
      <c r="Y212" s="35" t="str">
        <f t="shared" si="64"/>
        <v/>
      </c>
      <c r="Z212" s="33" t="str">
        <f t="shared" si="19"/>
        <v/>
      </c>
      <c r="AA212" s="34" t="str">
        <f t="shared" si="4"/>
        <v/>
      </c>
      <c r="AB212" s="34" t="str">
        <f t="shared" si="5"/>
        <v/>
      </c>
      <c r="AC212" s="34" t="str">
        <f t="shared" si="16"/>
        <v/>
      </c>
      <c r="AD212" s="34" t="str">
        <f t="shared" si="17"/>
        <v/>
      </c>
      <c r="AE212" s="34" t="str">
        <f t="shared" si="55"/>
        <v/>
      </c>
      <c r="AF212" s="34" t="str">
        <f t="shared" si="56"/>
        <v/>
      </c>
      <c r="AG212" s="33" t="str">
        <f t="shared" si="57"/>
        <v/>
      </c>
      <c r="AH212" s="36" t="str">
        <f t="shared" si="18"/>
        <v/>
      </c>
      <c r="AI212" s="34" t="str">
        <f t="shared" si="58"/>
        <v/>
      </c>
      <c r="AJ212" s="37" t="str">
        <f t="shared" si="65"/>
        <v/>
      </c>
    </row>
    <row r="213" spans="8:36" x14ac:dyDescent="0.2">
      <c r="H213" s="15" t="str">
        <f t="shared" si="59"/>
        <v/>
      </c>
      <c r="I213" s="16"/>
      <c r="J213" s="17"/>
      <c r="K213" s="18"/>
      <c r="L213" s="38" t="str">
        <f t="shared" si="60"/>
        <v/>
      </c>
      <c r="M213" s="16"/>
      <c r="N213" s="17"/>
      <c r="O213" s="20"/>
      <c r="P213" s="21" t="str">
        <f t="shared" si="51"/>
        <v/>
      </c>
      <c r="R213" s="30" t="str">
        <f t="shared" si="52"/>
        <v/>
      </c>
      <c r="S213" s="31" t="str">
        <f t="shared" si="53"/>
        <v/>
      </c>
      <c r="T213" s="32" t="str">
        <f>IF(OR(T$4="",R213=""),"",T$4+(COUNT(R$4:R213)-1)/(COUNT(CurrentL)-1)*JND_GL*255)</f>
        <v/>
      </c>
      <c r="U213" s="31" t="str">
        <f t="shared" si="54"/>
        <v/>
      </c>
      <c r="V213" s="33" t="str">
        <f t="shared" si="61"/>
        <v/>
      </c>
      <c r="W213" s="33" t="str">
        <f t="shared" si="62"/>
        <v/>
      </c>
      <c r="X213" s="34" t="str">
        <f t="shared" si="63"/>
        <v/>
      </c>
      <c r="Y213" s="35" t="str">
        <f t="shared" si="64"/>
        <v/>
      </c>
      <c r="Z213" s="33" t="str">
        <f t="shared" si="19"/>
        <v/>
      </c>
      <c r="AA213" s="34" t="str">
        <f t="shared" si="4"/>
        <v/>
      </c>
      <c r="AB213" s="34" t="str">
        <f t="shared" si="5"/>
        <v/>
      </c>
      <c r="AC213" s="34" t="str">
        <f t="shared" si="16"/>
        <v/>
      </c>
      <c r="AD213" s="34" t="str">
        <f t="shared" si="17"/>
        <v/>
      </c>
      <c r="AE213" s="34" t="str">
        <f t="shared" si="55"/>
        <v/>
      </c>
      <c r="AF213" s="34" t="str">
        <f t="shared" si="56"/>
        <v/>
      </c>
      <c r="AG213" s="33" t="str">
        <f t="shared" si="57"/>
        <v/>
      </c>
      <c r="AH213" s="36" t="str">
        <f t="shared" si="18"/>
        <v/>
      </c>
      <c r="AI213" s="34" t="str">
        <f t="shared" si="58"/>
        <v/>
      </c>
      <c r="AJ213" s="37" t="str">
        <f t="shared" si="65"/>
        <v/>
      </c>
    </row>
    <row r="214" spans="8:36" x14ac:dyDescent="0.2">
      <c r="H214" s="15" t="str">
        <f t="shared" si="59"/>
        <v/>
      </c>
      <c r="I214" s="16"/>
      <c r="J214" s="17"/>
      <c r="K214" s="18"/>
      <c r="L214" s="38" t="str">
        <f t="shared" si="60"/>
        <v/>
      </c>
      <c r="M214" s="16"/>
      <c r="N214" s="17"/>
      <c r="O214" s="20"/>
      <c r="P214" s="21" t="str">
        <f t="shared" si="51"/>
        <v/>
      </c>
      <c r="R214" s="30" t="str">
        <f t="shared" si="52"/>
        <v/>
      </c>
      <c r="S214" s="31" t="str">
        <f t="shared" si="53"/>
        <v/>
      </c>
      <c r="T214" s="32" t="str">
        <f>IF(OR(T$4="",R214=""),"",T$4+(COUNT(R$4:R214)-1)/(COUNT(CurrentL)-1)*JND_GL*255)</f>
        <v/>
      </c>
      <c r="U214" s="31" t="str">
        <f t="shared" si="54"/>
        <v/>
      </c>
      <c r="V214" s="33" t="str">
        <f t="shared" si="61"/>
        <v/>
      </c>
      <c r="W214" s="33" t="str">
        <f t="shared" si="62"/>
        <v/>
      </c>
      <c r="X214" s="34" t="str">
        <f t="shared" si="63"/>
        <v/>
      </c>
      <c r="Y214" s="35" t="str">
        <f t="shared" si="64"/>
        <v/>
      </c>
      <c r="Z214" s="33" t="str">
        <f t="shared" si="19"/>
        <v/>
      </c>
      <c r="AA214" s="34" t="str">
        <f t="shared" si="4"/>
        <v/>
      </c>
      <c r="AB214" s="34" t="str">
        <f t="shared" si="5"/>
        <v/>
      </c>
      <c r="AC214" s="34" t="str">
        <f t="shared" si="16"/>
        <v/>
      </c>
      <c r="AD214" s="34" t="str">
        <f t="shared" si="17"/>
        <v/>
      </c>
      <c r="AE214" s="34" t="str">
        <f t="shared" si="55"/>
        <v/>
      </c>
      <c r="AF214" s="34" t="str">
        <f t="shared" si="56"/>
        <v/>
      </c>
      <c r="AG214" s="33" t="str">
        <f t="shared" si="57"/>
        <v/>
      </c>
      <c r="AH214" s="36" t="str">
        <f t="shared" si="18"/>
        <v/>
      </c>
      <c r="AI214" s="34" t="str">
        <f t="shared" si="58"/>
        <v/>
      </c>
      <c r="AJ214" s="37" t="str">
        <f t="shared" si="65"/>
        <v/>
      </c>
    </row>
    <row r="215" spans="8:36" x14ac:dyDescent="0.2">
      <c r="H215" s="15" t="str">
        <f t="shared" si="59"/>
        <v/>
      </c>
      <c r="I215" s="16"/>
      <c r="J215" s="17"/>
      <c r="K215" s="18"/>
      <c r="L215" s="38" t="str">
        <f t="shared" si="60"/>
        <v/>
      </c>
      <c r="M215" s="16"/>
      <c r="N215" s="17"/>
      <c r="O215" s="20"/>
      <c r="P215" s="21" t="str">
        <f t="shared" si="51"/>
        <v/>
      </c>
      <c r="R215" s="30" t="str">
        <f t="shared" si="52"/>
        <v/>
      </c>
      <c r="S215" s="31" t="str">
        <f t="shared" si="53"/>
        <v/>
      </c>
      <c r="T215" s="32" t="str">
        <f>IF(OR(T$4="",R215=""),"",T$4+(COUNT(R$4:R215)-1)/(COUNT(CurrentL)-1)*JND_GL*255)</f>
        <v/>
      </c>
      <c r="U215" s="31" t="str">
        <f t="shared" si="54"/>
        <v/>
      </c>
      <c r="V215" s="33" t="str">
        <f t="shared" si="61"/>
        <v/>
      </c>
      <c r="W215" s="33" t="str">
        <f t="shared" si="62"/>
        <v/>
      </c>
      <c r="X215" s="34" t="str">
        <f t="shared" si="63"/>
        <v/>
      </c>
      <c r="Y215" s="35" t="str">
        <f t="shared" si="64"/>
        <v/>
      </c>
      <c r="Z215" s="33" t="str">
        <f t="shared" si="19"/>
        <v/>
      </c>
      <c r="AA215" s="34" t="str">
        <f t="shared" si="4"/>
        <v/>
      </c>
      <c r="AB215" s="34" t="str">
        <f t="shared" si="5"/>
        <v/>
      </c>
      <c r="AC215" s="34" t="str">
        <f t="shared" si="16"/>
        <v/>
      </c>
      <c r="AD215" s="34" t="str">
        <f t="shared" si="17"/>
        <v/>
      </c>
      <c r="AE215" s="34" t="str">
        <f t="shared" si="55"/>
        <v/>
      </c>
      <c r="AF215" s="34" t="str">
        <f t="shared" si="56"/>
        <v/>
      </c>
      <c r="AG215" s="33" t="str">
        <f t="shared" si="57"/>
        <v/>
      </c>
      <c r="AH215" s="36" t="str">
        <f t="shared" si="18"/>
        <v/>
      </c>
      <c r="AI215" s="34" t="str">
        <f t="shared" si="58"/>
        <v/>
      </c>
      <c r="AJ215" s="37" t="str">
        <f t="shared" si="65"/>
        <v/>
      </c>
    </row>
    <row r="216" spans="8:36" x14ac:dyDescent="0.2">
      <c r="H216" s="15" t="str">
        <f t="shared" si="59"/>
        <v/>
      </c>
      <c r="I216" s="16"/>
      <c r="J216" s="17"/>
      <c r="K216" s="18"/>
      <c r="L216" s="38" t="str">
        <f t="shared" si="60"/>
        <v/>
      </c>
      <c r="M216" s="16"/>
      <c r="N216" s="17"/>
      <c r="O216" s="20"/>
      <c r="P216" s="21" t="str">
        <f t="shared" si="51"/>
        <v/>
      </c>
      <c r="R216" s="30" t="str">
        <f t="shared" si="52"/>
        <v/>
      </c>
      <c r="S216" s="31" t="str">
        <f t="shared" si="53"/>
        <v/>
      </c>
      <c r="T216" s="32" t="str">
        <f>IF(OR(T$4="",R216=""),"",T$4+(COUNT(R$4:R216)-1)/(COUNT(CurrentL)-1)*JND_GL*255)</f>
        <v/>
      </c>
      <c r="U216" s="31" t="str">
        <f t="shared" si="54"/>
        <v/>
      </c>
      <c r="V216" s="33" t="str">
        <f t="shared" si="61"/>
        <v/>
      </c>
      <c r="W216" s="33" t="str">
        <f t="shared" si="62"/>
        <v/>
      </c>
      <c r="X216" s="34" t="str">
        <f t="shared" si="63"/>
        <v/>
      </c>
      <c r="Y216" s="35" t="str">
        <f t="shared" si="64"/>
        <v/>
      </c>
      <c r="Z216" s="33" t="str">
        <f t="shared" si="19"/>
        <v/>
      </c>
      <c r="AA216" s="34" t="str">
        <f t="shared" si="4"/>
        <v/>
      </c>
      <c r="AB216" s="34" t="str">
        <f t="shared" si="5"/>
        <v/>
      </c>
      <c r="AC216" s="34" t="str">
        <f t="shared" si="16"/>
        <v/>
      </c>
      <c r="AD216" s="34" t="str">
        <f t="shared" si="17"/>
        <v/>
      </c>
      <c r="AE216" s="34" t="str">
        <f t="shared" si="55"/>
        <v/>
      </c>
      <c r="AF216" s="34" t="str">
        <f t="shared" si="56"/>
        <v/>
      </c>
      <c r="AG216" s="33" t="str">
        <f t="shared" si="57"/>
        <v/>
      </c>
      <c r="AH216" s="36" t="str">
        <f t="shared" si="18"/>
        <v/>
      </c>
      <c r="AI216" s="34" t="str">
        <f t="shared" si="58"/>
        <v/>
      </c>
      <c r="AJ216" s="37" t="str">
        <f t="shared" si="65"/>
        <v/>
      </c>
    </row>
    <row r="217" spans="8:36" x14ac:dyDescent="0.2">
      <c r="H217" s="15" t="str">
        <f t="shared" si="59"/>
        <v/>
      </c>
      <c r="I217" s="16"/>
      <c r="J217" s="17"/>
      <c r="K217" s="18"/>
      <c r="L217" s="38" t="str">
        <f t="shared" si="60"/>
        <v/>
      </c>
      <c r="M217" s="16"/>
      <c r="N217" s="17"/>
      <c r="O217" s="20"/>
      <c r="P217" s="21" t="str">
        <f t="shared" si="51"/>
        <v/>
      </c>
      <c r="R217" s="30" t="str">
        <f t="shared" si="52"/>
        <v/>
      </c>
      <c r="S217" s="31" t="str">
        <f t="shared" si="53"/>
        <v/>
      </c>
      <c r="T217" s="32" t="str">
        <f>IF(OR(T$4="",R217=""),"",T$4+(COUNT(R$4:R217)-1)/(COUNT(CurrentL)-1)*JND_GL*255)</f>
        <v/>
      </c>
      <c r="U217" s="31" t="str">
        <f t="shared" si="54"/>
        <v/>
      </c>
      <c r="V217" s="33" t="str">
        <f t="shared" si="61"/>
        <v/>
      </c>
      <c r="W217" s="33" t="str">
        <f t="shared" si="62"/>
        <v/>
      </c>
      <c r="X217" s="34" t="str">
        <f t="shared" si="63"/>
        <v/>
      </c>
      <c r="Y217" s="35" t="str">
        <f t="shared" si="64"/>
        <v/>
      </c>
      <c r="Z217" s="33" t="str">
        <f t="shared" si="19"/>
        <v/>
      </c>
      <c r="AA217" s="34" t="str">
        <f t="shared" si="4"/>
        <v/>
      </c>
      <c r="AB217" s="34" t="str">
        <f t="shared" si="5"/>
        <v/>
      </c>
      <c r="AC217" s="34" t="str">
        <f t="shared" si="16"/>
        <v/>
      </c>
      <c r="AD217" s="34" t="str">
        <f t="shared" si="17"/>
        <v/>
      </c>
      <c r="AE217" s="34" t="str">
        <f t="shared" si="55"/>
        <v/>
      </c>
      <c r="AF217" s="34" t="str">
        <f t="shared" si="56"/>
        <v/>
      </c>
      <c r="AG217" s="33" t="str">
        <f t="shared" si="57"/>
        <v/>
      </c>
      <c r="AH217" s="36" t="str">
        <f t="shared" si="18"/>
        <v/>
      </c>
      <c r="AI217" s="34" t="str">
        <f t="shared" si="58"/>
        <v/>
      </c>
      <c r="AJ217" s="37" t="str">
        <f t="shared" si="65"/>
        <v/>
      </c>
    </row>
    <row r="218" spans="8:36" x14ac:dyDescent="0.2">
      <c r="H218" s="15" t="str">
        <f t="shared" si="59"/>
        <v/>
      </c>
      <c r="I218" s="16"/>
      <c r="J218" s="17"/>
      <c r="K218" s="18"/>
      <c r="L218" s="38" t="str">
        <f t="shared" si="60"/>
        <v/>
      </c>
      <c r="M218" s="16"/>
      <c r="N218" s="17"/>
      <c r="O218" s="20"/>
      <c r="P218" s="21" t="str">
        <f t="shared" si="51"/>
        <v/>
      </c>
      <c r="R218" s="30" t="str">
        <f t="shared" si="52"/>
        <v/>
      </c>
      <c r="S218" s="31" t="str">
        <f t="shared" si="53"/>
        <v/>
      </c>
      <c r="T218" s="32" t="str">
        <f>IF(OR(T$4="",R218=""),"",T$4+(COUNT(R$4:R218)-1)/(COUNT(CurrentL)-1)*JND_GL*255)</f>
        <v/>
      </c>
      <c r="U218" s="31" t="str">
        <f t="shared" si="54"/>
        <v/>
      </c>
      <c r="V218" s="33" t="str">
        <f t="shared" si="61"/>
        <v/>
      </c>
      <c r="W218" s="33" t="str">
        <f t="shared" si="62"/>
        <v/>
      </c>
      <c r="X218" s="34" t="str">
        <f t="shared" si="63"/>
        <v/>
      </c>
      <c r="Y218" s="35" t="str">
        <f t="shared" si="64"/>
        <v/>
      </c>
      <c r="Z218" s="33" t="str">
        <f t="shared" si="19"/>
        <v/>
      </c>
      <c r="AA218" s="34" t="str">
        <f t="shared" si="4"/>
        <v/>
      </c>
      <c r="AB218" s="34" t="str">
        <f t="shared" si="5"/>
        <v/>
      </c>
      <c r="AC218" s="34" t="str">
        <f t="shared" si="16"/>
        <v/>
      </c>
      <c r="AD218" s="34" t="str">
        <f t="shared" si="17"/>
        <v/>
      </c>
      <c r="AE218" s="34" t="str">
        <f t="shared" si="55"/>
        <v/>
      </c>
      <c r="AF218" s="34" t="str">
        <f t="shared" si="56"/>
        <v/>
      </c>
      <c r="AG218" s="33" t="str">
        <f t="shared" si="57"/>
        <v/>
      </c>
      <c r="AH218" s="36" t="str">
        <f t="shared" si="18"/>
        <v/>
      </c>
      <c r="AI218" s="34" t="str">
        <f t="shared" si="58"/>
        <v/>
      </c>
      <c r="AJ218" s="37" t="str">
        <f t="shared" si="65"/>
        <v/>
      </c>
    </row>
    <row r="219" spans="8:36" x14ac:dyDescent="0.2">
      <c r="H219" s="15" t="str">
        <f t="shared" si="59"/>
        <v/>
      </c>
      <c r="I219" s="16"/>
      <c r="J219" s="17"/>
      <c r="K219" s="18"/>
      <c r="L219" s="38" t="str">
        <f t="shared" si="60"/>
        <v/>
      </c>
      <c r="M219" s="16"/>
      <c r="N219" s="17"/>
      <c r="O219" s="20"/>
      <c r="P219" s="21" t="str">
        <f t="shared" si="51"/>
        <v/>
      </c>
      <c r="R219" s="30" t="str">
        <f t="shared" si="52"/>
        <v/>
      </c>
      <c r="S219" s="31" t="str">
        <f t="shared" si="53"/>
        <v/>
      </c>
      <c r="T219" s="32" t="str">
        <f>IF(OR(T$4="",R219=""),"",T$4+(COUNT(R$4:R219)-1)/(COUNT(CurrentL)-1)*JND_GL*255)</f>
        <v/>
      </c>
      <c r="U219" s="31" t="str">
        <f t="shared" si="54"/>
        <v/>
      </c>
      <c r="V219" s="33" t="str">
        <f t="shared" si="61"/>
        <v/>
      </c>
      <c r="W219" s="33" t="str">
        <f t="shared" si="62"/>
        <v/>
      </c>
      <c r="X219" s="34" t="str">
        <f t="shared" si="63"/>
        <v/>
      </c>
      <c r="Y219" s="35" t="str">
        <f t="shared" si="64"/>
        <v/>
      </c>
      <c r="Z219" s="33" t="str">
        <f t="shared" si="19"/>
        <v/>
      </c>
      <c r="AA219" s="34" t="str">
        <f t="shared" si="4"/>
        <v/>
      </c>
      <c r="AB219" s="34" t="str">
        <f t="shared" si="5"/>
        <v/>
      </c>
      <c r="AC219" s="34" t="str">
        <f t="shared" si="16"/>
        <v/>
      </c>
      <c r="AD219" s="34" t="str">
        <f t="shared" si="17"/>
        <v/>
      </c>
      <c r="AE219" s="34" t="str">
        <f t="shared" si="55"/>
        <v/>
      </c>
      <c r="AF219" s="34" t="str">
        <f t="shared" si="56"/>
        <v/>
      </c>
      <c r="AG219" s="33" t="str">
        <f t="shared" si="57"/>
        <v/>
      </c>
      <c r="AH219" s="36" t="str">
        <f t="shared" si="18"/>
        <v/>
      </c>
      <c r="AI219" s="34" t="str">
        <f t="shared" si="58"/>
        <v/>
      </c>
      <c r="AJ219" s="37" t="str">
        <f t="shared" si="65"/>
        <v/>
      </c>
    </row>
    <row r="220" spans="8:36" x14ac:dyDescent="0.2">
      <c r="H220" s="15" t="str">
        <f t="shared" si="59"/>
        <v/>
      </c>
      <c r="I220" s="16"/>
      <c r="J220" s="17"/>
      <c r="K220" s="18"/>
      <c r="L220" s="38" t="str">
        <f t="shared" si="60"/>
        <v/>
      </c>
      <c r="M220" s="16"/>
      <c r="N220" s="17"/>
      <c r="O220" s="20"/>
      <c r="P220" s="21" t="str">
        <f t="shared" si="51"/>
        <v/>
      </c>
      <c r="R220" s="30" t="str">
        <f t="shared" si="52"/>
        <v/>
      </c>
      <c r="S220" s="31" t="str">
        <f t="shared" si="53"/>
        <v/>
      </c>
      <c r="T220" s="32" t="str">
        <f>IF(OR(T$4="",R220=""),"",T$4+(COUNT(R$4:R220)-1)/(COUNT(CurrentL)-1)*JND_GL*255)</f>
        <v/>
      </c>
      <c r="U220" s="31" t="str">
        <f t="shared" si="54"/>
        <v/>
      </c>
      <c r="V220" s="33" t="str">
        <f t="shared" si="61"/>
        <v/>
      </c>
      <c r="W220" s="33" t="str">
        <f t="shared" si="62"/>
        <v/>
      </c>
      <c r="X220" s="34" t="str">
        <f t="shared" si="63"/>
        <v/>
      </c>
      <c r="Y220" s="35" t="str">
        <f t="shared" si="64"/>
        <v/>
      </c>
      <c r="Z220" s="33" t="str">
        <f t="shared" si="19"/>
        <v/>
      </c>
      <c r="AA220" s="34" t="str">
        <f t="shared" si="4"/>
        <v/>
      </c>
      <c r="AB220" s="34" t="str">
        <f t="shared" si="5"/>
        <v/>
      </c>
      <c r="AC220" s="34" t="str">
        <f t="shared" si="16"/>
        <v/>
      </c>
      <c r="AD220" s="34" t="str">
        <f t="shared" si="17"/>
        <v/>
      </c>
      <c r="AE220" s="34" t="str">
        <f t="shared" si="55"/>
        <v/>
      </c>
      <c r="AF220" s="34" t="str">
        <f t="shared" si="56"/>
        <v/>
      </c>
      <c r="AG220" s="33" t="str">
        <f t="shared" si="57"/>
        <v/>
      </c>
      <c r="AH220" s="36" t="str">
        <f t="shared" si="18"/>
        <v/>
      </c>
      <c r="AI220" s="34" t="str">
        <f t="shared" si="58"/>
        <v/>
      </c>
      <c r="AJ220" s="37" t="str">
        <f t="shared" si="65"/>
        <v/>
      </c>
    </row>
    <row r="221" spans="8:36" x14ac:dyDescent="0.2">
      <c r="H221" s="15" t="str">
        <f t="shared" si="59"/>
        <v/>
      </c>
      <c r="I221" s="16"/>
      <c r="J221" s="17"/>
      <c r="K221" s="18"/>
      <c r="L221" s="38" t="str">
        <f t="shared" si="60"/>
        <v/>
      </c>
      <c r="M221" s="16"/>
      <c r="N221" s="17"/>
      <c r="O221" s="20"/>
      <c r="P221" s="21" t="str">
        <f t="shared" si="51"/>
        <v/>
      </c>
      <c r="R221" s="30" t="str">
        <f t="shared" si="52"/>
        <v/>
      </c>
      <c r="S221" s="31" t="str">
        <f t="shared" si="53"/>
        <v/>
      </c>
      <c r="T221" s="32" t="str">
        <f>IF(OR(T$4="",R221=""),"",T$4+(COUNT(R$4:R221)-1)/(COUNT(CurrentL)-1)*JND_GL*255)</f>
        <v/>
      </c>
      <c r="U221" s="31" t="str">
        <f t="shared" si="54"/>
        <v/>
      </c>
      <c r="V221" s="33" t="str">
        <f t="shared" si="61"/>
        <v/>
      </c>
      <c r="W221" s="33" t="str">
        <f t="shared" si="62"/>
        <v/>
      </c>
      <c r="X221" s="34" t="str">
        <f t="shared" si="63"/>
        <v/>
      </c>
      <c r="Y221" s="35" t="str">
        <f t="shared" si="64"/>
        <v/>
      </c>
      <c r="Z221" s="33" t="str">
        <f t="shared" si="19"/>
        <v/>
      </c>
      <c r="AA221" s="34" t="str">
        <f t="shared" si="4"/>
        <v/>
      </c>
      <c r="AB221" s="34" t="str">
        <f t="shared" si="5"/>
        <v/>
      </c>
      <c r="AC221" s="34" t="str">
        <f t="shared" si="16"/>
        <v/>
      </c>
      <c r="AD221" s="34" t="str">
        <f t="shared" si="17"/>
        <v/>
      </c>
      <c r="AE221" s="34" t="str">
        <f t="shared" si="55"/>
        <v/>
      </c>
      <c r="AF221" s="34" t="str">
        <f t="shared" si="56"/>
        <v/>
      </c>
      <c r="AG221" s="33" t="str">
        <f t="shared" si="57"/>
        <v/>
      </c>
      <c r="AH221" s="36" t="str">
        <f t="shared" si="18"/>
        <v/>
      </c>
      <c r="AI221" s="34" t="str">
        <f t="shared" si="58"/>
        <v/>
      </c>
      <c r="AJ221" s="37" t="str">
        <f t="shared" si="65"/>
        <v/>
      </c>
    </row>
    <row r="222" spans="8:36" x14ac:dyDescent="0.2">
      <c r="H222" s="15" t="str">
        <f t="shared" si="59"/>
        <v/>
      </c>
      <c r="I222" s="16"/>
      <c r="J222" s="17"/>
      <c r="K222" s="18"/>
      <c r="L222" s="38" t="str">
        <f t="shared" si="60"/>
        <v/>
      </c>
      <c r="M222" s="16"/>
      <c r="N222" s="17"/>
      <c r="O222" s="20"/>
      <c r="P222" s="21" t="str">
        <f t="shared" si="51"/>
        <v/>
      </c>
      <c r="R222" s="30" t="str">
        <f t="shared" si="52"/>
        <v/>
      </c>
      <c r="S222" s="31" t="str">
        <f t="shared" si="53"/>
        <v/>
      </c>
      <c r="T222" s="32" t="str">
        <f>IF(OR(T$4="",R222=""),"",T$4+(COUNT(R$4:R222)-1)/(COUNT(CurrentL)-1)*JND_GL*255)</f>
        <v/>
      </c>
      <c r="U222" s="31" t="str">
        <f t="shared" si="54"/>
        <v/>
      </c>
      <c r="V222" s="33" t="str">
        <f t="shared" si="61"/>
        <v/>
      </c>
      <c r="W222" s="33" t="str">
        <f t="shared" si="62"/>
        <v/>
      </c>
      <c r="X222" s="34" t="str">
        <f t="shared" si="63"/>
        <v/>
      </c>
      <c r="Y222" s="35" t="str">
        <f t="shared" si="64"/>
        <v/>
      </c>
      <c r="Z222" s="33" t="str">
        <f t="shared" si="19"/>
        <v/>
      </c>
      <c r="AA222" s="34" t="str">
        <f t="shared" si="4"/>
        <v/>
      </c>
      <c r="AB222" s="34" t="str">
        <f t="shared" si="5"/>
        <v/>
      </c>
      <c r="AC222" s="34" t="str">
        <f t="shared" si="16"/>
        <v/>
      </c>
      <c r="AD222" s="34" t="str">
        <f t="shared" si="17"/>
        <v/>
      </c>
      <c r="AE222" s="34" t="str">
        <f t="shared" si="55"/>
        <v/>
      </c>
      <c r="AF222" s="34" t="str">
        <f t="shared" si="56"/>
        <v/>
      </c>
      <c r="AG222" s="33" t="str">
        <f t="shared" si="57"/>
        <v/>
      </c>
      <c r="AH222" s="36" t="str">
        <f t="shared" si="18"/>
        <v/>
      </c>
      <c r="AI222" s="34" t="str">
        <f t="shared" si="58"/>
        <v/>
      </c>
      <c r="AJ222" s="37" t="str">
        <f t="shared" si="65"/>
        <v/>
      </c>
    </row>
    <row r="223" spans="8:36" x14ac:dyDescent="0.2">
      <c r="H223" s="15" t="str">
        <f t="shared" si="59"/>
        <v/>
      </c>
      <c r="I223" s="16"/>
      <c r="J223" s="17"/>
      <c r="K223" s="18"/>
      <c r="L223" s="38" t="str">
        <f t="shared" si="60"/>
        <v/>
      </c>
      <c r="M223" s="16"/>
      <c r="N223" s="17"/>
      <c r="O223" s="20"/>
      <c r="P223" s="21" t="str">
        <f t="shared" si="51"/>
        <v/>
      </c>
      <c r="R223" s="30" t="str">
        <f t="shared" si="52"/>
        <v/>
      </c>
      <c r="S223" s="31" t="str">
        <f t="shared" si="53"/>
        <v/>
      </c>
      <c r="T223" s="32" t="str">
        <f>IF(OR(T$4="",R223=""),"",T$4+(COUNT(R$4:R223)-1)/(COUNT(CurrentL)-1)*JND_GL*255)</f>
        <v/>
      </c>
      <c r="U223" s="31" t="str">
        <f t="shared" si="54"/>
        <v/>
      </c>
      <c r="V223" s="33" t="str">
        <f t="shared" si="61"/>
        <v/>
      </c>
      <c r="W223" s="33" t="str">
        <f t="shared" si="62"/>
        <v/>
      </c>
      <c r="X223" s="34" t="str">
        <f t="shared" si="63"/>
        <v/>
      </c>
      <c r="Y223" s="35" t="str">
        <f t="shared" si="64"/>
        <v/>
      </c>
      <c r="Z223" s="33" t="str">
        <f t="shared" si="19"/>
        <v/>
      </c>
      <c r="AA223" s="34" t="str">
        <f t="shared" si="4"/>
        <v/>
      </c>
      <c r="AB223" s="34" t="str">
        <f t="shared" si="5"/>
        <v/>
      </c>
      <c r="AC223" s="34" t="str">
        <f t="shared" si="16"/>
        <v/>
      </c>
      <c r="AD223" s="34" t="str">
        <f t="shared" si="17"/>
        <v/>
      </c>
      <c r="AE223" s="34" t="str">
        <f t="shared" si="55"/>
        <v/>
      </c>
      <c r="AF223" s="34" t="str">
        <f t="shared" si="56"/>
        <v/>
      </c>
      <c r="AG223" s="33" t="str">
        <f t="shared" si="57"/>
        <v/>
      </c>
      <c r="AH223" s="36" t="str">
        <f t="shared" si="18"/>
        <v/>
      </c>
      <c r="AI223" s="34" t="str">
        <f t="shared" si="58"/>
        <v/>
      </c>
      <c r="AJ223" s="37" t="str">
        <f t="shared" si="65"/>
        <v/>
      </c>
    </row>
    <row r="224" spans="8:36" x14ac:dyDescent="0.2">
      <c r="H224" s="15" t="str">
        <f t="shared" si="59"/>
        <v/>
      </c>
      <c r="I224" s="16"/>
      <c r="J224" s="17"/>
      <c r="K224" s="18"/>
      <c r="L224" s="38" t="str">
        <f t="shared" si="60"/>
        <v/>
      </c>
      <c r="M224" s="16"/>
      <c r="N224" s="17"/>
      <c r="O224" s="20"/>
      <c r="P224" s="21" t="str">
        <f t="shared" si="51"/>
        <v/>
      </c>
      <c r="R224" s="30" t="str">
        <f t="shared" si="52"/>
        <v/>
      </c>
      <c r="S224" s="31" t="str">
        <f t="shared" si="53"/>
        <v/>
      </c>
      <c r="T224" s="32" t="str">
        <f>IF(OR(T$4="",R224=""),"",T$4+(COUNT(R$4:R224)-1)/(COUNT(CurrentL)-1)*JND_GL*255)</f>
        <v/>
      </c>
      <c r="U224" s="31" t="str">
        <f t="shared" si="54"/>
        <v/>
      </c>
      <c r="V224" s="33" t="str">
        <f t="shared" si="61"/>
        <v/>
      </c>
      <c r="W224" s="33" t="str">
        <f t="shared" si="62"/>
        <v/>
      </c>
      <c r="X224" s="34" t="str">
        <f t="shared" si="63"/>
        <v/>
      </c>
      <c r="Y224" s="35" t="str">
        <f t="shared" si="64"/>
        <v/>
      </c>
      <c r="Z224" s="33" t="str">
        <f t="shared" si="19"/>
        <v/>
      </c>
      <c r="AA224" s="34" t="str">
        <f t="shared" si="4"/>
        <v/>
      </c>
      <c r="AB224" s="34" t="str">
        <f t="shared" si="5"/>
        <v/>
      </c>
      <c r="AC224" s="34" t="str">
        <f t="shared" si="16"/>
        <v/>
      </c>
      <c r="AD224" s="34" t="str">
        <f t="shared" si="17"/>
        <v/>
      </c>
      <c r="AE224" s="34" t="str">
        <f t="shared" si="55"/>
        <v/>
      </c>
      <c r="AF224" s="34" t="str">
        <f t="shared" si="56"/>
        <v/>
      </c>
      <c r="AG224" s="33" t="str">
        <f t="shared" si="57"/>
        <v/>
      </c>
      <c r="AH224" s="36" t="str">
        <f t="shared" si="18"/>
        <v/>
      </c>
      <c r="AI224" s="34" t="str">
        <f t="shared" si="58"/>
        <v/>
      </c>
      <c r="AJ224" s="37" t="str">
        <f t="shared" si="65"/>
        <v/>
      </c>
    </row>
    <row r="225" spans="8:36" x14ac:dyDescent="0.2">
      <c r="H225" s="15" t="str">
        <f t="shared" si="59"/>
        <v/>
      </c>
      <c r="I225" s="16"/>
      <c r="J225" s="17"/>
      <c r="K225" s="18"/>
      <c r="L225" s="38" t="str">
        <f t="shared" si="60"/>
        <v/>
      </c>
      <c r="M225" s="16"/>
      <c r="N225" s="17"/>
      <c r="O225" s="20"/>
      <c r="P225" s="21" t="str">
        <f t="shared" si="51"/>
        <v/>
      </c>
      <c r="R225" s="30" t="str">
        <f t="shared" si="52"/>
        <v/>
      </c>
      <c r="S225" s="31" t="str">
        <f t="shared" si="53"/>
        <v/>
      </c>
      <c r="T225" s="32" t="str">
        <f>IF(OR(T$4="",R225=""),"",T$4+(COUNT(R$4:R225)-1)/(COUNT(CurrentL)-1)*JND_GL*255)</f>
        <v/>
      </c>
      <c r="U225" s="31" t="str">
        <f t="shared" si="54"/>
        <v/>
      </c>
      <c r="V225" s="33" t="str">
        <f t="shared" si="61"/>
        <v/>
      </c>
      <c r="W225" s="33" t="str">
        <f t="shared" si="62"/>
        <v/>
      </c>
      <c r="X225" s="34" t="str">
        <f t="shared" si="63"/>
        <v/>
      </c>
      <c r="Y225" s="35" t="str">
        <f t="shared" si="64"/>
        <v/>
      </c>
      <c r="Z225" s="33" t="str">
        <f t="shared" si="19"/>
        <v/>
      </c>
      <c r="AA225" s="34" t="str">
        <f t="shared" si="4"/>
        <v/>
      </c>
      <c r="AB225" s="34" t="str">
        <f t="shared" si="5"/>
        <v/>
      </c>
      <c r="AC225" s="34" t="str">
        <f t="shared" si="16"/>
        <v/>
      </c>
      <c r="AD225" s="34" t="str">
        <f t="shared" si="17"/>
        <v/>
      </c>
      <c r="AE225" s="34" t="str">
        <f t="shared" si="55"/>
        <v/>
      </c>
      <c r="AF225" s="34" t="str">
        <f t="shared" si="56"/>
        <v/>
      </c>
      <c r="AG225" s="33" t="str">
        <f t="shared" si="57"/>
        <v/>
      </c>
      <c r="AH225" s="36" t="str">
        <f t="shared" si="18"/>
        <v/>
      </c>
      <c r="AI225" s="34" t="str">
        <f t="shared" si="58"/>
        <v/>
      </c>
      <c r="AJ225" s="37" t="str">
        <f t="shared" si="65"/>
        <v/>
      </c>
    </row>
    <row r="226" spans="8:36" x14ac:dyDescent="0.2">
      <c r="H226" s="15" t="str">
        <f t="shared" si="59"/>
        <v/>
      </c>
      <c r="I226" s="16"/>
      <c r="J226" s="17"/>
      <c r="K226" s="18"/>
      <c r="L226" s="38" t="str">
        <f t="shared" si="60"/>
        <v/>
      </c>
      <c r="M226" s="16"/>
      <c r="N226" s="17"/>
      <c r="O226" s="20"/>
      <c r="P226" s="21" t="str">
        <f t="shared" si="51"/>
        <v/>
      </c>
      <c r="R226" s="30" t="str">
        <f t="shared" si="52"/>
        <v/>
      </c>
      <c r="S226" s="31" t="str">
        <f t="shared" si="53"/>
        <v/>
      </c>
      <c r="T226" s="32" t="str">
        <f>IF(OR(T$4="",R226=""),"",T$4+(COUNT(R$4:R226)-1)/(COUNT(CurrentL)-1)*JND_GL*255)</f>
        <v/>
      </c>
      <c r="U226" s="31" t="str">
        <f t="shared" si="54"/>
        <v/>
      </c>
      <c r="V226" s="33" t="str">
        <f t="shared" si="61"/>
        <v/>
      </c>
      <c r="W226" s="33" t="str">
        <f t="shared" si="62"/>
        <v/>
      </c>
      <c r="X226" s="34" t="str">
        <f t="shared" si="63"/>
        <v/>
      </c>
      <c r="Y226" s="35" t="str">
        <f t="shared" si="64"/>
        <v/>
      </c>
      <c r="Z226" s="33" t="str">
        <f t="shared" si="19"/>
        <v/>
      </c>
      <c r="AA226" s="34" t="str">
        <f t="shared" si="4"/>
        <v/>
      </c>
      <c r="AB226" s="34" t="str">
        <f t="shared" si="5"/>
        <v/>
      </c>
      <c r="AC226" s="34" t="str">
        <f t="shared" si="16"/>
        <v/>
      </c>
      <c r="AD226" s="34" t="str">
        <f t="shared" si="17"/>
        <v/>
      </c>
      <c r="AE226" s="34" t="str">
        <f t="shared" si="55"/>
        <v/>
      </c>
      <c r="AF226" s="34" t="str">
        <f t="shared" si="56"/>
        <v/>
      </c>
      <c r="AG226" s="33" t="str">
        <f t="shared" si="57"/>
        <v/>
      </c>
      <c r="AH226" s="36" t="str">
        <f t="shared" si="18"/>
        <v/>
      </c>
      <c r="AI226" s="34" t="str">
        <f t="shared" si="58"/>
        <v/>
      </c>
      <c r="AJ226" s="37" t="str">
        <f t="shared" si="65"/>
        <v/>
      </c>
    </row>
    <row r="227" spans="8:36" x14ac:dyDescent="0.2">
      <c r="H227" s="15" t="str">
        <f t="shared" si="59"/>
        <v/>
      </c>
      <c r="I227" s="16"/>
      <c r="J227" s="17"/>
      <c r="K227" s="18"/>
      <c r="L227" s="38" t="str">
        <f t="shared" si="60"/>
        <v/>
      </c>
      <c r="M227" s="16"/>
      <c r="N227" s="17"/>
      <c r="O227" s="20"/>
      <c r="P227" s="21" t="str">
        <f t="shared" si="51"/>
        <v/>
      </c>
      <c r="R227" s="30" t="str">
        <f t="shared" si="52"/>
        <v/>
      </c>
      <c r="S227" s="31" t="str">
        <f t="shared" si="53"/>
        <v/>
      </c>
      <c r="T227" s="32" t="str">
        <f>IF(OR(T$4="",R227=""),"",T$4+(COUNT(R$4:R227)-1)/(COUNT(CurrentL)-1)*JND_GL*255)</f>
        <v/>
      </c>
      <c r="U227" s="31" t="str">
        <f t="shared" si="54"/>
        <v/>
      </c>
      <c r="V227" s="33" t="str">
        <f t="shared" si="61"/>
        <v/>
      </c>
      <c r="W227" s="33" t="str">
        <f t="shared" si="62"/>
        <v/>
      </c>
      <c r="X227" s="34" t="str">
        <f t="shared" si="63"/>
        <v/>
      </c>
      <c r="Y227" s="35" t="str">
        <f t="shared" si="64"/>
        <v/>
      </c>
      <c r="Z227" s="33" t="str">
        <f t="shared" si="19"/>
        <v/>
      </c>
      <c r="AA227" s="34" t="str">
        <f t="shared" si="4"/>
        <v/>
      </c>
      <c r="AB227" s="34" t="str">
        <f t="shared" si="5"/>
        <v/>
      </c>
      <c r="AC227" s="34" t="str">
        <f t="shared" si="16"/>
        <v/>
      </c>
      <c r="AD227" s="34" t="str">
        <f t="shared" si="17"/>
        <v/>
      </c>
      <c r="AE227" s="34" t="str">
        <f t="shared" si="55"/>
        <v/>
      </c>
      <c r="AF227" s="34" t="str">
        <f t="shared" si="56"/>
        <v/>
      </c>
      <c r="AG227" s="33" t="str">
        <f t="shared" si="57"/>
        <v/>
      </c>
      <c r="AH227" s="36" t="str">
        <f t="shared" si="18"/>
        <v/>
      </c>
      <c r="AI227" s="34" t="str">
        <f t="shared" si="58"/>
        <v/>
      </c>
      <c r="AJ227" s="37" t="str">
        <f t="shared" si="65"/>
        <v/>
      </c>
    </row>
    <row r="228" spans="8:36" x14ac:dyDescent="0.2">
      <c r="H228" s="15" t="str">
        <f t="shared" si="59"/>
        <v/>
      </c>
      <c r="I228" s="16"/>
      <c r="J228" s="17"/>
      <c r="K228" s="18"/>
      <c r="L228" s="38" t="str">
        <f t="shared" si="60"/>
        <v/>
      </c>
      <c r="M228" s="16"/>
      <c r="N228" s="17"/>
      <c r="O228" s="20"/>
      <c r="P228" s="21" t="str">
        <f t="shared" si="51"/>
        <v/>
      </c>
      <c r="R228" s="30" t="str">
        <f t="shared" si="52"/>
        <v/>
      </c>
      <c r="S228" s="31" t="str">
        <f t="shared" si="53"/>
        <v/>
      </c>
      <c r="T228" s="32" t="str">
        <f>IF(OR(T$4="",R228=""),"",T$4+(COUNT(R$4:R228)-1)/(COUNT(CurrentL)-1)*JND_GL*255)</f>
        <v/>
      </c>
      <c r="U228" s="31" t="str">
        <f t="shared" si="54"/>
        <v/>
      </c>
      <c r="V228" s="33" t="str">
        <f t="shared" si="61"/>
        <v/>
      </c>
      <c r="W228" s="33" t="str">
        <f t="shared" si="62"/>
        <v/>
      </c>
      <c r="X228" s="34" t="str">
        <f t="shared" si="63"/>
        <v/>
      </c>
      <c r="Y228" s="35" t="str">
        <f t="shared" si="64"/>
        <v/>
      </c>
      <c r="Z228" s="33" t="str">
        <f t="shared" si="19"/>
        <v/>
      </c>
      <c r="AA228" s="34" t="str">
        <f t="shared" si="4"/>
        <v/>
      </c>
      <c r="AB228" s="34" t="str">
        <f t="shared" si="5"/>
        <v/>
      </c>
      <c r="AC228" s="34" t="str">
        <f t="shared" si="16"/>
        <v/>
      </c>
      <c r="AD228" s="34" t="str">
        <f t="shared" si="17"/>
        <v/>
      </c>
      <c r="AE228" s="34" t="str">
        <f t="shared" si="55"/>
        <v/>
      </c>
      <c r="AF228" s="34" t="str">
        <f t="shared" si="56"/>
        <v/>
      </c>
      <c r="AG228" s="33" t="str">
        <f t="shared" si="57"/>
        <v/>
      </c>
      <c r="AH228" s="36" t="str">
        <f t="shared" si="18"/>
        <v/>
      </c>
      <c r="AI228" s="34" t="str">
        <f t="shared" si="58"/>
        <v/>
      </c>
      <c r="AJ228" s="37" t="str">
        <f t="shared" si="65"/>
        <v/>
      </c>
    </row>
    <row r="229" spans="8:36" x14ac:dyDescent="0.2">
      <c r="H229" s="15" t="str">
        <f t="shared" si="59"/>
        <v/>
      </c>
      <c r="I229" s="16"/>
      <c r="J229" s="17"/>
      <c r="K229" s="18"/>
      <c r="L229" s="38" t="str">
        <f t="shared" si="60"/>
        <v/>
      </c>
      <c r="M229" s="16"/>
      <c r="N229" s="17"/>
      <c r="O229" s="20"/>
      <c r="P229" s="21" t="str">
        <f t="shared" si="51"/>
        <v/>
      </c>
      <c r="R229" s="30" t="str">
        <f t="shared" si="52"/>
        <v/>
      </c>
      <c r="S229" s="31" t="str">
        <f t="shared" si="53"/>
        <v/>
      </c>
      <c r="T229" s="32" t="str">
        <f>IF(OR(T$4="",R229=""),"",T$4+(COUNT(R$4:R229)-1)/(COUNT(CurrentL)-1)*JND_GL*255)</f>
        <v/>
      </c>
      <c r="U229" s="31" t="str">
        <f t="shared" si="54"/>
        <v/>
      </c>
      <c r="V229" s="33" t="str">
        <f t="shared" si="61"/>
        <v/>
      </c>
      <c r="W229" s="33" t="str">
        <f t="shared" si="62"/>
        <v/>
      </c>
      <c r="X229" s="34" t="str">
        <f t="shared" si="63"/>
        <v/>
      </c>
      <c r="Y229" s="35" t="str">
        <f t="shared" si="64"/>
        <v/>
      </c>
      <c r="Z229" s="33" t="str">
        <f t="shared" si="19"/>
        <v/>
      </c>
      <c r="AA229" s="34" t="str">
        <f t="shared" si="4"/>
        <v/>
      </c>
      <c r="AB229" s="34" t="str">
        <f t="shared" si="5"/>
        <v/>
      </c>
      <c r="AC229" s="34" t="str">
        <f t="shared" si="16"/>
        <v/>
      </c>
      <c r="AD229" s="34" t="str">
        <f t="shared" si="17"/>
        <v/>
      </c>
      <c r="AE229" s="34" t="str">
        <f t="shared" si="55"/>
        <v/>
      </c>
      <c r="AF229" s="34" t="str">
        <f t="shared" si="56"/>
        <v/>
      </c>
      <c r="AG229" s="33" t="str">
        <f t="shared" si="57"/>
        <v/>
      </c>
      <c r="AH229" s="36" t="str">
        <f t="shared" si="18"/>
        <v/>
      </c>
      <c r="AI229" s="34" t="str">
        <f t="shared" si="58"/>
        <v/>
      </c>
      <c r="AJ229" s="37" t="str">
        <f t="shared" si="65"/>
        <v/>
      </c>
    </row>
    <row r="230" spans="8:36" x14ac:dyDescent="0.2">
      <c r="H230" s="15" t="str">
        <f t="shared" si="59"/>
        <v/>
      </c>
      <c r="I230" s="16"/>
      <c r="J230" s="17"/>
      <c r="K230" s="18"/>
      <c r="L230" s="38" t="str">
        <f t="shared" si="60"/>
        <v/>
      </c>
      <c r="M230" s="16"/>
      <c r="N230" s="17"/>
      <c r="O230" s="20"/>
      <c r="P230" s="21" t="str">
        <f t="shared" si="51"/>
        <v/>
      </c>
      <c r="R230" s="30" t="str">
        <f t="shared" si="52"/>
        <v/>
      </c>
      <c r="S230" s="31" t="str">
        <f t="shared" si="53"/>
        <v/>
      </c>
      <c r="T230" s="32" t="str">
        <f>IF(OR(T$4="",R230=""),"",T$4+(COUNT(R$4:R230)-1)/(COUNT(CurrentL)-1)*JND_GL*255)</f>
        <v/>
      </c>
      <c r="U230" s="31" t="str">
        <f t="shared" si="54"/>
        <v/>
      </c>
      <c r="V230" s="33" t="str">
        <f t="shared" si="61"/>
        <v/>
      </c>
      <c r="W230" s="33" t="str">
        <f t="shared" si="62"/>
        <v/>
      </c>
      <c r="X230" s="34" t="str">
        <f t="shared" si="63"/>
        <v/>
      </c>
      <c r="Y230" s="35" t="str">
        <f t="shared" si="64"/>
        <v/>
      </c>
      <c r="Z230" s="33" t="str">
        <f t="shared" si="19"/>
        <v/>
      </c>
      <c r="AA230" s="34" t="str">
        <f t="shared" si="4"/>
        <v/>
      </c>
      <c r="AB230" s="34" t="str">
        <f t="shared" si="5"/>
        <v/>
      </c>
      <c r="AC230" s="34" t="str">
        <f t="shared" si="16"/>
        <v/>
      </c>
      <c r="AD230" s="34" t="str">
        <f t="shared" si="17"/>
        <v/>
      </c>
      <c r="AE230" s="34" t="str">
        <f t="shared" si="55"/>
        <v/>
      </c>
      <c r="AF230" s="34" t="str">
        <f t="shared" si="56"/>
        <v/>
      </c>
      <c r="AG230" s="33" t="str">
        <f t="shared" si="57"/>
        <v/>
      </c>
      <c r="AH230" s="36" t="str">
        <f t="shared" si="18"/>
        <v/>
      </c>
      <c r="AI230" s="34" t="str">
        <f t="shared" si="58"/>
        <v/>
      </c>
      <c r="AJ230" s="37" t="str">
        <f t="shared" si="65"/>
        <v/>
      </c>
    </row>
    <row r="231" spans="8:36" x14ac:dyDescent="0.2">
      <c r="H231" s="15" t="str">
        <f t="shared" si="59"/>
        <v/>
      </c>
      <c r="I231" s="16"/>
      <c r="J231" s="17"/>
      <c r="K231" s="18"/>
      <c r="L231" s="38" t="str">
        <f t="shared" si="60"/>
        <v/>
      </c>
      <c r="M231" s="16"/>
      <c r="N231" s="17"/>
      <c r="O231" s="20"/>
      <c r="P231" s="21" t="str">
        <f t="shared" si="51"/>
        <v/>
      </c>
      <c r="R231" s="30" t="str">
        <f t="shared" si="52"/>
        <v/>
      </c>
      <c r="S231" s="31" t="str">
        <f t="shared" si="53"/>
        <v/>
      </c>
      <c r="T231" s="32" t="str">
        <f>IF(OR(T$4="",R231=""),"",T$4+(COUNT(R$4:R231)-1)/(COUNT(CurrentL)-1)*JND_GL*255)</f>
        <v/>
      </c>
      <c r="U231" s="31" t="str">
        <f t="shared" si="54"/>
        <v/>
      </c>
      <c r="V231" s="33" t="str">
        <f t="shared" si="61"/>
        <v/>
      </c>
      <c r="W231" s="33" t="str">
        <f t="shared" si="62"/>
        <v/>
      </c>
      <c r="X231" s="34" t="str">
        <f t="shared" si="63"/>
        <v/>
      </c>
      <c r="Y231" s="35" t="str">
        <f t="shared" si="64"/>
        <v/>
      </c>
      <c r="Z231" s="33" t="str">
        <f t="shared" si="19"/>
        <v/>
      </c>
      <c r="AA231" s="34" t="str">
        <f t="shared" si="4"/>
        <v/>
      </c>
      <c r="AB231" s="34" t="str">
        <f t="shared" si="5"/>
        <v/>
      </c>
      <c r="AC231" s="34" t="str">
        <f t="shared" si="16"/>
        <v/>
      </c>
      <c r="AD231" s="34" t="str">
        <f t="shared" si="17"/>
        <v/>
      </c>
      <c r="AE231" s="34" t="str">
        <f t="shared" si="55"/>
        <v/>
      </c>
      <c r="AF231" s="34" t="str">
        <f t="shared" si="56"/>
        <v/>
      </c>
      <c r="AG231" s="33" t="str">
        <f t="shared" si="57"/>
        <v/>
      </c>
      <c r="AH231" s="36" t="str">
        <f t="shared" si="18"/>
        <v/>
      </c>
      <c r="AI231" s="34" t="str">
        <f t="shared" si="58"/>
        <v/>
      </c>
      <c r="AJ231" s="37" t="str">
        <f t="shared" si="65"/>
        <v/>
      </c>
    </row>
    <row r="232" spans="8:36" x14ac:dyDescent="0.2">
      <c r="H232" s="15" t="str">
        <f t="shared" si="59"/>
        <v/>
      </c>
      <c r="I232" s="16"/>
      <c r="J232" s="17"/>
      <c r="K232" s="18"/>
      <c r="L232" s="38" t="str">
        <f t="shared" si="60"/>
        <v/>
      </c>
      <c r="M232" s="16"/>
      <c r="N232" s="17"/>
      <c r="O232" s="20"/>
      <c r="P232" s="21" t="str">
        <f t="shared" si="51"/>
        <v/>
      </c>
      <c r="R232" s="30" t="str">
        <f t="shared" si="52"/>
        <v/>
      </c>
      <c r="S232" s="31" t="str">
        <f t="shared" si="53"/>
        <v/>
      </c>
      <c r="T232" s="32" t="str">
        <f>IF(OR(T$4="",R232=""),"",T$4+(COUNT(R$4:R232)-1)/(COUNT(CurrentL)-1)*JND_GL*255)</f>
        <v/>
      </c>
      <c r="U232" s="31" t="str">
        <f t="shared" si="54"/>
        <v/>
      </c>
      <c r="V232" s="33" t="str">
        <f t="shared" si="61"/>
        <v/>
      </c>
      <c r="W232" s="33" t="str">
        <f t="shared" si="62"/>
        <v/>
      </c>
      <c r="X232" s="34" t="str">
        <f t="shared" si="63"/>
        <v/>
      </c>
      <c r="Y232" s="35" t="str">
        <f t="shared" si="64"/>
        <v/>
      </c>
      <c r="Z232" s="33" t="str">
        <f t="shared" si="19"/>
        <v/>
      </c>
      <c r="AA232" s="34" t="str">
        <f t="shared" si="4"/>
        <v/>
      </c>
      <c r="AB232" s="34" t="str">
        <f t="shared" si="5"/>
        <v/>
      </c>
      <c r="AC232" s="34" t="str">
        <f t="shared" si="16"/>
        <v/>
      </c>
      <c r="AD232" s="34" t="str">
        <f t="shared" si="17"/>
        <v/>
      </c>
      <c r="AE232" s="34" t="str">
        <f t="shared" si="55"/>
        <v/>
      </c>
      <c r="AF232" s="34" t="str">
        <f t="shared" si="56"/>
        <v/>
      </c>
      <c r="AG232" s="33" t="str">
        <f t="shared" si="57"/>
        <v/>
      </c>
      <c r="AH232" s="36" t="str">
        <f t="shared" si="18"/>
        <v/>
      </c>
      <c r="AI232" s="34" t="str">
        <f t="shared" si="58"/>
        <v/>
      </c>
      <c r="AJ232" s="37" t="str">
        <f t="shared" si="65"/>
        <v/>
      </c>
    </row>
    <row r="233" spans="8:36" x14ac:dyDescent="0.2">
      <c r="H233" s="15" t="str">
        <f t="shared" si="59"/>
        <v/>
      </c>
      <c r="I233" s="16"/>
      <c r="J233" s="17"/>
      <c r="K233" s="18"/>
      <c r="L233" s="38" t="str">
        <f t="shared" si="60"/>
        <v/>
      </c>
      <c r="M233" s="16"/>
      <c r="N233" s="17"/>
      <c r="O233" s="20"/>
      <c r="P233" s="21" t="str">
        <f t="shared" si="51"/>
        <v/>
      </c>
      <c r="R233" s="30" t="str">
        <f t="shared" si="52"/>
        <v/>
      </c>
      <c r="S233" s="31" t="str">
        <f t="shared" si="53"/>
        <v/>
      </c>
      <c r="T233" s="32" t="str">
        <f>IF(OR(T$4="",R233=""),"",T$4+(COUNT(R$4:R233)-1)/(COUNT(CurrentL)-1)*JND_GL*255)</f>
        <v/>
      </c>
      <c r="U233" s="31" t="str">
        <f t="shared" si="54"/>
        <v/>
      </c>
      <c r="V233" s="33" t="str">
        <f t="shared" si="61"/>
        <v/>
      </c>
      <c r="W233" s="33" t="str">
        <f t="shared" si="62"/>
        <v/>
      </c>
      <c r="X233" s="34" t="str">
        <f t="shared" si="63"/>
        <v/>
      </c>
      <c r="Y233" s="35" t="str">
        <f t="shared" si="64"/>
        <v/>
      </c>
      <c r="Z233" s="33" t="str">
        <f t="shared" si="19"/>
        <v/>
      </c>
      <c r="AA233" s="34" t="str">
        <f t="shared" si="4"/>
        <v/>
      </c>
      <c r="AB233" s="34" t="str">
        <f t="shared" si="5"/>
        <v/>
      </c>
      <c r="AC233" s="34" t="str">
        <f t="shared" si="16"/>
        <v/>
      </c>
      <c r="AD233" s="34" t="str">
        <f t="shared" si="17"/>
        <v/>
      </c>
      <c r="AE233" s="34" t="str">
        <f t="shared" si="55"/>
        <v/>
      </c>
      <c r="AF233" s="34" t="str">
        <f t="shared" si="56"/>
        <v/>
      </c>
      <c r="AG233" s="33" t="str">
        <f t="shared" si="57"/>
        <v/>
      </c>
      <c r="AH233" s="36" t="str">
        <f t="shared" si="18"/>
        <v/>
      </c>
      <c r="AI233" s="34" t="str">
        <f t="shared" si="58"/>
        <v/>
      </c>
      <c r="AJ233" s="37" t="str">
        <f t="shared" si="65"/>
        <v/>
      </c>
    </row>
    <row r="234" spans="8:36" x14ac:dyDescent="0.2">
      <c r="H234" s="15" t="str">
        <f t="shared" si="59"/>
        <v/>
      </c>
      <c r="I234" s="16"/>
      <c r="J234" s="17"/>
      <c r="K234" s="18"/>
      <c r="L234" s="38" t="str">
        <f t="shared" si="60"/>
        <v/>
      </c>
      <c r="M234" s="16"/>
      <c r="N234" s="17"/>
      <c r="O234" s="20"/>
      <c r="P234" s="21" t="str">
        <f t="shared" si="51"/>
        <v/>
      </c>
      <c r="R234" s="30" t="str">
        <f t="shared" si="52"/>
        <v/>
      </c>
      <c r="S234" s="31" t="str">
        <f t="shared" si="53"/>
        <v/>
      </c>
      <c r="T234" s="32" t="str">
        <f>IF(OR(T$4="",R234=""),"",T$4+(COUNT(R$4:R234)-1)/(COUNT(CurrentL)-1)*JND_GL*255)</f>
        <v/>
      </c>
      <c r="U234" s="31" t="str">
        <f t="shared" si="54"/>
        <v/>
      </c>
      <c r="V234" s="33" t="str">
        <f t="shared" si="61"/>
        <v/>
      </c>
      <c r="W234" s="33" t="str">
        <f t="shared" si="62"/>
        <v/>
      </c>
      <c r="X234" s="34" t="str">
        <f t="shared" si="63"/>
        <v/>
      </c>
      <c r="Y234" s="35" t="str">
        <f t="shared" si="64"/>
        <v/>
      </c>
      <c r="Z234" s="33" t="str">
        <f t="shared" si="19"/>
        <v/>
      </c>
      <c r="AA234" s="34" t="str">
        <f t="shared" si="4"/>
        <v/>
      </c>
      <c r="AB234" s="34" t="str">
        <f t="shared" si="5"/>
        <v/>
      </c>
      <c r="AC234" s="34" t="str">
        <f t="shared" si="16"/>
        <v/>
      </c>
      <c r="AD234" s="34" t="str">
        <f t="shared" si="17"/>
        <v/>
      </c>
      <c r="AE234" s="34" t="str">
        <f t="shared" si="55"/>
        <v/>
      </c>
      <c r="AF234" s="34" t="str">
        <f t="shared" si="56"/>
        <v/>
      </c>
      <c r="AG234" s="33" t="str">
        <f t="shared" si="57"/>
        <v/>
      </c>
      <c r="AH234" s="36" t="str">
        <f t="shared" si="18"/>
        <v/>
      </c>
      <c r="AI234" s="34" t="str">
        <f t="shared" si="58"/>
        <v/>
      </c>
      <c r="AJ234" s="37" t="str">
        <f t="shared" si="65"/>
        <v/>
      </c>
    </row>
    <row r="235" spans="8:36" x14ac:dyDescent="0.2">
      <c r="H235" s="15" t="str">
        <f t="shared" si="59"/>
        <v/>
      </c>
      <c r="I235" s="16"/>
      <c r="J235" s="17"/>
      <c r="K235" s="18"/>
      <c r="L235" s="38" t="str">
        <f t="shared" si="60"/>
        <v/>
      </c>
      <c r="M235" s="16"/>
      <c r="N235" s="17"/>
      <c r="O235" s="20"/>
      <c r="P235" s="21" t="str">
        <f t="shared" si="51"/>
        <v/>
      </c>
      <c r="R235" s="30" t="str">
        <f t="shared" si="52"/>
        <v/>
      </c>
      <c r="S235" s="31" t="str">
        <f t="shared" si="53"/>
        <v/>
      </c>
      <c r="T235" s="32" t="str">
        <f>IF(OR(T$4="",R235=""),"",T$4+(COUNT(R$4:R235)-1)/(COUNT(CurrentL)-1)*JND_GL*255)</f>
        <v/>
      </c>
      <c r="U235" s="31" t="str">
        <f t="shared" si="54"/>
        <v/>
      </c>
      <c r="V235" s="33" t="str">
        <f t="shared" si="61"/>
        <v/>
      </c>
      <c r="W235" s="33" t="str">
        <f t="shared" si="62"/>
        <v/>
      </c>
      <c r="X235" s="34" t="str">
        <f t="shared" si="63"/>
        <v/>
      </c>
      <c r="Y235" s="35" t="str">
        <f t="shared" si="64"/>
        <v/>
      </c>
      <c r="Z235" s="33" t="str">
        <f t="shared" si="19"/>
        <v/>
      </c>
      <c r="AA235" s="34" t="str">
        <f t="shared" si="4"/>
        <v/>
      </c>
      <c r="AB235" s="34" t="str">
        <f t="shared" si="5"/>
        <v/>
      </c>
      <c r="AC235" s="34" t="str">
        <f t="shared" si="16"/>
        <v/>
      </c>
      <c r="AD235" s="34" t="str">
        <f t="shared" si="17"/>
        <v/>
      </c>
      <c r="AE235" s="34" t="str">
        <f t="shared" si="55"/>
        <v/>
      </c>
      <c r="AF235" s="34" t="str">
        <f t="shared" si="56"/>
        <v/>
      </c>
      <c r="AG235" s="33" t="str">
        <f t="shared" si="57"/>
        <v/>
      </c>
      <c r="AH235" s="36" t="str">
        <f t="shared" si="18"/>
        <v/>
      </c>
      <c r="AI235" s="34" t="str">
        <f t="shared" si="58"/>
        <v/>
      </c>
      <c r="AJ235" s="37" t="str">
        <f t="shared" si="65"/>
        <v/>
      </c>
    </row>
    <row r="236" spans="8:36" x14ac:dyDescent="0.2">
      <c r="H236" s="15" t="str">
        <f t="shared" si="59"/>
        <v/>
      </c>
      <c r="I236" s="16"/>
      <c r="J236" s="17"/>
      <c r="K236" s="18"/>
      <c r="L236" s="38" t="str">
        <f t="shared" si="60"/>
        <v/>
      </c>
      <c r="M236" s="16"/>
      <c r="N236" s="17"/>
      <c r="O236" s="20"/>
      <c r="P236" s="21" t="str">
        <f t="shared" si="51"/>
        <v/>
      </c>
      <c r="R236" s="30" t="str">
        <f t="shared" si="52"/>
        <v/>
      </c>
      <c r="S236" s="31" t="str">
        <f t="shared" si="53"/>
        <v/>
      </c>
      <c r="T236" s="32" t="str">
        <f>IF(OR(T$4="",R236=""),"",T$4+(COUNT(R$4:R236)-1)/(COUNT(CurrentL)-1)*JND_GL*255)</f>
        <v/>
      </c>
      <c r="U236" s="31" t="str">
        <f t="shared" si="54"/>
        <v/>
      </c>
      <c r="V236" s="33" t="str">
        <f t="shared" si="61"/>
        <v/>
      </c>
      <c r="W236" s="33" t="str">
        <f t="shared" si="62"/>
        <v/>
      </c>
      <c r="X236" s="34" t="str">
        <f t="shared" si="63"/>
        <v/>
      </c>
      <c r="Y236" s="35" t="str">
        <f t="shared" si="64"/>
        <v/>
      </c>
      <c r="Z236" s="33" t="str">
        <f t="shared" si="19"/>
        <v/>
      </c>
      <c r="AA236" s="34" t="str">
        <f t="shared" si="4"/>
        <v/>
      </c>
      <c r="AB236" s="34" t="str">
        <f t="shared" si="5"/>
        <v/>
      </c>
      <c r="AC236" s="34" t="str">
        <f t="shared" si="16"/>
        <v/>
      </c>
      <c r="AD236" s="34" t="str">
        <f t="shared" si="17"/>
        <v/>
      </c>
      <c r="AE236" s="34" t="str">
        <f t="shared" si="55"/>
        <v/>
      </c>
      <c r="AF236" s="34" t="str">
        <f t="shared" si="56"/>
        <v/>
      </c>
      <c r="AG236" s="33" t="str">
        <f t="shared" si="57"/>
        <v/>
      </c>
      <c r="AH236" s="36" t="str">
        <f t="shared" si="18"/>
        <v/>
      </c>
      <c r="AI236" s="34" t="str">
        <f t="shared" si="58"/>
        <v/>
      </c>
      <c r="AJ236" s="37" t="str">
        <f t="shared" si="65"/>
        <v/>
      </c>
    </row>
    <row r="237" spans="8:36" x14ac:dyDescent="0.2">
      <c r="H237" s="15" t="str">
        <f t="shared" si="59"/>
        <v/>
      </c>
      <c r="I237" s="16"/>
      <c r="J237" s="17"/>
      <c r="K237" s="18"/>
      <c r="L237" s="38" t="str">
        <f t="shared" si="60"/>
        <v/>
      </c>
      <c r="M237" s="16"/>
      <c r="N237" s="17"/>
      <c r="O237" s="20"/>
      <c r="P237" s="21" t="str">
        <f t="shared" si="51"/>
        <v/>
      </c>
      <c r="R237" s="30" t="str">
        <f t="shared" si="52"/>
        <v/>
      </c>
      <c r="S237" s="31" t="str">
        <f t="shared" si="53"/>
        <v/>
      </c>
      <c r="T237" s="32" t="str">
        <f>IF(OR(T$4="",R237=""),"",T$4+(COUNT(R$4:R237)-1)/(COUNT(CurrentL)-1)*JND_GL*255)</f>
        <v/>
      </c>
      <c r="U237" s="31" t="str">
        <f t="shared" si="54"/>
        <v/>
      </c>
      <c r="V237" s="33" t="str">
        <f t="shared" si="61"/>
        <v/>
      </c>
      <c r="W237" s="33" t="str">
        <f t="shared" si="62"/>
        <v/>
      </c>
      <c r="X237" s="34" t="str">
        <f t="shared" si="63"/>
        <v/>
      </c>
      <c r="Y237" s="35" t="str">
        <f t="shared" si="64"/>
        <v/>
      </c>
      <c r="Z237" s="33" t="str">
        <f t="shared" si="19"/>
        <v/>
      </c>
      <c r="AA237" s="34" t="str">
        <f t="shared" si="4"/>
        <v/>
      </c>
      <c r="AB237" s="34" t="str">
        <f t="shared" si="5"/>
        <v/>
      </c>
      <c r="AC237" s="34" t="str">
        <f t="shared" si="16"/>
        <v/>
      </c>
      <c r="AD237" s="34" t="str">
        <f t="shared" si="17"/>
        <v/>
      </c>
      <c r="AE237" s="34" t="str">
        <f t="shared" si="55"/>
        <v/>
      </c>
      <c r="AF237" s="34" t="str">
        <f t="shared" si="56"/>
        <v/>
      </c>
      <c r="AG237" s="33" t="str">
        <f t="shared" si="57"/>
        <v/>
      </c>
      <c r="AH237" s="36" t="str">
        <f t="shared" si="18"/>
        <v/>
      </c>
      <c r="AI237" s="34" t="str">
        <f t="shared" si="58"/>
        <v/>
      </c>
      <c r="AJ237" s="37" t="str">
        <f t="shared" si="65"/>
        <v/>
      </c>
    </row>
    <row r="238" spans="8:36" x14ac:dyDescent="0.2">
      <c r="H238" s="15" t="str">
        <f t="shared" si="59"/>
        <v/>
      </c>
      <c r="I238" s="16"/>
      <c r="J238" s="17"/>
      <c r="K238" s="18"/>
      <c r="L238" s="38" t="str">
        <f t="shared" si="60"/>
        <v/>
      </c>
      <c r="M238" s="16"/>
      <c r="N238" s="17"/>
      <c r="O238" s="20"/>
      <c r="P238" s="21" t="str">
        <f t="shared" si="51"/>
        <v/>
      </c>
      <c r="R238" s="30" t="str">
        <f t="shared" si="52"/>
        <v/>
      </c>
      <c r="S238" s="31" t="str">
        <f t="shared" si="53"/>
        <v/>
      </c>
      <c r="T238" s="32" t="str">
        <f>IF(OR(T$4="",R238=""),"",T$4+(COUNT(R$4:R238)-1)/(COUNT(CurrentL)-1)*JND_GL*255)</f>
        <v/>
      </c>
      <c r="U238" s="31" t="str">
        <f t="shared" si="54"/>
        <v/>
      </c>
      <c r="V238" s="33" t="str">
        <f t="shared" si="61"/>
        <v/>
      </c>
      <c r="W238" s="33" t="str">
        <f t="shared" si="62"/>
        <v/>
      </c>
      <c r="X238" s="34" t="str">
        <f t="shared" si="63"/>
        <v/>
      </c>
      <c r="Y238" s="35" t="str">
        <f t="shared" si="64"/>
        <v/>
      </c>
      <c r="Z238" s="33" t="str">
        <f t="shared" si="19"/>
        <v/>
      </c>
      <c r="AA238" s="34" t="str">
        <f t="shared" si="4"/>
        <v/>
      </c>
      <c r="AB238" s="34" t="str">
        <f t="shared" si="5"/>
        <v/>
      </c>
      <c r="AC238" s="34" t="str">
        <f t="shared" si="16"/>
        <v/>
      </c>
      <c r="AD238" s="34" t="str">
        <f t="shared" si="17"/>
        <v/>
      </c>
      <c r="AE238" s="34" t="str">
        <f t="shared" si="55"/>
        <v/>
      </c>
      <c r="AF238" s="34" t="str">
        <f t="shared" si="56"/>
        <v/>
      </c>
      <c r="AG238" s="33" t="str">
        <f t="shared" si="57"/>
        <v/>
      </c>
      <c r="AH238" s="36" t="str">
        <f t="shared" si="18"/>
        <v/>
      </c>
      <c r="AI238" s="34" t="str">
        <f t="shared" si="58"/>
        <v/>
      </c>
      <c r="AJ238" s="37" t="str">
        <f t="shared" si="65"/>
        <v/>
      </c>
    </row>
    <row r="239" spans="8:36" x14ac:dyDescent="0.2">
      <c r="H239" s="15" t="str">
        <f t="shared" si="59"/>
        <v/>
      </c>
      <c r="I239" s="16"/>
      <c r="J239" s="17"/>
      <c r="K239" s="18"/>
      <c r="L239" s="38" t="str">
        <f t="shared" si="60"/>
        <v/>
      </c>
      <c r="M239" s="16"/>
      <c r="N239" s="17"/>
      <c r="O239" s="20"/>
      <c r="P239" s="21" t="str">
        <f t="shared" si="51"/>
        <v/>
      </c>
      <c r="R239" s="30" t="str">
        <f t="shared" si="52"/>
        <v/>
      </c>
      <c r="S239" s="31" t="str">
        <f t="shared" si="53"/>
        <v/>
      </c>
      <c r="T239" s="32" t="str">
        <f>IF(OR(T$4="",R239=""),"",T$4+(COUNT(R$4:R239)-1)/(COUNT(CurrentL)-1)*JND_GL*255)</f>
        <v/>
      </c>
      <c r="U239" s="31" t="str">
        <f t="shared" si="54"/>
        <v/>
      </c>
      <c r="V239" s="33" t="str">
        <f t="shared" si="61"/>
        <v/>
      </c>
      <c r="W239" s="33" t="str">
        <f t="shared" si="62"/>
        <v/>
      </c>
      <c r="X239" s="34" t="str">
        <f t="shared" si="63"/>
        <v/>
      </c>
      <c r="Y239" s="35" t="str">
        <f t="shared" si="64"/>
        <v/>
      </c>
      <c r="Z239" s="33" t="str">
        <f t="shared" si="19"/>
        <v/>
      </c>
      <c r="AA239" s="34" t="str">
        <f t="shared" si="4"/>
        <v/>
      </c>
      <c r="AB239" s="34" t="str">
        <f t="shared" si="5"/>
        <v/>
      </c>
      <c r="AC239" s="34" t="str">
        <f t="shared" si="16"/>
        <v/>
      </c>
      <c r="AD239" s="34" t="str">
        <f t="shared" si="17"/>
        <v/>
      </c>
      <c r="AE239" s="34" t="str">
        <f t="shared" si="55"/>
        <v/>
      </c>
      <c r="AF239" s="34" t="str">
        <f t="shared" si="56"/>
        <v/>
      </c>
      <c r="AG239" s="33" t="str">
        <f t="shared" si="57"/>
        <v/>
      </c>
      <c r="AH239" s="36" t="str">
        <f t="shared" si="18"/>
        <v/>
      </c>
      <c r="AI239" s="34" t="str">
        <f t="shared" si="58"/>
        <v/>
      </c>
      <c r="AJ239" s="37" t="str">
        <f t="shared" si="65"/>
        <v/>
      </c>
    </row>
    <row r="240" spans="8:36" x14ac:dyDescent="0.2">
      <c r="H240" s="15" t="str">
        <f t="shared" si="59"/>
        <v/>
      </c>
      <c r="I240" s="16"/>
      <c r="J240" s="17"/>
      <c r="K240" s="18"/>
      <c r="L240" s="38" t="str">
        <f t="shared" si="60"/>
        <v/>
      </c>
      <c r="M240" s="16"/>
      <c r="N240" s="17"/>
      <c r="O240" s="20"/>
      <c r="P240" s="21" t="str">
        <f t="shared" si="51"/>
        <v/>
      </c>
      <c r="R240" s="30" t="str">
        <f t="shared" si="52"/>
        <v/>
      </c>
      <c r="S240" s="31" t="str">
        <f t="shared" si="53"/>
        <v/>
      </c>
      <c r="T240" s="32" t="str">
        <f>IF(OR(T$4="",R240=""),"",T$4+(COUNT(R$4:R240)-1)/(COUNT(CurrentL)-1)*JND_GL*255)</f>
        <v/>
      </c>
      <c r="U240" s="31" t="str">
        <f t="shared" si="54"/>
        <v/>
      </c>
      <c r="V240" s="33" t="str">
        <f t="shared" si="61"/>
        <v/>
      </c>
      <c r="W240" s="33" t="str">
        <f t="shared" si="62"/>
        <v/>
      </c>
      <c r="X240" s="34" t="str">
        <f t="shared" si="63"/>
        <v/>
      </c>
      <c r="Y240" s="35" t="str">
        <f t="shared" si="64"/>
        <v/>
      </c>
      <c r="Z240" s="33" t="str">
        <f t="shared" si="19"/>
        <v/>
      </c>
      <c r="AA240" s="34" t="str">
        <f t="shared" si="4"/>
        <v/>
      </c>
      <c r="AB240" s="34" t="str">
        <f t="shared" si="5"/>
        <v/>
      </c>
      <c r="AC240" s="34" t="str">
        <f t="shared" si="16"/>
        <v/>
      </c>
      <c r="AD240" s="34" t="str">
        <f t="shared" si="17"/>
        <v/>
      </c>
      <c r="AE240" s="34" t="str">
        <f t="shared" si="55"/>
        <v/>
      </c>
      <c r="AF240" s="34" t="str">
        <f t="shared" si="56"/>
        <v/>
      </c>
      <c r="AG240" s="33" t="str">
        <f t="shared" si="57"/>
        <v/>
      </c>
      <c r="AH240" s="36" t="str">
        <f t="shared" si="18"/>
        <v/>
      </c>
      <c r="AI240" s="34" t="str">
        <f t="shared" si="58"/>
        <v/>
      </c>
      <c r="AJ240" s="37" t="str">
        <f t="shared" si="65"/>
        <v/>
      </c>
    </row>
    <row r="241" spans="8:36" x14ac:dyDescent="0.2">
      <c r="H241" s="15" t="str">
        <f t="shared" si="59"/>
        <v/>
      </c>
      <c r="I241" s="16"/>
      <c r="J241" s="17"/>
      <c r="K241" s="18"/>
      <c r="L241" s="38" t="str">
        <f t="shared" si="60"/>
        <v/>
      </c>
      <c r="M241" s="16"/>
      <c r="N241" s="17"/>
      <c r="O241" s="20"/>
      <c r="P241" s="21" t="str">
        <f t="shared" si="51"/>
        <v/>
      </c>
      <c r="R241" s="30" t="str">
        <f t="shared" si="52"/>
        <v/>
      </c>
      <c r="S241" s="31" t="str">
        <f t="shared" si="53"/>
        <v/>
      </c>
      <c r="T241" s="32" t="str">
        <f>IF(OR(T$4="",R241=""),"",T$4+(COUNT(R$4:R241)-1)/(COUNT(CurrentL)-1)*JND_GL*255)</f>
        <v/>
      </c>
      <c r="U241" s="31" t="str">
        <f t="shared" si="54"/>
        <v/>
      </c>
      <c r="V241" s="33" t="str">
        <f t="shared" si="61"/>
        <v/>
      </c>
      <c r="W241" s="33" t="str">
        <f t="shared" si="62"/>
        <v/>
      </c>
      <c r="X241" s="34" t="str">
        <f t="shared" si="63"/>
        <v/>
      </c>
      <c r="Y241" s="35" t="str">
        <f t="shared" si="64"/>
        <v/>
      </c>
      <c r="Z241" s="33" t="str">
        <f t="shared" si="19"/>
        <v/>
      </c>
      <c r="AA241" s="34" t="str">
        <f t="shared" si="4"/>
        <v/>
      </c>
      <c r="AB241" s="34" t="str">
        <f t="shared" si="5"/>
        <v/>
      </c>
      <c r="AC241" s="34" t="str">
        <f t="shared" si="16"/>
        <v/>
      </c>
      <c r="AD241" s="34" t="str">
        <f t="shared" si="17"/>
        <v/>
      </c>
      <c r="AE241" s="34" t="str">
        <f t="shared" si="55"/>
        <v/>
      </c>
      <c r="AF241" s="34" t="str">
        <f t="shared" si="56"/>
        <v/>
      </c>
      <c r="AG241" s="33" t="str">
        <f t="shared" si="57"/>
        <v/>
      </c>
      <c r="AH241" s="36" t="str">
        <f t="shared" si="18"/>
        <v/>
      </c>
      <c r="AI241" s="34" t="str">
        <f t="shared" si="58"/>
        <v/>
      </c>
      <c r="AJ241" s="37" t="str">
        <f t="shared" si="65"/>
        <v/>
      </c>
    </row>
    <row r="242" spans="8:36" x14ac:dyDescent="0.2">
      <c r="H242" s="15" t="str">
        <f t="shared" si="59"/>
        <v/>
      </c>
      <c r="I242" s="16"/>
      <c r="J242" s="17"/>
      <c r="K242" s="18"/>
      <c r="L242" s="38" t="str">
        <f t="shared" si="60"/>
        <v/>
      </c>
      <c r="M242" s="16"/>
      <c r="N242" s="17"/>
      <c r="O242" s="20"/>
      <c r="P242" s="21" t="str">
        <f t="shared" si="51"/>
        <v/>
      </c>
      <c r="R242" s="30" t="str">
        <f t="shared" si="52"/>
        <v/>
      </c>
      <c r="S242" s="31" t="str">
        <f t="shared" si="53"/>
        <v/>
      </c>
      <c r="T242" s="32" t="str">
        <f>IF(OR(T$4="",R242=""),"",T$4+(COUNT(R$4:R242)-1)/(COUNT(CurrentL)-1)*JND_GL*255)</f>
        <v/>
      </c>
      <c r="U242" s="31" t="str">
        <f t="shared" si="54"/>
        <v/>
      </c>
      <c r="V242" s="33" t="str">
        <f t="shared" si="61"/>
        <v/>
      </c>
      <c r="W242" s="33" t="str">
        <f t="shared" si="62"/>
        <v/>
      </c>
      <c r="X242" s="34" t="str">
        <f t="shared" si="63"/>
        <v/>
      </c>
      <c r="Y242" s="35" t="str">
        <f t="shared" si="64"/>
        <v/>
      </c>
      <c r="Z242" s="33" t="str">
        <f t="shared" si="19"/>
        <v/>
      </c>
      <c r="AA242" s="34" t="str">
        <f t="shared" si="4"/>
        <v/>
      </c>
      <c r="AB242" s="34" t="str">
        <f t="shared" si="5"/>
        <v/>
      </c>
      <c r="AC242" s="34" t="str">
        <f t="shared" si="16"/>
        <v/>
      </c>
      <c r="AD242" s="34" t="str">
        <f t="shared" si="17"/>
        <v/>
      </c>
      <c r="AE242" s="34" t="str">
        <f t="shared" si="55"/>
        <v/>
      </c>
      <c r="AF242" s="34" t="str">
        <f t="shared" si="56"/>
        <v/>
      </c>
      <c r="AG242" s="33" t="str">
        <f t="shared" si="57"/>
        <v/>
      </c>
      <c r="AH242" s="36" t="str">
        <f t="shared" si="18"/>
        <v/>
      </c>
      <c r="AI242" s="34" t="str">
        <f t="shared" si="58"/>
        <v/>
      </c>
      <c r="AJ242" s="37" t="str">
        <f t="shared" si="65"/>
        <v/>
      </c>
    </row>
    <row r="243" spans="8:36" x14ac:dyDescent="0.2">
      <c r="H243" s="15" t="str">
        <f t="shared" si="59"/>
        <v/>
      </c>
      <c r="I243" s="16"/>
      <c r="J243" s="17"/>
      <c r="K243" s="18"/>
      <c r="L243" s="38" t="str">
        <f t="shared" si="60"/>
        <v/>
      </c>
      <c r="M243" s="16"/>
      <c r="N243" s="17"/>
      <c r="O243" s="20"/>
      <c r="P243" s="21" t="str">
        <f t="shared" si="51"/>
        <v/>
      </c>
      <c r="R243" s="30" t="str">
        <f t="shared" si="52"/>
        <v/>
      </c>
      <c r="S243" s="31" t="str">
        <f t="shared" si="53"/>
        <v/>
      </c>
      <c r="T243" s="32" t="str">
        <f>IF(OR(T$4="",R243=""),"",T$4+(COUNT(R$4:R243)-1)/(COUNT(CurrentL)-1)*JND_GL*255)</f>
        <v/>
      </c>
      <c r="U243" s="31" t="str">
        <f t="shared" si="54"/>
        <v/>
      </c>
      <c r="V243" s="33" t="str">
        <f t="shared" si="61"/>
        <v/>
      </c>
      <c r="W243" s="33" t="str">
        <f t="shared" si="62"/>
        <v/>
      </c>
      <c r="X243" s="34" t="str">
        <f t="shared" si="63"/>
        <v/>
      </c>
      <c r="Y243" s="35" t="str">
        <f t="shared" si="64"/>
        <v/>
      </c>
      <c r="Z243" s="33" t="str">
        <f t="shared" si="19"/>
        <v/>
      </c>
      <c r="AA243" s="34" t="str">
        <f t="shared" si="4"/>
        <v/>
      </c>
      <c r="AB243" s="34" t="str">
        <f t="shared" si="5"/>
        <v/>
      </c>
      <c r="AC243" s="34" t="str">
        <f t="shared" si="16"/>
        <v/>
      </c>
      <c r="AD243" s="34" t="str">
        <f t="shared" si="17"/>
        <v/>
      </c>
      <c r="AE243" s="34" t="str">
        <f t="shared" si="55"/>
        <v/>
      </c>
      <c r="AF243" s="34" t="str">
        <f t="shared" si="56"/>
        <v/>
      </c>
      <c r="AG243" s="33" t="str">
        <f t="shared" si="57"/>
        <v/>
      </c>
      <c r="AH243" s="36" t="str">
        <f t="shared" si="18"/>
        <v/>
      </c>
      <c r="AI243" s="34" t="str">
        <f t="shared" si="58"/>
        <v/>
      </c>
      <c r="AJ243" s="37" t="str">
        <f t="shared" si="65"/>
        <v/>
      </c>
    </row>
    <row r="244" spans="8:36" x14ac:dyDescent="0.2">
      <c r="H244" s="15" t="str">
        <f t="shared" si="59"/>
        <v/>
      </c>
      <c r="I244" s="16"/>
      <c r="J244" s="17"/>
      <c r="K244" s="18"/>
      <c r="L244" s="38" t="str">
        <f t="shared" si="60"/>
        <v/>
      </c>
      <c r="M244" s="16"/>
      <c r="N244" s="17"/>
      <c r="O244" s="20"/>
      <c r="P244" s="21" t="str">
        <f t="shared" si="51"/>
        <v/>
      </c>
      <c r="R244" s="30" t="str">
        <f t="shared" si="52"/>
        <v/>
      </c>
      <c r="S244" s="31" t="str">
        <f t="shared" si="53"/>
        <v/>
      </c>
      <c r="T244" s="32" t="str">
        <f>IF(OR(T$4="",R244=""),"",T$4+(COUNT(R$4:R244)-1)/(COUNT(CurrentL)-1)*JND_GL*255)</f>
        <v/>
      </c>
      <c r="U244" s="31" t="str">
        <f t="shared" si="54"/>
        <v/>
      </c>
      <c r="V244" s="33" t="str">
        <f t="shared" si="61"/>
        <v/>
      </c>
      <c r="W244" s="33" t="str">
        <f t="shared" si="62"/>
        <v/>
      </c>
      <c r="X244" s="34" t="str">
        <f t="shared" si="63"/>
        <v/>
      </c>
      <c r="Y244" s="35" t="str">
        <f t="shared" si="64"/>
        <v/>
      </c>
      <c r="Z244" s="33" t="str">
        <f t="shared" si="19"/>
        <v/>
      </c>
      <c r="AA244" s="34" t="str">
        <f t="shared" si="4"/>
        <v/>
      </c>
      <c r="AB244" s="34" t="str">
        <f t="shared" si="5"/>
        <v/>
      </c>
      <c r="AC244" s="34" t="str">
        <f t="shared" si="16"/>
        <v/>
      </c>
      <c r="AD244" s="34" t="str">
        <f t="shared" si="17"/>
        <v/>
      </c>
      <c r="AE244" s="34" t="str">
        <f t="shared" si="55"/>
        <v/>
      </c>
      <c r="AF244" s="34" t="str">
        <f t="shared" si="56"/>
        <v/>
      </c>
      <c r="AG244" s="33" t="str">
        <f t="shared" si="57"/>
        <v/>
      </c>
      <c r="AH244" s="36" t="str">
        <f t="shared" si="18"/>
        <v/>
      </c>
      <c r="AI244" s="34" t="str">
        <f t="shared" si="58"/>
        <v/>
      </c>
      <c r="AJ244" s="37" t="str">
        <f t="shared" si="65"/>
        <v/>
      </c>
    </row>
    <row r="245" spans="8:36" x14ac:dyDescent="0.2">
      <c r="H245" s="15" t="str">
        <f t="shared" si="59"/>
        <v/>
      </c>
      <c r="I245" s="16"/>
      <c r="J245" s="17"/>
      <c r="K245" s="18"/>
      <c r="L245" s="38" t="str">
        <f t="shared" si="60"/>
        <v/>
      </c>
      <c r="M245" s="16"/>
      <c r="N245" s="17"/>
      <c r="O245" s="20"/>
      <c r="P245" s="21" t="str">
        <f t="shared" si="51"/>
        <v/>
      </c>
      <c r="R245" s="30" t="str">
        <f t="shared" si="52"/>
        <v/>
      </c>
      <c r="S245" s="31" t="str">
        <f t="shared" si="53"/>
        <v/>
      </c>
      <c r="T245" s="32" t="str">
        <f>IF(OR(T$4="",R245=""),"",T$4+(COUNT(R$4:R245)-1)/(COUNT(CurrentL)-1)*JND_GL*255)</f>
        <v/>
      </c>
      <c r="U245" s="31" t="str">
        <f t="shared" si="54"/>
        <v/>
      </c>
      <c r="V245" s="33" t="str">
        <f t="shared" si="61"/>
        <v/>
      </c>
      <c r="W245" s="33" t="str">
        <f t="shared" si="62"/>
        <v/>
      </c>
      <c r="X245" s="34" t="str">
        <f t="shared" si="63"/>
        <v/>
      </c>
      <c r="Y245" s="35" t="str">
        <f t="shared" si="64"/>
        <v/>
      </c>
      <c r="Z245" s="33" t="str">
        <f t="shared" si="19"/>
        <v/>
      </c>
      <c r="AA245" s="34" t="str">
        <f t="shared" si="4"/>
        <v/>
      </c>
      <c r="AB245" s="34" t="str">
        <f t="shared" si="5"/>
        <v/>
      </c>
      <c r="AC245" s="34" t="str">
        <f t="shared" si="16"/>
        <v/>
      </c>
      <c r="AD245" s="34" t="str">
        <f t="shared" si="17"/>
        <v/>
      </c>
      <c r="AE245" s="34" t="str">
        <f t="shared" si="55"/>
        <v/>
      </c>
      <c r="AF245" s="34" t="str">
        <f t="shared" si="56"/>
        <v/>
      </c>
      <c r="AG245" s="33" t="str">
        <f t="shared" si="57"/>
        <v/>
      </c>
      <c r="AH245" s="36" t="str">
        <f t="shared" si="18"/>
        <v/>
      </c>
      <c r="AI245" s="34" t="str">
        <f t="shared" si="58"/>
        <v/>
      </c>
      <c r="AJ245" s="37" t="str">
        <f t="shared" si="65"/>
        <v/>
      </c>
    </row>
    <row r="246" spans="8:36" x14ac:dyDescent="0.2">
      <c r="H246" s="15" t="str">
        <f t="shared" si="59"/>
        <v/>
      </c>
      <c r="I246" s="16"/>
      <c r="J246" s="17"/>
      <c r="K246" s="18"/>
      <c r="L246" s="38" t="str">
        <f t="shared" si="60"/>
        <v/>
      </c>
      <c r="M246" s="16"/>
      <c r="N246" s="17"/>
      <c r="O246" s="20"/>
      <c r="P246" s="21" t="str">
        <f t="shared" si="51"/>
        <v/>
      </c>
      <c r="R246" s="30" t="str">
        <f t="shared" si="52"/>
        <v/>
      </c>
      <c r="S246" s="31" t="str">
        <f t="shared" si="53"/>
        <v/>
      </c>
      <c r="T246" s="32" t="str">
        <f>IF(OR(T$4="",R246=""),"",T$4+(COUNT(R$4:R246)-1)/(COUNT(CurrentL)-1)*JND_GL*255)</f>
        <v/>
      </c>
      <c r="U246" s="31" t="str">
        <f t="shared" si="54"/>
        <v/>
      </c>
      <c r="V246" s="33" t="str">
        <f t="shared" si="61"/>
        <v/>
      </c>
      <c r="W246" s="33" t="str">
        <f t="shared" si="62"/>
        <v/>
      </c>
      <c r="X246" s="34" t="str">
        <f t="shared" si="63"/>
        <v/>
      </c>
      <c r="Y246" s="35" t="str">
        <f t="shared" si="64"/>
        <v/>
      </c>
      <c r="Z246" s="33" t="str">
        <f t="shared" si="19"/>
        <v/>
      </c>
      <c r="AA246" s="34" t="str">
        <f t="shared" si="4"/>
        <v/>
      </c>
      <c r="AB246" s="34" t="str">
        <f t="shared" si="5"/>
        <v/>
      </c>
      <c r="AC246" s="34" t="str">
        <f t="shared" si="16"/>
        <v/>
      </c>
      <c r="AD246" s="34" t="str">
        <f t="shared" si="17"/>
        <v/>
      </c>
      <c r="AE246" s="34" t="str">
        <f t="shared" si="55"/>
        <v/>
      </c>
      <c r="AF246" s="34" t="str">
        <f t="shared" si="56"/>
        <v/>
      </c>
      <c r="AG246" s="33" t="str">
        <f t="shared" si="57"/>
        <v/>
      </c>
      <c r="AH246" s="36" t="str">
        <f t="shared" si="18"/>
        <v/>
      </c>
      <c r="AI246" s="34" t="str">
        <f t="shared" si="58"/>
        <v/>
      </c>
      <c r="AJ246" s="37" t="str">
        <f t="shared" si="65"/>
        <v/>
      </c>
    </row>
    <row r="247" spans="8:36" x14ac:dyDescent="0.2">
      <c r="H247" s="15" t="str">
        <f t="shared" si="59"/>
        <v/>
      </c>
      <c r="I247" s="16"/>
      <c r="J247" s="17"/>
      <c r="K247" s="18"/>
      <c r="L247" s="38" t="str">
        <f t="shared" si="60"/>
        <v/>
      </c>
      <c r="M247" s="16"/>
      <c r="N247" s="17"/>
      <c r="O247" s="20"/>
      <c r="P247" s="21" t="str">
        <f t="shared" si="51"/>
        <v/>
      </c>
      <c r="R247" s="30" t="str">
        <f t="shared" si="52"/>
        <v/>
      </c>
      <c r="S247" s="31" t="str">
        <f t="shared" si="53"/>
        <v/>
      </c>
      <c r="T247" s="32" t="str">
        <f>IF(OR(T$4="",R247=""),"",T$4+(COUNT(R$4:R247)-1)/(COUNT(CurrentL)-1)*JND_GL*255)</f>
        <v/>
      </c>
      <c r="U247" s="31" t="str">
        <f t="shared" si="54"/>
        <v/>
      </c>
      <c r="V247" s="33" t="str">
        <f t="shared" si="61"/>
        <v/>
      </c>
      <c r="W247" s="33" t="str">
        <f t="shared" si="62"/>
        <v/>
      </c>
      <c r="X247" s="34" t="str">
        <f t="shared" si="63"/>
        <v/>
      </c>
      <c r="Y247" s="35" t="str">
        <f t="shared" si="64"/>
        <v/>
      </c>
      <c r="Z247" s="33" t="str">
        <f t="shared" si="19"/>
        <v/>
      </c>
      <c r="AA247" s="34" t="str">
        <f t="shared" si="4"/>
        <v/>
      </c>
      <c r="AB247" s="34" t="str">
        <f t="shared" si="5"/>
        <v/>
      </c>
      <c r="AC247" s="34" t="str">
        <f t="shared" si="16"/>
        <v/>
      </c>
      <c r="AD247" s="34" t="str">
        <f t="shared" si="17"/>
        <v/>
      </c>
      <c r="AE247" s="34" t="str">
        <f t="shared" si="55"/>
        <v/>
      </c>
      <c r="AF247" s="34" t="str">
        <f t="shared" si="56"/>
        <v/>
      </c>
      <c r="AG247" s="33" t="str">
        <f t="shared" si="57"/>
        <v/>
      </c>
      <c r="AH247" s="36" t="str">
        <f t="shared" si="18"/>
        <v/>
      </c>
      <c r="AI247" s="34" t="str">
        <f t="shared" si="58"/>
        <v/>
      </c>
      <c r="AJ247" s="37" t="str">
        <f t="shared" si="65"/>
        <v/>
      </c>
    </row>
    <row r="248" spans="8:36" x14ac:dyDescent="0.2">
      <c r="H248" s="15" t="str">
        <f t="shared" si="59"/>
        <v/>
      </c>
      <c r="I248" s="16"/>
      <c r="J248" s="17"/>
      <c r="K248" s="18"/>
      <c r="L248" s="38" t="str">
        <f t="shared" si="60"/>
        <v/>
      </c>
      <c r="M248" s="16"/>
      <c r="N248" s="17"/>
      <c r="O248" s="20"/>
      <c r="P248" s="21" t="str">
        <f t="shared" si="51"/>
        <v/>
      </c>
      <c r="R248" s="30" t="str">
        <f t="shared" si="52"/>
        <v/>
      </c>
      <c r="S248" s="31" t="str">
        <f t="shared" si="53"/>
        <v/>
      </c>
      <c r="T248" s="32" t="str">
        <f>IF(OR(T$4="",R248=""),"",T$4+(COUNT(R$4:R248)-1)/(COUNT(CurrentL)-1)*JND_GL*255)</f>
        <v/>
      </c>
      <c r="U248" s="31" t="str">
        <f t="shared" si="54"/>
        <v/>
      </c>
      <c r="V248" s="33" t="str">
        <f t="shared" si="61"/>
        <v/>
      </c>
      <c r="W248" s="33" t="str">
        <f t="shared" si="62"/>
        <v/>
      </c>
      <c r="X248" s="34" t="str">
        <f t="shared" si="63"/>
        <v/>
      </c>
      <c r="Y248" s="35" t="str">
        <f t="shared" si="64"/>
        <v/>
      </c>
      <c r="Z248" s="33" t="str">
        <f t="shared" si="19"/>
        <v/>
      </c>
      <c r="AA248" s="34" t="str">
        <f t="shared" si="4"/>
        <v/>
      </c>
      <c r="AB248" s="34" t="str">
        <f t="shared" si="5"/>
        <v/>
      </c>
      <c r="AC248" s="34" t="str">
        <f t="shared" si="16"/>
        <v/>
      </c>
      <c r="AD248" s="34" t="str">
        <f t="shared" si="17"/>
        <v/>
      </c>
      <c r="AE248" s="34" t="str">
        <f t="shared" si="55"/>
        <v/>
      </c>
      <c r="AF248" s="34" t="str">
        <f t="shared" si="56"/>
        <v/>
      </c>
      <c r="AG248" s="33" t="str">
        <f t="shared" si="57"/>
        <v/>
      </c>
      <c r="AH248" s="36" t="str">
        <f t="shared" si="18"/>
        <v/>
      </c>
      <c r="AI248" s="34" t="str">
        <f t="shared" si="58"/>
        <v/>
      </c>
      <c r="AJ248" s="37" t="str">
        <f t="shared" si="65"/>
        <v/>
      </c>
    </row>
    <row r="249" spans="8:36" x14ac:dyDescent="0.2">
      <c r="H249" s="15" t="str">
        <f t="shared" si="59"/>
        <v/>
      </c>
      <c r="I249" s="16"/>
      <c r="J249" s="17"/>
      <c r="K249" s="18"/>
      <c r="L249" s="38" t="str">
        <f t="shared" si="60"/>
        <v/>
      </c>
      <c r="M249" s="16"/>
      <c r="N249" s="17"/>
      <c r="O249" s="20"/>
      <c r="P249" s="21" t="str">
        <f t="shared" si="51"/>
        <v/>
      </c>
      <c r="R249" s="30" t="str">
        <f t="shared" si="52"/>
        <v/>
      </c>
      <c r="S249" s="31" t="str">
        <f t="shared" si="53"/>
        <v/>
      </c>
      <c r="T249" s="32" t="str">
        <f>IF(OR(T$4="",R249=""),"",T$4+(COUNT(R$4:R249)-1)/(COUNT(CurrentL)-1)*JND_GL*255)</f>
        <v/>
      </c>
      <c r="U249" s="31" t="str">
        <f t="shared" si="54"/>
        <v/>
      </c>
      <c r="V249" s="33" t="str">
        <f t="shared" si="61"/>
        <v/>
      </c>
      <c r="W249" s="33" t="str">
        <f t="shared" si="62"/>
        <v/>
      </c>
      <c r="X249" s="34" t="str">
        <f t="shared" si="63"/>
        <v/>
      </c>
      <c r="Y249" s="35" t="str">
        <f t="shared" si="64"/>
        <v/>
      </c>
      <c r="Z249" s="33" t="str">
        <f t="shared" si="19"/>
        <v/>
      </c>
      <c r="AA249" s="34" t="str">
        <f t="shared" si="4"/>
        <v/>
      </c>
      <c r="AB249" s="34" t="str">
        <f t="shared" si="5"/>
        <v/>
      </c>
      <c r="AC249" s="34" t="str">
        <f t="shared" si="16"/>
        <v/>
      </c>
      <c r="AD249" s="34" t="str">
        <f t="shared" si="17"/>
        <v/>
      </c>
      <c r="AE249" s="34" t="str">
        <f t="shared" si="55"/>
        <v/>
      </c>
      <c r="AF249" s="34" t="str">
        <f t="shared" si="56"/>
        <v/>
      </c>
      <c r="AG249" s="33" t="str">
        <f t="shared" si="57"/>
        <v/>
      </c>
      <c r="AH249" s="36" t="str">
        <f t="shared" si="18"/>
        <v/>
      </c>
      <c r="AI249" s="34" t="str">
        <f t="shared" si="58"/>
        <v/>
      </c>
      <c r="AJ249" s="37" t="str">
        <f t="shared" si="65"/>
        <v/>
      </c>
    </row>
    <row r="250" spans="8:36" x14ac:dyDescent="0.2">
      <c r="H250" s="15" t="str">
        <f t="shared" si="59"/>
        <v/>
      </c>
      <c r="I250" s="16"/>
      <c r="J250" s="17"/>
      <c r="K250" s="18"/>
      <c r="L250" s="38" t="str">
        <f t="shared" si="60"/>
        <v/>
      </c>
      <c r="M250" s="16"/>
      <c r="N250" s="17"/>
      <c r="O250" s="20"/>
      <c r="P250" s="21" t="str">
        <f t="shared" si="51"/>
        <v/>
      </c>
      <c r="R250" s="30" t="str">
        <f t="shared" si="52"/>
        <v/>
      </c>
      <c r="S250" s="31" t="str">
        <f t="shared" si="53"/>
        <v/>
      </c>
      <c r="T250" s="32" t="str">
        <f>IF(OR(T$4="",R250=""),"",T$4+(COUNT(R$4:R250)-1)/(COUNT(CurrentL)-1)*JND_GL*255)</f>
        <v/>
      </c>
      <c r="U250" s="31" t="str">
        <f t="shared" si="54"/>
        <v/>
      </c>
      <c r="V250" s="33" t="str">
        <f t="shared" si="61"/>
        <v/>
      </c>
      <c r="W250" s="33" t="str">
        <f t="shared" si="62"/>
        <v/>
      </c>
      <c r="X250" s="34" t="str">
        <f t="shared" si="63"/>
        <v/>
      </c>
      <c r="Y250" s="35" t="str">
        <f t="shared" si="64"/>
        <v/>
      </c>
      <c r="Z250" s="33" t="str">
        <f t="shared" si="19"/>
        <v/>
      </c>
      <c r="AA250" s="34" t="str">
        <f t="shared" si="4"/>
        <v/>
      </c>
      <c r="AB250" s="34" t="str">
        <f t="shared" si="5"/>
        <v/>
      </c>
      <c r="AC250" s="34" t="str">
        <f t="shared" si="16"/>
        <v/>
      </c>
      <c r="AD250" s="34" t="str">
        <f t="shared" si="17"/>
        <v/>
      </c>
      <c r="AE250" s="34" t="str">
        <f t="shared" si="55"/>
        <v/>
      </c>
      <c r="AF250" s="34" t="str">
        <f t="shared" si="56"/>
        <v/>
      </c>
      <c r="AG250" s="33" t="str">
        <f t="shared" si="57"/>
        <v/>
      </c>
      <c r="AH250" s="36" t="str">
        <f t="shared" si="18"/>
        <v/>
      </c>
      <c r="AI250" s="34" t="str">
        <f t="shared" si="58"/>
        <v/>
      </c>
      <c r="AJ250" s="37" t="str">
        <f t="shared" si="65"/>
        <v/>
      </c>
    </row>
    <row r="251" spans="8:36" x14ac:dyDescent="0.2">
      <c r="H251" s="15" t="str">
        <f t="shared" si="59"/>
        <v/>
      </c>
      <c r="I251" s="16"/>
      <c r="J251" s="17"/>
      <c r="K251" s="18"/>
      <c r="L251" s="38" t="str">
        <f t="shared" si="60"/>
        <v/>
      </c>
      <c r="M251" s="16"/>
      <c r="N251" s="17"/>
      <c r="O251" s="20"/>
      <c r="P251" s="21" t="str">
        <f t="shared" si="51"/>
        <v/>
      </c>
      <c r="R251" s="30" t="str">
        <f t="shared" si="52"/>
        <v/>
      </c>
      <c r="S251" s="31" t="str">
        <f t="shared" si="53"/>
        <v/>
      </c>
      <c r="T251" s="32" t="str">
        <f>IF(OR(T$4="",R251=""),"",T$4+(COUNT(R$4:R251)-1)/(COUNT(CurrentL)-1)*JND_GL*255)</f>
        <v/>
      </c>
      <c r="U251" s="31" t="str">
        <f t="shared" si="54"/>
        <v/>
      </c>
      <c r="V251" s="33" t="str">
        <f t="shared" si="61"/>
        <v/>
      </c>
      <c r="W251" s="33" t="str">
        <f t="shared" si="62"/>
        <v/>
      </c>
      <c r="X251" s="34" t="str">
        <f t="shared" si="63"/>
        <v/>
      </c>
      <c r="Y251" s="35" t="str">
        <f t="shared" si="64"/>
        <v/>
      </c>
      <c r="Z251" s="33" t="str">
        <f t="shared" si="19"/>
        <v/>
      </c>
      <c r="AA251" s="34" t="str">
        <f t="shared" si="4"/>
        <v/>
      </c>
      <c r="AB251" s="34" t="str">
        <f t="shared" si="5"/>
        <v/>
      </c>
      <c r="AC251" s="34" t="str">
        <f t="shared" si="16"/>
        <v/>
      </c>
      <c r="AD251" s="34" t="str">
        <f t="shared" si="17"/>
        <v/>
      </c>
      <c r="AE251" s="34" t="str">
        <f t="shared" si="55"/>
        <v/>
      </c>
      <c r="AF251" s="34" t="str">
        <f t="shared" si="56"/>
        <v/>
      </c>
      <c r="AG251" s="33" t="str">
        <f t="shared" si="57"/>
        <v/>
      </c>
      <c r="AH251" s="36" t="str">
        <f t="shared" si="18"/>
        <v/>
      </c>
      <c r="AI251" s="34" t="str">
        <f t="shared" si="58"/>
        <v/>
      </c>
      <c r="AJ251" s="37" t="str">
        <f t="shared" si="65"/>
        <v/>
      </c>
    </row>
    <row r="252" spans="8:36" x14ac:dyDescent="0.2">
      <c r="H252" s="15" t="str">
        <f t="shared" si="59"/>
        <v/>
      </c>
      <c r="I252" s="16"/>
      <c r="J252" s="17"/>
      <c r="K252" s="18"/>
      <c r="L252" s="38" t="str">
        <f t="shared" si="60"/>
        <v/>
      </c>
      <c r="M252" s="16"/>
      <c r="N252" s="17"/>
      <c r="O252" s="20"/>
      <c r="P252" s="21" t="str">
        <f t="shared" si="51"/>
        <v/>
      </c>
      <c r="R252" s="30" t="str">
        <f t="shared" si="52"/>
        <v/>
      </c>
      <c r="S252" s="31" t="str">
        <f t="shared" si="53"/>
        <v/>
      </c>
      <c r="T252" s="32" t="str">
        <f>IF(OR(T$4="",R252=""),"",T$4+(COUNT(R$4:R252)-1)/(COUNT(CurrentL)-1)*JND_GL*255)</f>
        <v/>
      </c>
      <c r="U252" s="31" t="str">
        <f t="shared" si="54"/>
        <v/>
      </c>
      <c r="V252" s="33" t="str">
        <f t="shared" si="61"/>
        <v/>
      </c>
      <c r="W252" s="33" t="str">
        <f t="shared" si="62"/>
        <v/>
      </c>
      <c r="X252" s="34" t="str">
        <f t="shared" si="63"/>
        <v/>
      </c>
      <c r="Y252" s="35" t="str">
        <f t="shared" si="64"/>
        <v/>
      </c>
      <c r="Z252" s="33" t="str">
        <f t="shared" si="19"/>
        <v/>
      </c>
      <c r="AA252" s="34" t="str">
        <f t="shared" si="4"/>
        <v/>
      </c>
      <c r="AB252" s="34" t="str">
        <f t="shared" si="5"/>
        <v/>
      </c>
      <c r="AC252" s="34" t="str">
        <f t="shared" si="16"/>
        <v/>
      </c>
      <c r="AD252" s="34" t="str">
        <f t="shared" si="17"/>
        <v/>
      </c>
      <c r="AE252" s="34" t="str">
        <f t="shared" si="55"/>
        <v/>
      </c>
      <c r="AF252" s="34" t="str">
        <f t="shared" si="56"/>
        <v/>
      </c>
      <c r="AG252" s="33" t="str">
        <f t="shared" si="57"/>
        <v/>
      </c>
      <c r="AH252" s="36" t="str">
        <f t="shared" si="18"/>
        <v/>
      </c>
      <c r="AI252" s="34" t="str">
        <f t="shared" si="58"/>
        <v/>
      </c>
      <c r="AJ252" s="37" t="str">
        <f t="shared" si="65"/>
        <v/>
      </c>
    </row>
    <row r="253" spans="8:36" x14ac:dyDescent="0.2">
      <c r="H253" s="15" t="str">
        <f t="shared" si="59"/>
        <v/>
      </c>
      <c r="I253" s="16"/>
      <c r="J253" s="17"/>
      <c r="K253" s="18"/>
      <c r="L253" s="38" t="str">
        <f t="shared" si="60"/>
        <v/>
      </c>
      <c r="M253" s="16"/>
      <c r="N253" s="17"/>
      <c r="O253" s="20"/>
      <c r="P253" s="21" t="str">
        <f t="shared" si="51"/>
        <v/>
      </c>
      <c r="R253" s="30" t="str">
        <f t="shared" si="52"/>
        <v/>
      </c>
      <c r="S253" s="31" t="str">
        <f t="shared" si="53"/>
        <v/>
      </c>
      <c r="T253" s="32" t="str">
        <f>IF(OR(T$4="",R253=""),"",T$4+(COUNT(R$4:R253)-1)/(COUNT(CurrentL)-1)*JND_GL*255)</f>
        <v/>
      </c>
      <c r="U253" s="31" t="str">
        <f t="shared" si="54"/>
        <v/>
      </c>
      <c r="V253" s="33" t="str">
        <f t="shared" si="61"/>
        <v/>
      </c>
      <c r="W253" s="33" t="str">
        <f t="shared" si="62"/>
        <v/>
      </c>
      <c r="X253" s="34" t="str">
        <f t="shared" si="63"/>
        <v/>
      </c>
      <c r="Y253" s="35" t="str">
        <f t="shared" si="64"/>
        <v/>
      </c>
      <c r="Z253" s="33" t="str">
        <f t="shared" si="19"/>
        <v/>
      </c>
      <c r="AA253" s="34" t="str">
        <f t="shared" si="4"/>
        <v/>
      </c>
      <c r="AB253" s="34" t="str">
        <f t="shared" si="5"/>
        <v/>
      </c>
      <c r="AC253" s="34" t="str">
        <f t="shared" si="16"/>
        <v/>
      </c>
      <c r="AD253" s="34" t="str">
        <f t="shared" si="17"/>
        <v/>
      </c>
      <c r="AE253" s="34" t="str">
        <f t="shared" si="55"/>
        <v/>
      </c>
      <c r="AF253" s="34" t="str">
        <f t="shared" si="56"/>
        <v/>
      </c>
      <c r="AG253" s="33" t="str">
        <f t="shared" si="57"/>
        <v/>
      </c>
      <c r="AH253" s="36" t="str">
        <f t="shared" si="18"/>
        <v/>
      </c>
      <c r="AI253" s="34" t="str">
        <f t="shared" si="58"/>
        <v/>
      </c>
      <c r="AJ253" s="37" t="str">
        <f t="shared" si="65"/>
        <v/>
      </c>
    </row>
    <row r="254" spans="8:36" x14ac:dyDescent="0.2">
      <c r="H254" s="15" t="str">
        <f t="shared" si="59"/>
        <v/>
      </c>
      <c r="I254" s="16"/>
      <c r="J254" s="17"/>
      <c r="K254" s="18"/>
      <c r="L254" s="38" t="str">
        <f t="shared" si="60"/>
        <v/>
      </c>
      <c r="M254" s="16"/>
      <c r="N254" s="17"/>
      <c r="O254" s="20"/>
      <c r="P254" s="21" t="str">
        <f t="shared" si="51"/>
        <v/>
      </c>
      <c r="R254" s="30" t="str">
        <f t="shared" si="52"/>
        <v/>
      </c>
      <c r="S254" s="31" t="str">
        <f t="shared" si="53"/>
        <v/>
      </c>
      <c r="T254" s="32" t="str">
        <f>IF(OR(T$4="",R254=""),"",T$4+(COUNT(R$4:R254)-1)/(COUNT(CurrentL)-1)*JND_GL*255)</f>
        <v/>
      </c>
      <c r="U254" s="31" t="str">
        <f t="shared" si="54"/>
        <v/>
      </c>
      <c r="V254" s="33" t="str">
        <f t="shared" si="61"/>
        <v/>
      </c>
      <c r="W254" s="33" t="str">
        <f t="shared" si="62"/>
        <v/>
      </c>
      <c r="X254" s="34" t="str">
        <f t="shared" si="63"/>
        <v/>
      </c>
      <c r="Y254" s="35" t="str">
        <f t="shared" si="64"/>
        <v/>
      </c>
      <c r="Z254" s="33" t="str">
        <f t="shared" si="19"/>
        <v/>
      </c>
      <c r="AA254" s="34" t="str">
        <f t="shared" si="4"/>
        <v/>
      </c>
      <c r="AB254" s="34" t="str">
        <f t="shared" si="5"/>
        <v/>
      </c>
      <c r="AC254" s="34" t="str">
        <f t="shared" si="16"/>
        <v/>
      </c>
      <c r="AD254" s="34" t="str">
        <f t="shared" si="17"/>
        <v/>
      </c>
      <c r="AE254" s="34" t="str">
        <f t="shared" si="55"/>
        <v/>
      </c>
      <c r="AF254" s="34" t="str">
        <f t="shared" si="56"/>
        <v/>
      </c>
      <c r="AG254" s="33" t="str">
        <f t="shared" si="57"/>
        <v/>
      </c>
      <c r="AH254" s="36" t="str">
        <f t="shared" si="18"/>
        <v/>
      </c>
      <c r="AI254" s="34" t="str">
        <f t="shared" si="58"/>
        <v/>
      </c>
      <c r="AJ254" s="37" t="str">
        <f t="shared" si="65"/>
        <v/>
      </c>
    </row>
    <row r="255" spans="8:36" x14ac:dyDescent="0.2">
      <c r="H255" s="15" t="str">
        <f t="shared" si="59"/>
        <v/>
      </c>
      <c r="I255" s="16"/>
      <c r="J255" s="17"/>
      <c r="K255" s="18"/>
      <c r="L255" s="38" t="str">
        <f t="shared" si="60"/>
        <v/>
      </c>
      <c r="M255" s="16"/>
      <c r="N255" s="17"/>
      <c r="O255" s="20"/>
      <c r="P255" s="21" t="str">
        <f t="shared" si="51"/>
        <v/>
      </c>
      <c r="R255" s="30" t="str">
        <f t="shared" si="52"/>
        <v/>
      </c>
      <c r="S255" s="31" t="str">
        <f t="shared" si="53"/>
        <v/>
      </c>
      <c r="T255" s="32" t="str">
        <f>IF(OR(T$4="",R255=""),"",T$4+(COUNT(R$4:R255)-1)/(COUNT(CurrentL)-1)*JND_GL*255)</f>
        <v/>
      </c>
      <c r="U255" s="31" t="str">
        <f t="shared" si="54"/>
        <v/>
      </c>
      <c r="V255" s="33" t="str">
        <f t="shared" si="61"/>
        <v/>
      </c>
      <c r="W255" s="33" t="str">
        <f t="shared" si="62"/>
        <v/>
      </c>
      <c r="X255" s="34" t="str">
        <f t="shared" si="63"/>
        <v/>
      </c>
      <c r="Y255" s="35" t="str">
        <f t="shared" si="64"/>
        <v/>
      </c>
      <c r="Z255" s="33" t="str">
        <f t="shared" si="19"/>
        <v/>
      </c>
      <c r="AA255" s="34" t="str">
        <f t="shared" si="4"/>
        <v/>
      </c>
      <c r="AB255" s="34" t="str">
        <f t="shared" si="5"/>
        <v/>
      </c>
      <c r="AC255" s="34" t="str">
        <f t="shared" si="16"/>
        <v/>
      </c>
      <c r="AD255" s="34" t="str">
        <f t="shared" si="17"/>
        <v/>
      </c>
      <c r="AE255" s="34" t="str">
        <f t="shared" si="55"/>
        <v/>
      </c>
      <c r="AF255" s="34" t="str">
        <f t="shared" si="56"/>
        <v/>
      </c>
      <c r="AG255" s="33" t="str">
        <f t="shared" si="57"/>
        <v/>
      </c>
      <c r="AH255" s="36" t="str">
        <f t="shared" si="18"/>
        <v/>
      </c>
      <c r="AI255" s="34" t="str">
        <f t="shared" si="58"/>
        <v/>
      </c>
      <c r="AJ255" s="37" t="str">
        <f t="shared" si="65"/>
        <v/>
      </c>
    </row>
    <row r="256" spans="8:36" x14ac:dyDescent="0.2">
      <c r="H256" s="15" t="str">
        <f t="shared" si="59"/>
        <v/>
      </c>
      <c r="I256" s="16"/>
      <c r="J256" s="17"/>
      <c r="K256" s="18"/>
      <c r="L256" s="38" t="str">
        <f t="shared" si="60"/>
        <v/>
      </c>
      <c r="M256" s="16"/>
      <c r="N256" s="17"/>
      <c r="O256" s="20"/>
      <c r="P256" s="21" t="str">
        <f t="shared" si="51"/>
        <v/>
      </c>
      <c r="R256" s="30" t="str">
        <f t="shared" si="52"/>
        <v/>
      </c>
      <c r="S256" s="31" t="str">
        <f t="shared" si="53"/>
        <v/>
      </c>
      <c r="T256" s="32" t="str">
        <f>IF(OR(T$4="",R256=""),"",T$4+(COUNT(R$4:R256)-1)/(COUNT(CurrentL)-1)*JND_GL*255)</f>
        <v/>
      </c>
      <c r="U256" s="31" t="str">
        <f t="shared" si="54"/>
        <v/>
      </c>
      <c r="V256" s="33" t="str">
        <f t="shared" si="61"/>
        <v/>
      </c>
      <c r="W256" s="33" t="str">
        <f t="shared" si="62"/>
        <v/>
      </c>
      <c r="X256" s="34" t="str">
        <f t="shared" si="63"/>
        <v/>
      </c>
      <c r="Y256" s="35" t="str">
        <f t="shared" si="64"/>
        <v/>
      </c>
      <c r="Z256" s="33" t="str">
        <f t="shared" si="19"/>
        <v/>
      </c>
      <c r="AA256" s="34" t="str">
        <f t="shared" si="4"/>
        <v/>
      </c>
      <c r="AB256" s="34" t="str">
        <f t="shared" si="5"/>
        <v/>
      </c>
      <c r="AC256" s="34" t="str">
        <f t="shared" si="16"/>
        <v/>
      </c>
      <c r="AD256" s="34" t="str">
        <f t="shared" si="17"/>
        <v/>
      </c>
      <c r="AE256" s="34" t="str">
        <f t="shared" si="55"/>
        <v/>
      </c>
      <c r="AF256" s="34" t="str">
        <f t="shared" si="56"/>
        <v/>
      </c>
      <c r="AG256" s="33" t="str">
        <f t="shared" si="57"/>
        <v/>
      </c>
      <c r="AH256" s="36" t="str">
        <f t="shared" si="18"/>
        <v/>
      </c>
      <c r="AI256" s="34" t="str">
        <f t="shared" si="58"/>
        <v/>
      </c>
      <c r="AJ256" s="37" t="str">
        <f t="shared" si="65"/>
        <v/>
      </c>
    </row>
    <row r="257" spans="8:36" x14ac:dyDescent="0.2">
      <c r="H257" s="15" t="str">
        <f t="shared" si="59"/>
        <v/>
      </c>
      <c r="I257" s="16"/>
      <c r="J257" s="17"/>
      <c r="K257" s="18"/>
      <c r="L257" s="38" t="str">
        <f t="shared" si="60"/>
        <v/>
      </c>
      <c r="M257" s="16"/>
      <c r="N257" s="17"/>
      <c r="O257" s="20"/>
      <c r="P257" s="21" t="str">
        <f t="shared" si="51"/>
        <v/>
      </c>
      <c r="R257" s="30" t="str">
        <f t="shared" si="52"/>
        <v/>
      </c>
      <c r="S257" s="31" t="str">
        <f t="shared" si="53"/>
        <v/>
      </c>
      <c r="T257" s="32" t="str">
        <f>IF(OR(T$4="",R257=""),"",T$4+(COUNT(R$4:R257)-1)/(COUNT(CurrentL)-1)*JND_GL*255)</f>
        <v/>
      </c>
      <c r="U257" s="31" t="str">
        <f t="shared" si="54"/>
        <v/>
      </c>
      <c r="V257" s="33" t="str">
        <f t="shared" si="61"/>
        <v/>
      </c>
      <c r="W257" s="33" t="str">
        <f t="shared" si="62"/>
        <v/>
      </c>
      <c r="X257" s="34" t="str">
        <f t="shared" si="63"/>
        <v/>
      </c>
      <c r="Y257" s="35" t="str">
        <f t="shared" si="64"/>
        <v/>
      </c>
      <c r="Z257" s="33" t="str">
        <f t="shared" si="19"/>
        <v/>
      </c>
      <c r="AA257" s="34" t="str">
        <f t="shared" si="4"/>
        <v/>
      </c>
      <c r="AB257" s="34" t="str">
        <f t="shared" si="5"/>
        <v/>
      </c>
      <c r="AC257" s="34" t="str">
        <f t="shared" si="16"/>
        <v/>
      </c>
      <c r="AD257" s="34" t="str">
        <f t="shared" si="17"/>
        <v/>
      </c>
      <c r="AE257" s="34" t="str">
        <f t="shared" si="55"/>
        <v/>
      </c>
      <c r="AF257" s="34" t="str">
        <f t="shared" si="56"/>
        <v/>
      </c>
      <c r="AG257" s="33" t="str">
        <f t="shared" si="57"/>
        <v/>
      </c>
      <c r="AH257" s="36" t="str">
        <f t="shared" si="18"/>
        <v/>
      </c>
      <c r="AI257" s="34" t="str">
        <f t="shared" si="58"/>
        <v/>
      </c>
      <c r="AJ257" s="37" t="str">
        <f t="shared" si="65"/>
        <v/>
      </c>
    </row>
    <row r="258" spans="8:36" x14ac:dyDescent="0.2">
      <c r="H258" s="15" t="str">
        <f t="shared" si="59"/>
        <v/>
      </c>
      <c r="I258" s="16"/>
      <c r="J258" s="17"/>
      <c r="K258" s="18"/>
      <c r="L258" s="38" t="str">
        <f t="shared" si="60"/>
        <v/>
      </c>
      <c r="M258" s="16"/>
      <c r="N258" s="17"/>
      <c r="O258" s="20"/>
      <c r="P258" s="21" t="str">
        <f t="shared" si="51"/>
        <v/>
      </c>
      <c r="R258" s="30" t="str">
        <f t="shared" si="52"/>
        <v/>
      </c>
      <c r="S258" s="31" t="str">
        <f t="shared" si="53"/>
        <v/>
      </c>
      <c r="T258" s="32" t="str">
        <f>IF(OR(T$4="",R258=""),"",T$4+(COUNT(R$4:R258)-1)/(COUNT(CurrentL)-1)*JND_GL*255)</f>
        <v/>
      </c>
      <c r="U258" s="31" t="str">
        <f t="shared" si="54"/>
        <v/>
      </c>
      <c r="V258" s="33" t="str">
        <f t="shared" si="61"/>
        <v/>
      </c>
      <c r="W258" s="33" t="str">
        <f t="shared" si="62"/>
        <v/>
      </c>
      <c r="X258" s="34" t="str">
        <f t="shared" si="63"/>
        <v/>
      </c>
      <c r="Y258" s="35" t="str">
        <f t="shared" si="64"/>
        <v/>
      </c>
      <c r="Z258" s="33" t="str">
        <f t="shared" si="19"/>
        <v/>
      </c>
      <c r="AA258" s="34" t="str">
        <f t="shared" si="4"/>
        <v/>
      </c>
      <c r="AB258" s="34" t="str">
        <f t="shared" si="5"/>
        <v/>
      </c>
      <c r="AC258" s="34" t="str">
        <f t="shared" si="16"/>
        <v/>
      </c>
      <c r="AD258" s="34" t="str">
        <f t="shared" si="17"/>
        <v/>
      </c>
      <c r="AE258" s="34" t="str">
        <f t="shared" si="55"/>
        <v/>
      </c>
      <c r="AF258" s="34" t="str">
        <f t="shared" si="56"/>
        <v/>
      </c>
      <c r="AG258" s="33" t="str">
        <f t="shared" si="57"/>
        <v/>
      </c>
      <c r="AH258" s="36" t="str">
        <f t="shared" si="18"/>
        <v/>
      </c>
      <c r="AI258" s="34" t="str">
        <f t="shared" si="58"/>
        <v/>
      </c>
      <c r="AJ258" s="37" t="str">
        <f t="shared" si="65"/>
        <v/>
      </c>
    </row>
    <row r="259" spans="8:36" ht="12.75" thickBot="1" x14ac:dyDescent="0.25">
      <c r="H259" s="89" t="str">
        <f t="shared" si="59"/>
        <v/>
      </c>
      <c r="I259" s="90"/>
      <c r="J259" s="91"/>
      <c r="K259" s="92"/>
      <c r="L259" s="93" t="str">
        <f t="shared" si="60"/>
        <v/>
      </c>
      <c r="M259" s="90"/>
      <c r="N259" s="91"/>
      <c r="O259" s="94"/>
      <c r="P259" s="95" t="str">
        <f t="shared" si="51"/>
        <v/>
      </c>
      <c r="R259" s="96" t="str">
        <f t="shared" si="52"/>
        <v/>
      </c>
      <c r="S259" s="97" t="str">
        <f t="shared" si="53"/>
        <v/>
      </c>
      <c r="T259" s="97" t="str">
        <f>IF(OR(T$4="",R259=""),"",T$4+(COUNT(R$4:R259)-1)/(COUNT(CurrentL)-1)*JND_GL*255)</f>
        <v/>
      </c>
      <c r="U259" s="97" t="str">
        <f t="shared" si="54"/>
        <v/>
      </c>
      <c r="V259" s="98" t="str">
        <f t="shared" si="61"/>
        <v/>
      </c>
      <c r="W259" s="98" t="str">
        <f t="shared" si="62"/>
        <v/>
      </c>
      <c r="X259" s="99" t="str">
        <f t="shared" si="63"/>
        <v/>
      </c>
      <c r="Y259" s="100" t="str">
        <f t="shared" si="64"/>
        <v/>
      </c>
      <c r="Z259" s="98" t="str">
        <f t="shared" si="19"/>
        <v/>
      </c>
      <c r="AA259" s="99" t="str">
        <f t="shared" ref="AA259" si="66">IF(Y259="","",Y259*1.1)</f>
        <v/>
      </c>
      <c r="AB259" s="99" t="str">
        <f t="shared" ref="AB259" si="67">IF(Y259="","",Y259*0.9)</f>
        <v/>
      </c>
      <c r="AC259" s="99" t="str">
        <f t="shared" si="16"/>
        <v/>
      </c>
      <c r="AD259" s="99" t="str">
        <f t="shared" si="17"/>
        <v/>
      </c>
      <c r="AE259" s="99" t="str">
        <f t="shared" si="55"/>
        <v/>
      </c>
      <c r="AF259" s="99" t="str">
        <f t="shared" si="56"/>
        <v/>
      </c>
      <c r="AG259" s="98" t="str">
        <f t="shared" si="57"/>
        <v/>
      </c>
      <c r="AH259" s="101" t="str">
        <f t="shared" si="18"/>
        <v/>
      </c>
      <c r="AI259" s="99" t="str">
        <f t="shared" si="58"/>
        <v/>
      </c>
      <c r="AJ259" s="102" t="str">
        <f t="shared" si="65"/>
        <v/>
      </c>
    </row>
    <row r="260" spans="8:36" ht="12.75" thickBot="1" x14ac:dyDescent="0.25"/>
    <row r="261" spans="8:36" ht="13.5" customHeight="1" thickBot="1" x14ac:dyDescent="0.25">
      <c r="M261" s="9" t="s">
        <v>54</v>
      </c>
      <c r="N261" s="103">
        <v>0.1</v>
      </c>
      <c r="R261" s="120" t="s">
        <v>55</v>
      </c>
      <c r="S261" s="120"/>
      <c r="T261" s="120"/>
      <c r="U261" s="120"/>
      <c r="Y261" s="104">
        <v>1.1000000000000001</v>
      </c>
      <c r="Z261" s="104">
        <v>0.9</v>
      </c>
      <c r="AA261" s="104">
        <v>1.2</v>
      </c>
      <c r="AB261" s="104">
        <v>0.8</v>
      </c>
      <c r="AI261" s="105" t="s">
        <v>88</v>
      </c>
      <c r="AJ261" s="105" t="s">
        <v>89</v>
      </c>
    </row>
    <row r="262" spans="8:36" ht="12.75" thickBot="1" x14ac:dyDescent="0.25">
      <c r="R262" s="106" t="s">
        <v>56</v>
      </c>
      <c r="S262" s="107">
        <v>-1.3011877000000001</v>
      </c>
      <c r="T262" s="106" t="s">
        <v>57</v>
      </c>
      <c r="U262" s="107">
        <v>71.498068000000004</v>
      </c>
      <c r="W262" s="9" t="s">
        <v>58</v>
      </c>
      <c r="X262" s="108">
        <f>IF(OR(Lpmax="",Lpmin=""),"",(MAX(CurrentJND)-MIN(CurrentJND))/255)</f>
        <v>2.3690975441865043</v>
      </c>
      <c r="Y262" s="108">
        <f>IF(JND_GL="","",JND_GL*1.1)</f>
        <v>2.6060072986051548</v>
      </c>
      <c r="Z262" s="108">
        <f>IF(JND_GL="","",JND_GL*0.9)</f>
        <v>2.1321877897678538</v>
      </c>
      <c r="AA262" s="108">
        <f>IF(JND_GL="","",JND_GL*1.2)</f>
        <v>2.8429170530238053</v>
      </c>
      <c r="AB262" s="109">
        <f>IF(JND_GL="","",JND_GL*0.8)</f>
        <v>1.8952780353492036</v>
      </c>
      <c r="AI262" s="110">
        <f>IF(AI5="","",SUMIF(CurrentLp,"&gt;=5",deltaone)/(COUNTIF(CurrentLp,"&gt;=5")-1))</f>
        <v>3.8512342760404065E-3</v>
      </c>
      <c r="AJ262" s="111">
        <f ca="1">IF(AJ5="","",SUMIF(CurrentLp,"&gt;=5",deltatwo)/(COUNTIF(CurrentLp,"&gt;=5")-1))</f>
        <v>1.4092896848981326E-3</v>
      </c>
    </row>
    <row r="263" spans="8:36" ht="12.75" thickBot="1" x14ac:dyDescent="0.25">
      <c r="R263" s="112" t="s">
        <v>59</v>
      </c>
      <c r="S263" s="113">
        <v>-2.5840190999999998E-2</v>
      </c>
      <c r="T263" s="112" t="s">
        <v>60</v>
      </c>
      <c r="U263" s="114">
        <v>94.593052999999998</v>
      </c>
    </row>
    <row r="264" spans="8:36" ht="12.75" thickBot="1" x14ac:dyDescent="0.25">
      <c r="R264" s="112" t="s">
        <v>61</v>
      </c>
      <c r="S264" s="113">
        <v>8.0242636000000006E-2</v>
      </c>
      <c r="T264" s="112" t="s">
        <v>62</v>
      </c>
      <c r="U264" s="114">
        <v>41.912053</v>
      </c>
      <c r="W264" s="9" t="s">
        <v>77</v>
      </c>
      <c r="X264" s="115">
        <f>IFERROR(255/(COUNT(CurrentL)-1),"")</f>
        <v>15</v>
      </c>
    </row>
    <row r="265" spans="8:36" x14ac:dyDescent="0.2">
      <c r="R265" s="112" t="s">
        <v>63</v>
      </c>
      <c r="S265" s="113">
        <v>-0.10320229</v>
      </c>
      <c r="T265" s="112" t="s">
        <v>64</v>
      </c>
      <c r="U265" s="114">
        <v>9.8247003999999993</v>
      </c>
    </row>
    <row r="266" spans="8:36" ht="12.75" thickBot="1" x14ac:dyDescent="0.25">
      <c r="R266" s="112" t="s">
        <v>66</v>
      </c>
      <c r="S266" s="113">
        <v>0.13646699000000001</v>
      </c>
      <c r="T266" s="112" t="s">
        <v>67</v>
      </c>
      <c r="U266" s="114">
        <v>0.28175407000000002</v>
      </c>
      <c r="X266" s="1" t="s">
        <v>7</v>
      </c>
      <c r="Y266" s="1" t="s">
        <v>8</v>
      </c>
    </row>
    <row r="267" spans="8:36" ht="12.75" thickBot="1" x14ac:dyDescent="0.25">
      <c r="R267" s="112" t="s">
        <v>68</v>
      </c>
      <c r="S267" s="113">
        <v>2.874562E-2</v>
      </c>
      <c r="T267" s="112" t="s">
        <v>69</v>
      </c>
      <c r="U267" s="114">
        <v>-1.1878455000000001</v>
      </c>
      <c r="W267" s="9" t="s">
        <v>65</v>
      </c>
      <c r="X267" s="10">
        <v>0.19783000000000001</v>
      </c>
      <c r="Y267" s="115">
        <v>0.46833000000000002</v>
      </c>
    </row>
    <row r="268" spans="8:36" x14ac:dyDescent="0.2">
      <c r="R268" s="112" t="s">
        <v>70</v>
      </c>
      <c r="S268" s="113">
        <v>-2.5468404E-2</v>
      </c>
      <c r="T268" s="112" t="s">
        <v>71</v>
      </c>
      <c r="U268" s="114">
        <v>-0.18014348999999999</v>
      </c>
    </row>
    <row r="269" spans="8:36" x14ac:dyDescent="0.2">
      <c r="R269" s="112" t="s">
        <v>72</v>
      </c>
      <c r="S269" s="113">
        <v>-3.1978977000000001E-3</v>
      </c>
      <c r="T269" s="112" t="s">
        <v>73</v>
      </c>
      <c r="U269" s="114">
        <v>0.14710899</v>
      </c>
    </row>
    <row r="270" spans="8:36" ht="12.75" thickBot="1" x14ac:dyDescent="0.25">
      <c r="R270" s="112" t="s">
        <v>74</v>
      </c>
      <c r="S270" s="113">
        <v>1.2992634000000001E-4</v>
      </c>
      <c r="T270" s="116" t="s">
        <v>75</v>
      </c>
      <c r="U270" s="117">
        <v>-1.7046845000000001E-2</v>
      </c>
    </row>
    <row r="271" spans="8:36" ht="12.75" thickBot="1" x14ac:dyDescent="0.25">
      <c r="R271" s="116" t="s">
        <v>76</v>
      </c>
      <c r="S271" s="118">
        <v>1.3635334E-3</v>
      </c>
    </row>
  </sheetData>
  <sheetProtection selectLockedCells="1"/>
  <mergeCells count="17">
    <mergeCell ref="E24:F24"/>
    <mergeCell ref="R261:U261"/>
    <mergeCell ref="A8:F8"/>
    <mergeCell ref="A14:C14"/>
    <mergeCell ref="E14:F14"/>
    <mergeCell ref="A15:B15"/>
    <mergeCell ref="A16:B16"/>
    <mergeCell ref="A21:C21"/>
    <mergeCell ref="A17:B17"/>
    <mergeCell ref="A18:B18"/>
    <mergeCell ref="A19:B19"/>
    <mergeCell ref="AE2:AJ2"/>
    <mergeCell ref="A1:F1"/>
    <mergeCell ref="A2:F7"/>
    <mergeCell ref="I2:K2"/>
    <mergeCell ref="M2:O2"/>
    <mergeCell ref="R2:AD2"/>
  </mergeCells>
  <conditionalFormatting sqref="F27">
    <cfRule type="expression" dxfId="1" priority="3">
      <formula>AND(F27&lt;&gt;"",F27&gt;0.05)</formula>
    </cfRule>
  </conditionalFormatting>
  <conditionalFormatting sqref="B28 C15:C19">
    <cfRule type="containsText" dxfId="0" priority="2" operator="containsText" text="Fail">
      <formula>NOT(ISERROR(SEARCH("Fail",B15)))</formula>
    </cfRule>
  </conditionalFormatting>
  <pageMargins left="0.7" right="0.7" top="0.75" bottom="0.75" header="0.3" footer="0.3"/>
  <pageSetup scale="97" fitToHeight="0" orientation="portrait" r:id="rId1"/>
  <headerFooter>
    <oddFooter>&amp;CPage &amp;P of &amp;N</oddFooter>
  </headerFooter>
  <rowBreaks count="2" manualBreakCount="2">
    <brk id="53" max="5" man="1"/>
    <brk id="102" max="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42</vt:i4>
      </vt:variant>
    </vt:vector>
  </HeadingPairs>
  <TitlesOfParts>
    <vt:vector size="43" baseType="lpstr">
      <vt:lpstr>DisplayEval</vt:lpstr>
      <vt:lpstr>DisplayEval!CCT</vt:lpstr>
      <vt:lpstr>DisplayEval!CurrentJND</vt:lpstr>
      <vt:lpstr>DisplayEval!CurrentL</vt:lpstr>
      <vt:lpstr>DisplayEval!CurrentLp</vt:lpstr>
      <vt:lpstr>DisplayEval!Currentu</vt:lpstr>
      <vt:lpstr>DisplayEval!Currentv</vt:lpstr>
      <vt:lpstr>DisplayEval!deltad</vt:lpstr>
      <vt:lpstr>DisplayEval!deltaone</vt:lpstr>
      <vt:lpstr>DisplayEval!deltatwo</vt:lpstr>
      <vt:lpstr>DisplayEval!dGL</vt:lpstr>
      <vt:lpstr>DisplayEval!GLs</vt:lpstr>
      <vt:lpstr>DisplayEval!GSDF_A</vt:lpstr>
      <vt:lpstr>DisplayEval!GSDF_B</vt:lpstr>
      <vt:lpstr>DisplayEval!GSDF_C</vt:lpstr>
      <vt:lpstr>DisplayEval!GSDF_D</vt:lpstr>
      <vt:lpstr>DisplayEval!GSDF_E</vt:lpstr>
      <vt:lpstr>DisplayEval!GSDF_F</vt:lpstr>
      <vt:lpstr>DisplayEval!GSDF_G</vt:lpstr>
      <vt:lpstr>DisplayEval!GSDF_H</vt:lpstr>
      <vt:lpstr>DisplayEval!GSDF_I</vt:lpstr>
      <vt:lpstr>DisplayEval!GSDFa</vt:lpstr>
      <vt:lpstr>DisplayEval!GSDFb</vt:lpstr>
      <vt:lpstr>DisplayEval!GSDFc</vt:lpstr>
      <vt:lpstr>DisplayEval!GSDFd</vt:lpstr>
      <vt:lpstr>DisplayEval!GSDFe</vt:lpstr>
      <vt:lpstr>DisplayEval!GSDFf</vt:lpstr>
      <vt:lpstr>DisplayEval!GSDFg</vt:lpstr>
      <vt:lpstr>DisplayEval!GSDFh</vt:lpstr>
      <vt:lpstr>DisplayEval!GSDFk</vt:lpstr>
      <vt:lpstr>DisplayEval!GSDFm</vt:lpstr>
      <vt:lpstr>DisplayEval!JND_GL</vt:lpstr>
      <vt:lpstr>DisplayEval!Lamb</vt:lpstr>
      <vt:lpstr>DisplayEval!Lpmax</vt:lpstr>
      <vt:lpstr>DisplayEval!Lpmin</vt:lpstr>
      <vt:lpstr>DisplayEval!Prev_Lamb</vt:lpstr>
      <vt:lpstr>DisplayEval!PrevGLs</vt:lpstr>
      <vt:lpstr>DisplayEval!PreviousL</vt:lpstr>
      <vt:lpstr>DisplayEval!Print_Area</vt:lpstr>
      <vt:lpstr>DisplayEval!tauone</vt:lpstr>
      <vt:lpstr>DisplayEval!tautwo</vt:lpstr>
      <vt:lpstr>DisplayEval!u</vt:lpstr>
      <vt:lpstr>DisplayEval!v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Bevins</dc:creator>
  <cp:lastModifiedBy>zlu</cp:lastModifiedBy>
  <dcterms:created xsi:type="dcterms:W3CDTF">2020-04-20T19:57:13Z</dcterms:created>
  <dcterms:modified xsi:type="dcterms:W3CDTF">2020-05-11T22:00:21Z</dcterms:modified>
</cp:coreProperties>
</file>