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localSheetId="0" name="_xlnm.Print_Area" vbProcedure="false">Sheet1!$A$1:$O$39</definedName>
    <definedName function="false" hidden="false" name="AnoCalendário" vbProcedure="false">[1]Janeiro!$N$2</definedName>
    <definedName function="false" hidden="false" name="DezSun1" vbProcedure="false">DATE(AnoCalendário,12,1)-WEEKDAY(DATE(AnoCalendário,12,1))+1</definedName>
    <definedName function="false" hidden="false" name="NovSun1" vbProcedure="false">DATE(AnoCalendário,11,1)-WEEKDAY(DATE(AnoCalendário,11,1))+1</definedName>
    <definedName function="false" hidden="false" name="OutSun1" vbProcedure="false">DATE(AnoCalendário,10,1)-WEEKDAY(DATE(AnoCalendário,10,1))+1</definedName>
    <definedName function="false" hidden="false" name="SetSun1" vbProcedure="false">DATE(AnoCalendário,9,1)-WEEKDAY(DATE(AnoCalendário,9,1))+1</definedName>
    <definedName function="false" hidden="false" localSheetId="0" name="_xlnm.Print_Area" vbProcedure="false">Sheet1!$A$1:$O$39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<sst xmlns="http://schemas.openxmlformats.org/spreadsheetml/2006/main" count="54" uniqueCount="31">
  <si>
    <t xml:space="preserve">CONOGRAMA</t>
  </si>
  <si>
    <t xml:space="preserve">SETEMBRO</t>
  </si>
  <si>
    <t xml:space="preserve">AGENDA/ATIVIDADES</t>
  </si>
  <si>
    <t xml:space="preserve">S</t>
  </si>
  <si>
    <t xml:space="preserve">T</t>
  </si>
  <si>
    <t xml:space="preserve">Q</t>
  </si>
  <si>
    <t xml:space="preserve">F</t>
  </si>
  <si>
    <t xml:space="preserve">D</t>
  </si>
  <si>
    <t xml:space="preserve">Levantamento de Bibliografias, Material de Apoio, Desenho da Interface, Requisitos funcionais e não-funcionais</t>
  </si>
  <si>
    <t xml:space="preserve">Implementação do primeiro Modelo de Esqueleto</t>
  </si>
  <si>
    <t xml:space="preserve">Amadurecimento do Modelo de Esqueleto</t>
  </si>
  <si>
    <t xml:space="preserve">Entrega da primeira parte: mapeamento dos nós do esqueleto</t>
  </si>
  <si>
    <t xml:space="preserve">OUTUBRO</t>
  </si>
  <si>
    <t xml:space="preserve">Preparação do Artigo para o Conic</t>
  </si>
  <si>
    <t xml:space="preserve">Último dia submissão de trabalhos</t>
  </si>
  <si>
    <t xml:space="preserve">Divugação trabalhos aceitos</t>
  </si>
  <si>
    <t xml:space="preserve">Preparação da apresentação e do lab para o conic</t>
  </si>
  <si>
    <t xml:space="preserve">26-28</t>
  </si>
  <si>
    <t xml:space="preserve">XVII – CONIC</t>
  </si>
  <si>
    <t xml:space="preserve">Análise e implementação de requisitos funcionais</t>
  </si>
  <si>
    <t xml:space="preserve">NOVEMBRO</t>
  </si>
  <si>
    <t xml:space="preserve">Cada movimento deve ser armazenado em uma sequência de posições e replay do movimento sob demanda</t>
  </si>
  <si>
    <t xml:space="preserve">Programação da Interface gráfica</t>
  </si>
  <si>
    <t xml:space="preserve">20~Apresentação</t>
  </si>
  <si>
    <t xml:space="preserve">Preparação do documento TCC</t>
  </si>
  <si>
    <t xml:space="preserve">DEZEMBRO</t>
  </si>
  <si>
    <t xml:space="preserve">1-6</t>
  </si>
  <si>
    <t xml:space="preserve">Semana de Avaliação</t>
  </si>
  <si>
    <t xml:space="preserve">Fim do Semestre</t>
  </si>
  <si>
    <t xml:space="preserve">Feriado</t>
  </si>
  <si>
    <t xml:space="preserve">CONIC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</si>
</sst>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CCCC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24"/>
      <color rgb="FF39B5D4"/>
      <name val="Arial"/>
      <family val="2"/>
      <charset val="1"/>
    </font>
    <font>
      <b val="true"/>
      <sz val="16"/>
      <color rgb="FF39B5D4"/>
      <name val="Arial"/>
      <family val="2"/>
      <charset val="1"/>
    </font>
    <font>
      <sz val="10.5"/>
      <color rgb="FF404040"/>
      <name val="Arial"/>
      <family val="2"/>
      <charset val="1"/>
    </font>
    <font>
      <b val="true"/>
      <sz val="14"/>
      <color rgb="FF39B5D4"/>
      <name val="Arial"/>
      <family val="2"/>
      <charset val="1"/>
    </font>
    <font>
      <b val="true"/>
      <sz val="10.5"/>
      <color rgb="FF39B5D4"/>
      <name val="Arial"/>
      <family val="2"/>
      <charset val="1"/>
    </font>
    <font>
      <b val="true"/>
      <sz val="10.5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39B5D4"/>
      <name val="Arial"/>
      <family val="2"/>
      <charset val="1"/>
    </font>
    <font>
      <sz val="10"/>
      <color rgb="FF404040"/>
      <name val="Arial"/>
      <family val="2"/>
      <charset val="1"/>
    </font>
    <font>
      <b val="true"/>
      <sz val="10.5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4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7FFFD"/>
      </patternFill>
    </fill>
    <fill>
      <patternFill patternType="solid">
        <fgColor rgb="FFE7FFFD"/>
        <bgColor rgb="FFFFFFFF"/>
      </patternFill>
    </fill>
    <fill>
      <patternFill patternType="solid">
        <fgColor rgb="FFBCAED5"/>
        <bgColor rgb="FFCC99FF"/>
      </patternFill>
    </fill>
    <fill>
      <patternFill patternType="solid">
        <fgColor rgb="FFFF3333"/>
        <bgColor rgb="FFFF6600"/>
      </patternFill>
    </fill>
    <fill>
      <patternFill patternType="solid">
        <fgColor rgb="FF00FF66"/>
        <bgColor rgb="FF00FFFF"/>
      </patternFill>
    </fill>
    <fill>
      <patternFill patternType="solid">
        <fgColor rgb="FFFFCC00"/>
        <bgColor rgb="FFFFF200"/>
      </patternFill>
    </fill>
    <fill>
      <patternFill patternType="solid">
        <fgColor rgb="FFFFF2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>
        <color rgb="FFD7F0F6"/>
      </right>
      <top/>
      <bottom/>
      <diagonal/>
    </border>
    <border diagonalUp="false" diagonalDown="false">
      <left style="thin">
        <color rgb="FFD7F0F6"/>
      </left>
      <right/>
      <top style="thin">
        <color rgb="FFD7F0F6"/>
      </top>
      <bottom style="thin">
        <color rgb="FFD7F0F6"/>
      </bottom>
      <diagonal/>
    </border>
    <border diagonalUp="false" diagonalDown="false">
      <left/>
      <right/>
      <top style="thin">
        <color rgb="FFD7F0F6"/>
      </top>
      <bottom style="thin">
        <color rgb="FFD7F0F6"/>
      </bottom>
      <diagonal/>
    </border>
    <border diagonalUp="false" diagonalDown="false">
      <left/>
      <right style="thin">
        <color rgb="FFD7F0F6"/>
      </right>
      <top style="thin">
        <color rgb="FFD7F0F6"/>
      </top>
      <bottom style="thin">
        <color rgb="FFD7F0F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9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right" vertical="center" textRotation="9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5" fillId="3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13" fillId="3" borderId="2" xfId="20" applyFont="false" applyBorder="true" applyAlignment="false" applyProtection="true">
      <alignment horizontal="general" vertical="bottom" textRotation="9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3" fillId="2" borderId="4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2" borderId="3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3" borderId="2" xfId="0" applyFont="false" applyBorder="true" applyAlignment="true" applyProtection="true">
      <alignment horizontal="left" vertical="center" textRotation="0" wrapText="false" indent="4" shrinkToFit="false"/>
      <protection locked="true" hidden="false"/>
    </xf>
    <xf numFmtId="164" fontId="0" fillId="3" borderId="3" xfId="0" applyFont="false" applyBorder="true" applyAlignment="true" applyProtection="true">
      <alignment horizontal="left" vertical="center" textRotation="0" wrapText="false" indent="4" shrinkToFit="false"/>
      <protection locked="true" hidden="false"/>
    </xf>
    <xf numFmtId="164" fontId="0" fillId="3" borderId="3" xfId="0" applyFont="true" applyBorder="true" applyAlignment="true" applyProtection="true">
      <alignment horizontal="center" vertical="center" textRotation="0" wrapText="false" indent="4" shrinkToFit="false"/>
      <protection locked="true" hidden="false"/>
    </xf>
    <xf numFmtId="164" fontId="1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1">
    <dxf>
      <font>
        <name val="Arial"/>
        <charset val="1"/>
        <family val="2"/>
        <b val="1"/>
        <i val="0"/>
        <strike val="0"/>
        <outline val="0"/>
        <shadow val="0"/>
        <color rgb="FF39B5D4"/>
        <u val="none"/>
      </font>
    </dxf>
    <dxf>
      <font>
        <name val="FreeSans"/>
        <charset val="1"/>
        <family val="2"/>
      </font>
    </dxf>
    <dxf>
      <font>
        <name val="Arial"/>
        <charset val="1"/>
        <family val="2"/>
        <b val="1"/>
        <i val="0"/>
        <strike val="0"/>
        <outline val="0"/>
        <shadow val="0"/>
        <color rgb="FF39B5D4"/>
        <u val="none"/>
      </font>
    </dxf>
    <dxf>
      <font>
        <name val="FreeSans"/>
        <charset val="1"/>
        <family val="2"/>
      </font>
    </dxf>
    <dxf>
      <font>
        <name val="FreeSans"/>
        <charset val="1"/>
        <family val="2"/>
      </font>
    </dxf>
    <dxf>
      <font>
        <name val="Arial"/>
        <charset val="1"/>
        <family val="2"/>
        <b val="1"/>
        <i val="0"/>
        <strike val="0"/>
        <outline val="0"/>
        <shadow val="0"/>
        <color rgb="FF39B5D4"/>
        <u val="none"/>
      </font>
    </dxf>
    <dxf>
      <font>
        <name val="Arial"/>
        <charset val="1"/>
        <family val="2"/>
        <b val="1"/>
        <i val="0"/>
        <strike val="0"/>
        <outline val="0"/>
        <shadow val="0"/>
        <color rgb="FF39B5D4"/>
        <u val="none"/>
      </font>
    </dxf>
    <dxf>
      <font>
        <name val="Arial"/>
        <charset val="1"/>
        <family val="2"/>
        <b val="1"/>
        <i val="0"/>
        <strike val="0"/>
        <outline val="0"/>
        <shadow val="0"/>
        <color rgb="FF39B5D4"/>
        <u val="none"/>
      </font>
    </dxf>
    <dxf>
      <font>
        <name val="Arial"/>
        <charset val="1"/>
        <family val="2"/>
        <b val="1"/>
        <i val="0"/>
        <strike val="0"/>
        <outline val="0"/>
        <shadow val="0"/>
        <color rgb="FF39B5D4"/>
        <u val="none"/>
      </font>
    </dxf>
    <dxf>
      <font>
        <name val="Arial"/>
        <charset val="1"/>
        <family val="2"/>
        <b val="1"/>
        <i val="0"/>
        <strike val="0"/>
        <outline val="0"/>
        <shadow val="0"/>
        <color rgb="FF39B5D4"/>
        <u val="none"/>
      </font>
    </dxf>
    <dxf>
      <font>
        <name val="Arial"/>
        <charset val="1"/>
        <family val="2"/>
        <b val="1"/>
        <i val="0"/>
        <strike val="0"/>
        <outline val="0"/>
        <shadow val="0"/>
        <color rgb="FF39B5D4"/>
        <u val="none"/>
      </font>
    </dxf>
  </dxfs>
  <colors>
    <indexedColors>
      <rgbColor rgb="FF000000"/>
      <rgbColor rgb="FFFFFFFF"/>
      <rgbColor rgb="FFFF3333"/>
      <rgbColor rgb="FF00FF66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CAED5"/>
      <rgbColor rgb="FF808080"/>
      <rgbColor rgb="FF9999FF"/>
      <rgbColor rgb="FF993366"/>
      <rgbColor rgb="FFFFFFCC"/>
      <rgbColor rgb="FFD7F0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CC"/>
      <rgbColor rgb="FFE7FFFD"/>
      <rgbColor rgb="FFCCFFCC"/>
      <rgbColor rgb="FFFFFF99"/>
      <rgbColor rgb="FF99CCFF"/>
      <rgbColor rgb="FFFF99CC"/>
      <rgbColor rgb="FFCC99FF"/>
      <rgbColor rgb="FFFFCC99"/>
      <rgbColor rgb="FF3366FF"/>
      <rgbColor rgb="FF39B5D4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CC%20CONOGRAM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eiro"/>
    </sheetNames>
    <sheetDataSet>
      <sheetData sheetId="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pageBreakPreview" topLeftCell="A1" colorId="64" zoomScale="90" zoomScaleNormal="100" zoomScalePageLayoutView="90" workbookViewId="0">
      <selection pane="topLeft" activeCell="M23" activeCellId="0" sqref="M23"/>
    </sheetView>
  </sheetViews>
  <sheetFormatPr defaultRowHeight="12.8" zeroHeight="false" outlineLevelRow="0" outlineLevelCol="0"/>
  <cols>
    <col collapsed="false" customWidth="true" hidden="false" outlineLevel="0" max="1" min="1" style="1" width="2.22"/>
    <col collapsed="false" customWidth="false" hidden="false" outlineLevel="0" max="2" min="2" style="0" width="11.52"/>
    <col collapsed="false" customWidth="true" hidden="false" outlineLevel="0" max="10" min="3" style="0" width="6.94"/>
    <col collapsed="false" customWidth="false" hidden="false" outlineLevel="0" max="13" min="11" style="0" width="11.52"/>
    <col collapsed="false" customWidth="true" hidden="false" outlineLevel="0" max="14" min="14" style="0" width="97.41"/>
    <col collapsed="false" customWidth="true" hidden="false" outlineLevel="0" max="15" min="15" style="1" width="2.22"/>
    <col collapsed="false" customWidth="false" hidden="false" outlineLevel="0" max="1025" min="16" style="0" width="11.52"/>
  </cols>
  <sheetData>
    <row r="1" customFormat="false" ht="29.15" hidden="false" customHeight="fals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Format="false" ht="18.7" hidden="false" customHeight="true" outlineLevel="0" collapsed="false">
      <c r="A2" s="3"/>
      <c r="B2" s="4" t="s">
        <v>1</v>
      </c>
      <c r="C2" s="5"/>
      <c r="D2" s="5"/>
      <c r="E2" s="5"/>
      <c r="F2" s="5"/>
      <c r="G2" s="5"/>
      <c r="H2" s="5"/>
      <c r="I2" s="5"/>
      <c r="J2" s="6"/>
      <c r="K2" s="7" t="s">
        <v>2</v>
      </c>
      <c r="L2" s="7" t="n">
        <v>2013</v>
      </c>
      <c r="M2" s="7"/>
      <c r="N2" s="8" t="n">
        <f aca="false">AnoCalendário</f>
        <v>2017</v>
      </c>
    </row>
    <row r="3" customFormat="false" ht="18.7" hidden="false" customHeight="true" outlineLevel="0" collapsed="false">
      <c r="A3" s="3"/>
      <c r="B3" s="4"/>
      <c r="C3" s="9" t="s">
        <v>3</v>
      </c>
      <c r="D3" s="9" t="s">
        <v>4</v>
      </c>
      <c r="E3" s="9" t="s">
        <v>5</v>
      </c>
      <c r="F3" s="9" t="s">
        <v>4</v>
      </c>
      <c r="G3" s="9" t="s">
        <v>6</v>
      </c>
      <c r="H3" s="9" t="s">
        <v>7</v>
      </c>
      <c r="I3" s="9" t="s">
        <v>7</v>
      </c>
      <c r="J3" s="6"/>
      <c r="K3" s="7"/>
      <c r="L3" s="7"/>
      <c r="M3" s="7"/>
      <c r="N3" s="8"/>
    </row>
    <row r="4" customFormat="false" ht="18.7" hidden="false" customHeight="true" outlineLevel="0" collapsed="false">
      <c r="A4" s="3"/>
      <c r="B4" s="4"/>
      <c r="C4" s="10" t="n">
        <f aca="false">IF(DAY(SetSun1)=1,SetSun1-6,SetSun1+1)</f>
        <v>42975</v>
      </c>
      <c r="D4" s="10" t="n">
        <f aca="false">IF(DAY(SetSun1)=1,SetSun1-5,SetSun1+2)</f>
        <v>42976</v>
      </c>
      <c r="E4" s="10" t="n">
        <f aca="false">IF(DAY(SetSun1)=1,SetSun1-4,SetSun1+3)</f>
        <v>42977</v>
      </c>
      <c r="F4" s="10" t="n">
        <f aca="false">IF(DAY(SetSun1)=1,SetSun1-3,SetSun1+4)</f>
        <v>42978</v>
      </c>
      <c r="G4" s="10" t="n">
        <f aca="false">IF(DAY(SetSun1)=1,SetSun1-2,SetSun1+5)</f>
        <v>42979</v>
      </c>
      <c r="H4" s="10" t="n">
        <f aca="false">IF(DAY(SetSun1)=1,SetSun1-1,SetSun1+6)</f>
        <v>42980</v>
      </c>
      <c r="I4" s="10" t="n">
        <f aca="false">IF(DAY(SetSun1)=1,SetSun1,SetSun1+7)</f>
        <v>42981</v>
      </c>
      <c r="J4" s="6"/>
      <c r="K4" s="11" t="n">
        <v>4</v>
      </c>
      <c r="L4" s="12" t="s">
        <v>8</v>
      </c>
      <c r="M4" s="12"/>
      <c r="N4" s="12"/>
    </row>
    <row r="5" customFormat="false" ht="18.7" hidden="false" customHeight="true" outlineLevel="0" collapsed="false">
      <c r="A5" s="3"/>
      <c r="B5" s="4"/>
      <c r="C5" s="13" t="n">
        <f aca="false">IF(DAY(SetSun1)=1,SetSun1+1,SetSun1+8)</f>
        <v>42982</v>
      </c>
      <c r="D5" s="10" t="n">
        <f aca="false">IF(DAY(SetSun1)=1,SetSun1+2,SetSun1+9)</f>
        <v>42983</v>
      </c>
      <c r="E5" s="10" t="n">
        <f aca="false">IF(DAY(SetSun1)=1,SetSun1+3,SetSun1+10)</f>
        <v>42984</v>
      </c>
      <c r="F5" s="14" t="n">
        <f aca="false">IF(DAY(SetSun1)=1,SetSun1+4,SetSun1+11)</f>
        <v>42985</v>
      </c>
      <c r="G5" s="10" t="n">
        <f aca="false">IF(DAY(SetSun1)=1,SetSun1+5,SetSun1+12)</f>
        <v>42986</v>
      </c>
      <c r="H5" s="10" t="n">
        <f aca="false">IF(DAY(SetSun1)=1,SetSun1+6,SetSun1+13)</f>
        <v>42987</v>
      </c>
      <c r="I5" s="10" t="n">
        <f aca="false">IF(DAY(SetSun1)=1,SetSun1+7,SetSun1+14)</f>
        <v>42988</v>
      </c>
      <c r="J5" s="6"/>
      <c r="K5" s="11" t="n">
        <v>11</v>
      </c>
      <c r="L5" s="15" t="s">
        <v>9</v>
      </c>
      <c r="M5" s="15"/>
      <c r="N5" s="15"/>
    </row>
    <row r="6" customFormat="false" ht="18.7" hidden="false" customHeight="true" outlineLevel="0" collapsed="false">
      <c r="A6" s="3"/>
      <c r="B6" s="4"/>
      <c r="C6" s="13" t="n">
        <f aca="false">IF(DAY(SetSun1)=1,SetSun1+8,SetSun1+15)</f>
        <v>42989</v>
      </c>
      <c r="D6" s="10" t="n">
        <f aca="false">IF(DAY(SetSun1)=1,SetSun1+9,SetSun1+16)</f>
        <v>42990</v>
      </c>
      <c r="E6" s="10" t="n">
        <f aca="false">IF(DAY(SetSun1)=1,SetSun1+10,SetSun1+17)</f>
        <v>42991</v>
      </c>
      <c r="F6" s="10" t="n">
        <f aca="false">IF(DAY(SetSun1)=1,SetSun1+11,SetSun1+18)</f>
        <v>42992</v>
      </c>
      <c r="G6" s="10" t="n">
        <f aca="false">IF(DAY(SetSun1)=1,SetSun1+12,SetSun1+19)</f>
        <v>42993</v>
      </c>
      <c r="H6" s="10" t="n">
        <f aca="false">IF(DAY(SetSun1)=1,SetSun1+13,SetSun1+20)</f>
        <v>42994</v>
      </c>
      <c r="I6" s="10" t="n">
        <f aca="false">IF(DAY(SetSun1)=1,SetSun1+14,SetSun1+21)</f>
        <v>42995</v>
      </c>
      <c r="J6" s="6"/>
      <c r="K6" s="11" t="n">
        <v>18</v>
      </c>
      <c r="L6" s="15" t="s">
        <v>10</v>
      </c>
      <c r="M6" s="15"/>
      <c r="N6" s="15"/>
    </row>
    <row r="7" customFormat="false" ht="18.7" hidden="false" customHeight="true" outlineLevel="0" collapsed="false">
      <c r="A7" s="3"/>
      <c r="B7" s="4"/>
      <c r="C7" s="10" t="n">
        <f aca="false">IF(DAY(SetSun1)=1,SetSun1+15,SetSun1+22)</f>
        <v>42996</v>
      </c>
      <c r="D7" s="10" t="n">
        <f aca="false">IF(DAY(SetSun1)=1,SetSun1+16,SetSun1+23)</f>
        <v>42997</v>
      </c>
      <c r="E7" s="10" t="n">
        <f aca="false">IF(DAY(SetSun1)=1,SetSun1+17,SetSun1+24)</f>
        <v>42998</v>
      </c>
      <c r="F7" s="10" t="n">
        <f aca="false">IF(DAY(SetSun1)=1,SetSun1+18,SetSun1+25)</f>
        <v>42999</v>
      </c>
      <c r="G7" s="10" t="n">
        <f aca="false">IF(DAY(SetSun1)=1,SetSun1+19,SetSun1+26)</f>
        <v>43000</v>
      </c>
      <c r="H7" s="10" t="n">
        <f aca="false">IF(DAY(SetSun1)=1,SetSun1+20,SetSun1+27)</f>
        <v>43001</v>
      </c>
      <c r="I7" s="10" t="n">
        <f aca="false">IF(DAY(SetSun1)=1,SetSun1+21,SetSun1+28)</f>
        <v>43002</v>
      </c>
      <c r="J7" s="6"/>
      <c r="K7" s="11" t="n">
        <v>25</v>
      </c>
      <c r="L7" s="15" t="s">
        <v>11</v>
      </c>
      <c r="M7" s="15"/>
      <c r="N7" s="15"/>
    </row>
    <row r="8" customFormat="false" ht="18.7" hidden="false" customHeight="true" outlineLevel="0" collapsed="false">
      <c r="A8" s="3"/>
      <c r="B8" s="4"/>
      <c r="C8" s="10" t="n">
        <f aca="false">IF(DAY(SetSun1)=1,SetSun1+22,SetSun1+29)</f>
        <v>43003</v>
      </c>
      <c r="D8" s="10" t="n">
        <f aca="false">IF(DAY(SetSun1)=1,SetSun1+23,SetSun1+30)</f>
        <v>43004</v>
      </c>
      <c r="E8" s="10" t="n">
        <f aca="false">IF(DAY(SetSun1)=1,SetSun1+24,SetSun1+31)</f>
        <v>43005</v>
      </c>
      <c r="F8" s="10" t="n">
        <f aca="false">IF(DAY(SetSun1)=1,SetSun1+25,SetSun1+32)</f>
        <v>43006</v>
      </c>
      <c r="G8" s="10" t="n">
        <f aca="false">IF(DAY(SetSun1)=1,SetSun1+26,SetSun1+33)</f>
        <v>43007</v>
      </c>
      <c r="H8" s="10" t="n">
        <f aca="false">IF(DAY(SetSun1)=1,SetSun1+27,SetSun1+34)</f>
        <v>43008</v>
      </c>
      <c r="I8" s="10" t="n">
        <f aca="false">IF(DAY(SetSun1)=1,SetSun1+28,SetSun1+35)</f>
        <v>43009</v>
      </c>
      <c r="J8" s="6"/>
      <c r="K8" s="16"/>
      <c r="L8" s="17"/>
      <c r="M8" s="18"/>
      <c r="N8" s="19"/>
    </row>
    <row r="9" customFormat="false" ht="18.7" hidden="false" customHeight="true" outlineLevel="0" collapsed="false">
      <c r="A9" s="3"/>
      <c r="B9" s="4"/>
      <c r="C9" s="10" t="n">
        <f aca="false">IF(DAY(SetSun1)=1,SetSun1+29,SetSun1+36)</f>
        <v>43010</v>
      </c>
      <c r="D9" s="10" t="n">
        <f aca="false">IF(DAY(SetSun1)=1,SetSun1+30,SetSun1+37)</f>
        <v>43011</v>
      </c>
      <c r="E9" s="10" t="n">
        <f aca="false">IF(DAY(SetSun1)=1,SetSun1+31,SetSun1+38)</f>
        <v>43012</v>
      </c>
      <c r="F9" s="10" t="n">
        <f aca="false">IF(DAY(SetSun1)=1,SetSun1+32,SetSun1+39)</f>
        <v>43013</v>
      </c>
      <c r="G9" s="10" t="n">
        <f aca="false">IF(DAY(SetSun1)=1,SetSun1+33,SetSun1+40)</f>
        <v>43014</v>
      </c>
      <c r="H9" s="10" t="n">
        <f aca="false">IF(DAY(SetSun1)=1,SetSun1+34,SetSun1+41)</f>
        <v>43015</v>
      </c>
      <c r="I9" s="10" t="n">
        <f aca="false">IF(DAY(SetSun1)=1,SetSun1+35,SetSun1+42)</f>
        <v>43016</v>
      </c>
      <c r="J9" s="6"/>
      <c r="K9" s="20"/>
      <c r="L9" s="17"/>
      <c r="M9" s="18"/>
      <c r="N9" s="19"/>
    </row>
    <row r="10" customFormat="false" ht="18.7" hidden="false" customHeight="true" outlineLevel="0" collapsed="false">
      <c r="A10" s="3"/>
      <c r="B10" s="4"/>
      <c r="C10" s="21"/>
      <c r="D10" s="21"/>
      <c r="E10" s="21"/>
      <c r="F10" s="21"/>
      <c r="G10" s="21"/>
      <c r="H10" s="21"/>
      <c r="I10" s="21"/>
      <c r="J10" s="6"/>
      <c r="K10" s="22"/>
      <c r="L10" s="17"/>
      <c r="M10" s="18"/>
      <c r="N10" s="19"/>
    </row>
    <row r="11" customFormat="false" ht="18.7" hidden="false" customHeight="true" outlineLevel="0" collapsed="false">
      <c r="A11" s="3"/>
      <c r="B11" s="23" t="s">
        <v>12</v>
      </c>
      <c r="C11" s="24"/>
      <c r="D11" s="24"/>
      <c r="E11" s="24"/>
      <c r="F11" s="24"/>
      <c r="G11" s="24"/>
      <c r="H11" s="24"/>
      <c r="I11" s="24"/>
      <c r="J11" s="25"/>
      <c r="K11" s="26"/>
      <c r="L11" s="27"/>
      <c r="M11" s="27"/>
      <c r="N11" s="27"/>
    </row>
    <row r="12" customFormat="false" ht="18.7" hidden="false" customHeight="true" outlineLevel="0" collapsed="false">
      <c r="A12" s="3"/>
      <c r="B12" s="23"/>
      <c r="C12" s="28" t="s">
        <v>3</v>
      </c>
      <c r="D12" s="28" t="s">
        <v>4</v>
      </c>
      <c r="E12" s="28" t="s">
        <v>5</v>
      </c>
      <c r="F12" s="28" t="s">
        <v>4</v>
      </c>
      <c r="G12" s="28" t="s">
        <v>6</v>
      </c>
      <c r="H12" s="28" t="s">
        <v>7</v>
      </c>
      <c r="I12" s="28" t="s">
        <v>7</v>
      </c>
      <c r="J12" s="25"/>
      <c r="K12" s="26"/>
      <c r="L12" s="27"/>
      <c r="M12" s="27"/>
      <c r="N12" s="27"/>
    </row>
    <row r="13" customFormat="false" ht="18.7" hidden="false" customHeight="true" outlineLevel="0" collapsed="false">
      <c r="A13" s="3"/>
      <c r="B13" s="23"/>
      <c r="C13" s="29" t="n">
        <f aca="false">IF(DAY(OutSun1)=1,OutSun1-6,OutSun1+1)</f>
        <v>43003</v>
      </c>
      <c r="D13" s="29" t="n">
        <f aca="false">IF(DAY(OutSun1)=1,OutSun1-5,OutSun1+2)</f>
        <v>43004</v>
      </c>
      <c r="E13" s="29" t="n">
        <f aca="false">IF(DAY(OutSun1)=1,OutSun1-4,OutSun1+3)</f>
        <v>43005</v>
      </c>
      <c r="F13" s="29" t="n">
        <f aca="false">IF(DAY(OutSun1)=1,OutSun1-3,OutSun1+4)</f>
        <v>43006</v>
      </c>
      <c r="G13" s="29" t="n">
        <f aca="false">IF(DAY(OutSun1)=1,OutSun1-2,OutSun1+5)</f>
        <v>43007</v>
      </c>
      <c r="H13" s="29" t="n">
        <f aca="false">IF(DAY(OutSun1)=1,OutSun1-1,OutSun1+6)</f>
        <v>43008</v>
      </c>
      <c r="I13" s="29" t="n">
        <f aca="false">IF(DAY(OutSun1)=1,OutSun1,OutSun1+7)</f>
        <v>43009</v>
      </c>
      <c r="J13" s="25"/>
      <c r="K13" s="11" t="n">
        <v>2</v>
      </c>
      <c r="L13" s="30" t="s">
        <v>13</v>
      </c>
      <c r="M13" s="30"/>
      <c r="N13" s="30"/>
    </row>
    <row r="14" customFormat="false" ht="18.7" hidden="false" customHeight="true" outlineLevel="0" collapsed="false">
      <c r="A14" s="3"/>
      <c r="B14" s="23"/>
      <c r="C14" s="13" t="n">
        <f aca="false">IF(DAY(OutSun1)=1,OutSun1+1,OutSun1+8)</f>
        <v>43010</v>
      </c>
      <c r="D14" s="14" t="n">
        <f aca="false">IF(DAY(OutSun1)=1,OutSun1+2,OutSun1+9)</f>
        <v>43011</v>
      </c>
      <c r="E14" s="29" t="n">
        <f aca="false">IF(DAY(OutSun1)=1,OutSun1+3,OutSun1+10)</f>
        <v>43012</v>
      </c>
      <c r="F14" s="29" t="n">
        <f aca="false">IF(DAY(OutSun1)=1,OutSun1+4,OutSun1+11)</f>
        <v>43013</v>
      </c>
      <c r="G14" s="29" t="n">
        <f aca="false">IF(DAY(OutSun1)=1,OutSun1+5,OutSun1+12)</f>
        <v>43014</v>
      </c>
      <c r="H14" s="29" t="n">
        <f aca="false">IF(DAY(OutSun1)=1,OutSun1+6,OutSun1+13)</f>
        <v>43015</v>
      </c>
      <c r="I14" s="29" t="n">
        <f aca="false">IF(DAY(OutSun1)=1,OutSun1+7,OutSun1+14)</f>
        <v>43016</v>
      </c>
      <c r="J14" s="25"/>
      <c r="K14" s="11" t="n">
        <v>13</v>
      </c>
      <c r="L14" s="12" t="s">
        <v>14</v>
      </c>
      <c r="M14" s="12"/>
      <c r="N14" s="12"/>
    </row>
    <row r="15" customFormat="false" ht="18.7" hidden="false" customHeight="true" outlineLevel="0" collapsed="false">
      <c r="A15" s="3"/>
      <c r="B15" s="23"/>
      <c r="C15" s="29" t="n">
        <f aca="false">IF(DAY(OutSun1)=1,OutSun1+8,OutSun1+15)</f>
        <v>43017</v>
      </c>
      <c r="D15" s="29" t="n">
        <f aca="false">IF(DAY(OutSun1)=1,OutSun1+9,OutSun1+16)</f>
        <v>43018</v>
      </c>
      <c r="E15" s="29" t="n">
        <f aca="false">IF(DAY(OutSun1)=1,OutSun1+10,OutSun1+17)</f>
        <v>43019</v>
      </c>
      <c r="F15" s="14" t="n">
        <f aca="false">IF(DAY(OutSun1)=1,OutSun1+11,OutSun1+18)</f>
        <v>43020</v>
      </c>
      <c r="G15" s="31" t="n">
        <f aca="false">IF(DAY(OutSun1)=1,OutSun1+12,OutSun1+19)</f>
        <v>43021</v>
      </c>
      <c r="H15" s="29" t="n">
        <f aca="false">IF(DAY(OutSun1)=1,OutSun1+13,OutSun1+20)</f>
        <v>43022</v>
      </c>
      <c r="I15" s="29" t="n">
        <f aca="false">IF(DAY(OutSun1)=1,OutSun1+14,OutSun1+21)</f>
        <v>43023</v>
      </c>
      <c r="J15" s="25"/>
      <c r="K15" s="11" t="n">
        <v>19</v>
      </c>
      <c r="L15" s="32" t="s">
        <v>15</v>
      </c>
      <c r="M15" s="32"/>
      <c r="N15" s="32"/>
    </row>
    <row r="16" customFormat="false" ht="18.7" hidden="false" customHeight="true" outlineLevel="0" collapsed="false">
      <c r="A16" s="3"/>
      <c r="B16" s="23"/>
      <c r="C16" s="29" t="n">
        <f aca="false">IF(DAY(OutSun1)=1,OutSun1+15,OutSun1+22)</f>
        <v>43024</v>
      </c>
      <c r="D16" s="29" t="n">
        <f aca="false">IF(DAY(OutSun1)=1,OutSun1+16,OutSun1+23)</f>
        <v>43025</v>
      </c>
      <c r="E16" s="29" t="n">
        <f aca="false">IF(DAY(OutSun1)=1,OutSun1+17,OutSun1+24)</f>
        <v>43026</v>
      </c>
      <c r="F16" s="31" t="n">
        <f aca="false">IF(DAY(OutSun1)=1,OutSun1+18,OutSun1+25)</f>
        <v>43027</v>
      </c>
      <c r="G16" s="29" t="n">
        <f aca="false">IF(DAY(OutSun1)=1,OutSun1+19,OutSun1+26)</f>
        <v>43028</v>
      </c>
      <c r="H16" s="29" t="n">
        <f aca="false">IF(DAY(OutSun1)=1,OutSun1+20,OutSun1+27)</f>
        <v>43029</v>
      </c>
      <c r="I16" s="29" t="n">
        <f aca="false">IF(DAY(OutSun1)=1,OutSun1+21,OutSun1+28)</f>
        <v>43030</v>
      </c>
      <c r="J16" s="25"/>
      <c r="K16" s="11" t="n">
        <v>23</v>
      </c>
      <c r="L16" s="30" t="s">
        <v>16</v>
      </c>
      <c r="M16" s="30"/>
      <c r="N16" s="30"/>
    </row>
    <row r="17" customFormat="false" ht="18.7" hidden="false" customHeight="true" outlineLevel="0" collapsed="false">
      <c r="A17" s="3"/>
      <c r="B17" s="23"/>
      <c r="C17" s="13" t="n">
        <f aca="false">IF(DAY(OutSun1)=1,OutSun1+22,OutSun1+29)</f>
        <v>43031</v>
      </c>
      <c r="D17" s="29" t="n">
        <f aca="false">IF(DAY(OutSun1)=1,OutSun1+23,OutSun1+30)</f>
        <v>43032</v>
      </c>
      <c r="E17" s="29" t="n">
        <f aca="false">IF(DAY(OutSun1)=1,OutSun1+24,OutSun1+31)</f>
        <v>43033</v>
      </c>
      <c r="F17" s="31" t="n">
        <f aca="false">IF(DAY(OutSun1)=1,OutSun1+25,OutSun1+32)</f>
        <v>43034</v>
      </c>
      <c r="G17" s="31" t="n">
        <f aca="false">IF(DAY(OutSun1)=1,OutSun1+26,OutSun1+33)</f>
        <v>43035</v>
      </c>
      <c r="H17" s="31" t="n">
        <f aca="false">IF(DAY(OutSun1)=1,OutSun1+27,OutSun1+34)</f>
        <v>43036</v>
      </c>
      <c r="I17" s="29" t="n">
        <f aca="false">IF(DAY(OutSun1)=1,OutSun1+28,OutSun1+35)</f>
        <v>43037</v>
      </c>
      <c r="J17" s="25"/>
      <c r="K17" s="11" t="s">
        <v>17</v>
      </c>
      <c r="L17" s="32" t="s">
        <v>18</v>
      </c>
      <c r="M17" s="32"/>
      <c r="N17" s="32"/>
    </row>
    <row r="18" customFormat="false" ht="18.7" hidden="false" customHeight="true" outlineLevel="0" collapsed="false">
      <c r="A18" s="3"/>
      <c r="B18" s="23"/>
      <c r="C18" s="13" t="n">
        <f aca="false">IF(DAY(OutSun1)=1,OutSun1+29,OutSun1+36)</f>
        <v>43038</v>
      </c>
      <c r="D18" s="29" t="n">
        <f aca="false">IF(DAY(OutSun1)=1,OutSun1+30,OutSun1+37)</f>
        <v>43039</v>
      </c>
      <c r="E18" s="29" t="n">
        <f aca="false">IF(DAY(OutSun1)=1,OutSun1+31,OutSun1+38)</f>
        <v>43040</v>
      </c>
      <c r="F18" s="29" t="n">
        <f aca="false">IF(DAY(OutSun1)=1,OutSun1+32,OutSun1+39)</f>
        <v>43041</v>
      </c>
      <c r="G18" s="29" t="n">
        <f aca="false">IF(DAY(OutSun1)=1,OutSun1+33,OutSun1+40)</f>
        <v>43042</v>
      </c>
      <c r="H18" s="29" t="n">
        <f aca="false">IF(DAY(OutSun1)=1,OutSun1+34,OutSun1+41)</f>
        <v>43043</v>
      </c>
      <c r="I18" s="29" t="n">
        <f aca="false">IF(DAY(OutSun1)=1,OutSun1+35,OutSun1+42)</f>
        <v>43044</v>
      </c>
      <c r="J18" s="25"/>
      <c r="K18" s="11" t="n">
        <v>30</v>
      </c>
      <c r="L18" s="32" t="s">
        <v>19</v>
      </c>
      <c r="M18" s="32"/>
      <c r="N18" s="32"/>
    </row>
    <row r="19" customFormat="false" ht="18.7" hidden="false" customHeight="true" outlineLevel="0" collapsed="false">
      <c r="A19" s="3"/>
      <c r="B19" s="23"/>
      <c r="C19" s="33"/>
      <c r="D19" s="33"/>
      <c r="E19" s="33"/>
      <c r="F19" s="33"/>
      <c r="G19" s="33"/>
      <c r="H19" s="33"/>
      <c r="I19" s="33"/>
      <c r="J19" s="25"/>
      <c r="K19" s="26"/>
      <c r="L19" s="27"/>
      <c r="M19" s="27"/>
      <c r="N19" s="27"/>
    </row>
    <row r="20" customFormat="false" ht="18.7" hidden="false" customHeight="true" outlineLevel="0" collapsed="false">
      <c r="A20" s="3"/>
      <c r="B20" s="4" t="s">
        <v>20</v>
      </c>
      <c r="C20" s="5"/>
      <c r="D20" s="5"/>
      <c r="E20" s="5"/>
      <c r="F20" s="5"/>
      <c r="G20" s="5"/>
      <c r="H20" s="5"/>
      <c r="I20" s="5"/>
      <c r="J20" s="6"/>
      <c r="K20" s="34"/>
      <c r="L20" s="35"/>
      <c r="M20" s="35"/>
      <c r="N20" s="8"/>
    </row>
    <row r="21" customFormat="false" ht="18.7" hidden="false" customHeight="true" outlineLevel="0" collapsed="false">
      <c r="A21" s="3"/>
      <c r="B21" s="4"/>
      <c r="C21" s="9" t="s">
        <v>3</v>
      </c>
      <c r="D21" s="9" t="s">
        <v>4</v>
      </c>
      <c r="E21" s="9" t="s">
        <v>5</v>
      </c>
      <c r="F21" s="9" t="s">
        <v>4</v>
      </c>
      <c r="G21" s="9" t="s">
        <v>6</v>
      </c>
      <c r="H21" s="9" t="s">
        <v>7</v>
      </c>
      <c r="I21" s="9" t="s">
        <v>7</v>
      </c>
      <c r="J21" s="6"/>
      <c r="K21" s="11" t="n">
        <v>6</v>
      </c>
      <c r="L21" s="36" t="s">
        <v>21</v>
      </c>
      <c r="M21" s="36"/>
      <c r="N21" s="36"/>
    </row>
    <row r="22" customFormat="false" ht="18.7" hidden="false" customHeight="true" outlineLevel="0" collapsed="false">
      <c r="A22" s="3"/>
      <c r="B22" s="4"/>
      <c r="C22" s="10" t="n">
        <f aca="false">IF(DAY(NovSun1)=1,NovSun1-6,NovSun1+1)</f>
        <v>43038</v>
      </c>
      <c r="D22" s="10" t="n">
        <f aca="false">IF(DAY(NovSun1)=1,NovSun1-5,NovSun1+2)</f>
        <v>43039</v>
      </c>
      <c r="E22" s="10" t="n">
        <f aca="false">IF(DAY(NovSun1)=1,NovSun1-4,NovSun1+3)</f>
        <v>43040</v>
      </c>
      <c r="F22" s="14" t="n">
        <f aca="false">IF(DAY(NovSun1)=1,NovSun1-3,NovSun1+4)</f>
        <v>43041</v>
      </c>
      <c r="G22" s="10" t="n">
        <f aca="false">IF(DAY(NovSun1)=1,NovSun1-2,NovSun1+5)</f>
        <v>43042</v>
      </c>
      <c r="H22" s="10" t="n">
        <f aca="false">IF(DAY(NovSun1)=1,NovSun1-1,NovSun1+6)</f>
        <v>43043</v>
      </c>
      <c r="I22" s="10" t="n">
        <f aca="false">IF(DAY(NovSun1)=1,NovSun1,NovSun1+7)</f>
        <v>43044</v>
      </c>
      <c r="J22" s="6"/>
      <c r="K22" s="11" t="n">
        <v>13</v>
      </c>
      <c r="L22" s="15" t="s">
        <v>22</v>
      </c>
      <c r="M22" s="15"/>
      <c r="N22" s="15"/>
    </row>
    <row r="23" customFormat="false" ht="18.7" hidden="false" customHeight="true" outlineLevel="0" collapsed="false">
      <c r="A23" s="3"/>
      <c r="B23" s="4"/>
      <c r="C23" s="13" t="n">
        <f aca="false">IF(DAY(NovSun1)=1,NovSun1+1,NovSun1+8)</f>
        <v>43045</v>
      </c>
      <c r="D23" s="10" t="n">
        <f aca="false">IF(DAY(NovSun1)=1,NovSun1+2,NovSun1+9)</f>
        <v>43046</v>
      </c>
      <c r="E23" s="10" t="n">
        <f aca="false">IF(DAY(NovSun1)=1,NovSun1+3,NovSun1+10)</f>
        <v>43047</v>
      </c>
      <c r="F23" s="10" t="n">
        <f aca="false">IF(DAY(NovSun1)=1,NovSun1+4,NovSun1+11)</f>
        <v>43048</v>
      </c>
      <c r="G23" s="10" t="n">
        <f aca="false">IF(DAY(NovSun1)=1,NovSun1+5,NovSun1+12)</f>
        <v>43049</v>
      </c>
      <c r="H23" s="10" t="n">
        <f aca="false">IF(DAY(NovSun1)=1,NovSun1+6,NovSun1+13)</f>
        <v>43050</v>
      </c>
      <c r="I23" s="10" t="n">
        <f aca="false">IF(DAY(NovSun1)=1,NovSun1+7,NovSun1+14)</f>
        <v>43051</v>
      </c>
      <c r="J23" s="6"/>
      <c r="K23" s="22" t="s">
        <v>23</v>
      </c>
      <c r="L23" s="17"/>
      <c r="M23" s="37" t="s">
        <v>24</v>
      </c>
      <c r="N23" s="37"/>
    </row>
    <row r="24" customFormat="false" ht="18.7" hidden="false" customHeight="true" outlineLevel="0" collapsed="false">
      <c r="A24" s="3"/>
      <c r="B24" s="4"/>
      <c r="C24" s="13" t="n">
        <f aca="false">IF(DAY(NovSun1)=1,NovSun1+8,NovSun1+15)</f>
        <v>43052</v>
      </c>
      <c r="D24" s="10" t="n">
        <f aca="false">IF(DAY(NovSun1)=1,NovSun1+9,NovSun1+16)</f>
        <v>43053</v>
      </c>
      <c r="E24" s="14" t="n">
        <f aca="false">IF(DAY(NovSun1)=1,NovSun1+10,NovSun1+17)</f>
        <v>43054</v>
      </c>
      <c r="F24" s="10" t="n">
        <f aca="false">IF(DAY(NovSun1)=1,NovSun1+11,NovSun1+18)</f>
        <v>43055</v>
      </c>
      <c r="G24" s="10" t="n">
        <f aca="false">IF(DAY(NovSun1)=1,NovSun1+12,NovSun1+19)</f>
        <v>43056</v>
      </c>
      <c r="H24" s="10" t="n">
        <f aca="false">IF(DAY(NovSun1)=1,NovSun1+13,NovSun1+20)</f>
        <v>43057</v>
      </c>
      <c r="I24" s="10" t="n">
        <f aca="false">IF(DAY(NovSun1)=1,NovSun1+14,NovSun1+21)</f>
        <v>43058</v>
      </c>
      <c r="J24" s="6"/>
      <c r="K24" s="22"/>
      <c r="L24" s="17"/>
      <c r="M24" s="18"/>
      <c r="N24" s="19"/>
    </row>
    <row r="25" customFormat="false" ht="18.7" hidden="false" customHeight="true" outlineLevel="0" collapsed="false">
      <c r="A25" s="3"/>
      <c r="B25" s="4"/>
      <c r="C25" s="13" t="n">
        <f aca="false">IF(DAY(NovSun1)=1,NovSun1+15,NovSun1+22)</f>
        <v>43059</v>
      </c>
      <c r="D25" s="14" t="n">
        <f aca="false">IF(DAY(NovSun1)=1,NovSun1+16,NovSun1+23)</f>
        <v>43060</v>
      </c>
      <c r="E25" s="10" t="n">
        <f aca="false">IF(DAY(NovSun1)=1,NovSun1+17,NovSun1+24)</f>
        <v>43061</v>
      </c>
      <c r="F25" s="10" t="n">
        <f aca="false">IF(DAY(NovSun1)=1,NovSun1+18,NovSun1+25)</f>
        <v>43062</v>
      </c>
      <c r="G25" s="10" t="n">
        <f aca="false">IF(DAY(NovSun1)=1,NovSun1+19,NovSun1+26)</f>
        <v>43063</v>
      </c>
      <c r="H25" s="10" t="n">
        <f aca="false">IF(DAY(NovSun1)=1,NovSun1+20,NovSun1+27)</f>
        <v>43064</v>
      </c>
      <c r="I25" s="10" t="n">
        <f aca="false">IF(DAY(NovSun1)=1,NovSun1+21,NovSun1+28)</f>
        <v>43065</v>
      </c>
      <c r="J25" s="6"/>
      <c r="K25" s="16"/>
      <c r="L25" s="17"/>
      <c r="M25" s="18"/>
      <c r="N25" s="19"/>
    </row>
    <row r="26" customFormat="false" ht="18.7" hidden="false" customHeight="true" outlineLevel="0" collapsed="false">
      <c r="A26" s="3"/>
      <c r="B26" s="4"/>
      <c r="C26" s="10" t="n">
        <f aca="false">IF(DAY(NovSun1)=1,NovSun1+22,NovSun1+29)</f>
        <v>43066</v>
      </c>
      <c r="D26" s="10" t="n">
        <f aca="false">IF(DAY(NovSun1)=1,NovSun1+23,NovSun1+30)</f>
        <v>43067</v>
      </c>
      <c r="E26" s="10" t="n">
        <f aca="false">IF(DAY(NovSun1)=1,NovSun1+24,NovSun1+31)</f>
        <v>43068</v>
      </c>
      <c r="F26" s="10" t="n">
        <f aca="false">IF(DAY(NovSun1)=1,NovSun1+25,NovSun1+32)</f>
        <v>43069</v>
      </c>
      <c r="G26" s="10" t="n">
        <f aca="false">IF(DAY(NovSun1)=1,NovSun1+26,NovSun1+33)</f>
        <v>43070</v>
      </c>
      <c r="H26" s="10" t="n">
        <f aca="false">IF(DAY(NovSun1)=1,NovSun1+27,NovSun1+34)</f>
        <v>43071</v>
      </c>
      <c r="I26" s="10" t="n">
        <f aca="false">IF(DAY(NovSun1)=1,NovSun1+28,NovSun1+35)</f>
        <v>43072</v>
      </c>
      <c r="J26" s="6"/>
      <c r="K26" s="16"/>
      <c r="L26" s="17"/>
      <c r="M26" s="18"/>
      <c r="N26" s="19"/>
    </row>
    <row r="27" customFormat="false" ht="18.7" hidden="false" customHeight="true" outlineLevel="0" collapsed="false">
      <c r="A27" s="3"/>
      <c r="B27" s="4"/>
      <c r="C27" s="10" t="n">
        <f aca="false">IF(DAY(NovSun1)=1,NovSun1+29,NovSun1+36)</f>
        <v>43073</v>
      </c>
      <c r="D27" s="10" t="n">
        <f aca="false">IF(DAY(NovSun1)=1,NovSun1+30,NovSun1+37)</f>
        <v>43074</v>
      </c>
      <c r="E27" s="10" t="n">
        <f aca="false">IF(DAY(NovSun1)=1,NovSun1+31,NovSun1+38)</f>
        <v>43075</v>
      </c>
      <c r="F27" s="10" t="n">
        <f aca="false">IF(DAY(NovSun1)=1,NovSun1+32,NovSun1+39)</f>
        <v>43076</v>
      </c>
      <c r="G27" s="10" t="n">
        <f aca="false">IF(DAY(NovSun1)=1,NovSun1+33,NovSun1+40)</f>
        <v>43077</v>
      </c>
      <c r="H27" s="10" t="n">
        <f aca="false">IF(DAY(NovSun1)=1,NovSun1+34,NovSun1+41)</f>
        <v>43078</v>
      </c>
      <c r="I27" s="10" t="n">
        <f aca="false">IF(DAY(NovSun1)=1,NovSun1+35,NovSun1+42)</f>
        <v>43079</v>
      </c>
      <c r="J27" s="6"/>
      <c r="K27" s="20"/>
      <c r="L27" s="17"/>
      <c r="M27" s="18"/>
      <c r="N27" s="19"/>
    </row>
    <row r="28" customFormat="false" ht="18.7" hidden="false" customHeight="true" outlineLevel="0" collapsed="false">
      <c r="A28" s="3"/>
      <c r="B28" s="4"/>
      <c r="C28" s="21"/>
      <c r="D28" s="21"/>
      <c r="E28" s="21"/>
      <c r="F28" s="21"/>
      <c r="G28" s="21"/>
      <c r="H28" s="21"/>
      <c r="I28" s="21"/>
      <c r="J28" s="6"/>
      <c r="K28" s="22"/>
      <c r="L28" s="38"/>
      <c r="M28" s="38"/>
      <c r="N28" s="38"/>
    </row>
    <row r="29" customFormat="false" ht="18.7" hidden="false" customHeight="true" outlineLevel="0" collapsed="false">
      <c r="A29" s="3"/>
      <c r="B29" s="39" t="s">
        <v>25</v>
      </c>
      <c r="C29" s="24"/>
      <c r="D29" s="24"/>
      <c r="E29" s="24"/>
      <c r="F29" s="24"/>
      <c r="G29" s="24"/>
      <c r="H29" s="24"/>
      <c r="I29" s="24"/>
      <c r="J29" s="25"/>
      <c r="K29" s="26" t="s">
        <v>26</v>
      </c>
      <c r="L29" s="27" t="s">
        <v>27</v>
      </c>
      <c r="M29" s="27"/>
      <c r="N29" s="27"/>
    </row>
    <row r="30" customFormat="false" ht="18.7" hidden="false" customHeight="true" outlineLevel="0" collapsed="false">
      <c r="A30" s="3"/>
      <c r="B30" s="39"/>
      <c r="C30" s="28" t="s">
        <v>3</v>
      </c>
      <c r="D30" s="28" t="s">
        <v>4</v>
      </c>
      <c r="E30" s="28" t="s">
        <v>5</v>
      </c>
      <c r="F30" s="28" t="s">
        <v>4</v>
      </c>
      <c r="G30" s="28" t="s">
        <v>6</v>
      </c>
      <c r="H30" s="28" t="s">
        <v>7</v>
      </c>
      <c r="I30" s="28" t="s">
        <v>7</v>
      </c>
      <c r="J30" s="25"/>
      <c r="K30" s="26" t="n">
        <v>20</v>
      </c>
      <c r="L30" s="27" t="s">
        <v>28</v>
      </c>
      <c r="M30" s="27"/>
      <c r="N30" s="27"/>
    </row>
    <row r="31" customFormat="false" ht="18.7" hidden="false" customHeight="true" outlineLevel="0" collapsed="false">
      <c r="A31" s="3"/>
      <c r="B31" s="39"/>
      <c r="C31" s="29" t="n">
        <f aca="false">IF(DAY(DezSun1)=1,DezSun1-6,DezSun1+1)</f>
        <v>43066</v>
      </c>
      <c r="D31" s="29" t="n">
        <f aca="false">IF(DAY(DezSun1)=1,DezSun1-5,DezSun1+2)</f>
        <v>43067</v>
      </c>
      <c r="E31" s="29" t="n">
        <f aca="false">IF(DAY(DezSun1)=1,DezSun1-4,DezSun1+3)</f>
        <v>43068</v>
      </c>
      <c r="F31" s="29" t="n">
        <f aca="false">IF(DAY(DezSun1)=1,DezSun1-3,DezSun1+4)</f>
        <v>43069</v>
      </c>
      <c r="G31" s="40" t="n">
        <f aca="false">IF(DAY(DezSun1)=1,DezSun1-2,DezSun1+5)</f>
        <v>43070</v>
      </c>
      <c r="H31" s="40" t="n">
        <f aca="false">IF(DAY(DezSun1)=1,DezSun1-1,DezSun1+6)</f>
        <v>43071</v>
      </c>
      <c r="I31" s="40" t="n">
        <f aca="false">IF(DAY(DezSun1)=1,DezSun1,DezSun1+7)</f>
        <v>43072</v>
      </c>
      <c r="J31" s="25"/>
      <c r="K31" s="26"/>
      <c r="L31" s="27"/>
      <c r="M31" s="27"/>
      <c r="N31" s="27"/>
    </row>
    <row r="32" customFormat="false" ht="18.7" hidden="false" customHeight="true" outlineLevel="0" collapsed="false">
      <c r="A32" s="3"/>
      <c r="B32" s="39"/>
      <c r="C32" s="40" t="n">
        <f aca="false">IF(DAY(DezSun1)=1,DezSun1+1,DezSun1+8)</f>
        <v>43073</v>
      </c>
      <c r="D32" s="40" t="n">
        <f aca="false">IF(DAY(DezSun1)=1,DezSun1+2,DezSun1+9)</f>
        <v>43074</v>
      </c>
      <c r="E32" s="40" t="n">
        <f aca="false">IF(DAY(DezSun1)=1,DezSun1+3,DezSun1+10)</f>
        <v>43075</v>
      </c>
      <c r="F32" s="29" t="n">
        <f aca="false">IF(DAY(DezSun1)=1,DezSun1+4,DezSun1+11)</f>
        <v>43076</v>
      </c>
      <c r="G32" s="29" t="n">
        <f aca="false">IF(DAY(DezSun1)=1,DezSun1+5,DezSun1+12)</f>
        <v>43077</v>
      </c>
      <c r="H32" s="29" t="n">
        <f aca="false">IF(DAY(DezSun1)=1,DezSun1+6,DezSun1+13)</f>
        <v>43078</v>
      </c>
      <c r="I32" s="29" t="n">
        <f aca="false">IF(DAY(DezSun1)=1,DezSun1+7,DezSun1+14)</f>
        <v>43079</v>
      </c>
      <c r="J32" s="25"/>
      <c r="K32" s="26"/>
      <c r="L32" s="27"/>
      <c r="M32" s="27"/>
      <c r="N32" s="27"/>
    </row>
    <row r="33" customFormat="false" ht="18.7" hidden="false" customHeight="true" outlineLevel="0" collapsed="false">
      <c r="A33" s="3"/>
      <c r="B33" s="39"/>
      <c r="C33" s="29" t="n">
        <f aca="false">IF(DAY(DezSun1)=1,DezSun1+8,DezSun1+15)</f>
        <v>43080</v>
      </c>
      <c r="D33" s="29" t="n">
        <f aca="false">IF(DAY(DezSun1)=1,DezSun1+9,DezSun1+16)</f>
        <v>43081</v>
      </c>
      <c r="E33" s="29" t="n">
        <f aca="false">IF(DAY(DezSun1)=1,DezSun1+10,DezSun1+17)</f>
        <v>43082</v>
      </c>
      <c r="F33" s="29" t="n">
        <f aca="false">IF(DAY(DezSun1)=1,DezSun1+11,DezSun1+18)</f>
        <v>43083</v>
      </c>
      <c r="G33" s="29" t="n">
        <f aca="false">IF(DAY(DezSun1)=1,DezSun1+12,DezSun1+19)</f>
        <v>43084</v>
      </c>
      <c r="H33" s="29" t="n">
        <f aca="false">IF(DAY(DezSun1)=1,DezSun1+13,DezSun1+20)</f>
        <v>43085</v>
      </c>
      <c r="I33" s="29" t="n">
        <f aca="false">IF(DAY(DezSun1)=1,DezSun1+14,DezSun1+21)</f>
        <v>43086</v>
      </c>
      <c r="J33" s="25"/>
      <c r="K33" s="26"/>
      <c r="L33" s="27"/>
      <c r="M33" s="27"/>
      <c r="N33" s="27"/>
    </row>
    <row r="34" customFormat="false" ht="18.7" hidden="false" customHeight="true" outlineLevel="0" collapsed="false">
      <c r="A34" s="3"/>
      <c r="B34" s="39"/>
      <c r="C34" s="29" t="n">
        <f aca="false">IF(DAY(DezSun1)=1,DezSun1+15,DezSun1+22)</f>
        <v>43087</v>
      </c>
      <c r="D34" s="29" t="n">
        <f aca="false">IF(DAY(DezSun1)=1,DezSun1+16,DezSun1+23)</f>
        <v>43088</v>
      </c>
      <c r="E34" s="41" t="n">
        <f aca="false">IF(DAY(DezSun1)=1,DezSun1+17,DezSun1+24)</f>
        <v>43089</v>
      </c>
      <c r="F34" s="29" t="n">
        <f aca="false">IF(DAY(DezSun1)=1,DezSun1+18,DezSun1+25)</f>
        <v>43090</v>
      </c>
      <c r="G34" s="29" t="n">
        <f aca="false">IF(DAY(DezSun1)=1,DezSun1+19,DezSun1+26)</f>
        <v>43091</v>
      </c>
      <c r="H34" s="29" t="n">
        <f aca="false">IF(DAY(DezSun1)=1,DezSun1+20,DezSun1+27)</f>
        <v>43092</v>
      </c>
      <c r="I34" s="29" t="n">
        <f aca="false">IF(DAY(DezSun1)=1,DezSun1+21,DezSun1+28)</f>
        <v>43093</v>
      </c>
      <c r="J34" s="25"/>
      <c r="K34" s="26"/>
      <c r="L34" s="27"/>
      <c r="M34" s="27"/>
      <c r="N34" s="27"/>
    </row>
    <row r="35" customFormat="false" ht="18.7" hidden="false" customHeight="true" outlineLevel="0" collapsed="false">
      <c r="A35" s="3"/>
      <c r="B35" s="39"/>
      <c r="C35" s="14" t="n">
        <f aca="false">IF(DAY(DezSun1)=1,DezSun1+22,DezSun1+29)</f>
        <v>43094</v>
      </c>
      <c r="D35" s="29" t="n">
        <f aca="false">IF(DAY(DezSun1)=1,DezSun1+23,DezSun1+30)</f>
        <v>43095</v>
      </c>
      <c r="E35" s="29" t="n">
        <f aca="false">IF(DAY(DezSun1)=1,DezSun1+24,DezSun1+31)</f>
        <v>43096</v>
      </c>
      <c r="F35" s="29" t="n">
        <f aca="false">IF(DAY(DezSun1)=1,DezSun1+25,DezSun1+32)</f>
        <v>43097</v>
      </c>
      <c r="G35" s="29" t="n">
        <f aca="false">IF(DAY(DezSun1)=1,DezSun1+26,DezSun1+33)</f>
        <v>43098</v>
      </c>
      <c r="H35" s="29" t="n">
        <f aca="false">IF(DAY(DezSun1)=1,DezSun1+27,DezSun1+34)</f>
        <v>43099</v>
      </c>
      <c r="I35" s="29" t="n">
        <f aca="false">IF(DAY(DezSun1)=1,DezSun1+28,DezSun1+35)</f>
        <v>43100</v>
      </c>
      <c r="J35" s="25"/>
      <c r="K35" s="26"/>
      <c r="L35" s="27"/>
      <c r="M35" s="27"/>
      <c r="N35" s="27"/>
    </row>
    <row r="36" customFormat="false" ht="18.7" hidden="false" customHeight="true" outlineLevel="0" collapsed="false">
      <c r="A36" s="3"/>
      <c r="B36" s="39"/>
      <c r="C36" s="29" t="n">
        <f aca="false">IF(DAY(DezSun1)=1,DezSun1+29,DezSun1+36)</f>
        <v>43101</v>
      </c>
      <c r="D36" s="29" t="n">
        <f aca="false">IF(DAY(DezSun1)=1,DezSun1+30,DezSun1+37)</f>
        <v>43102</v>
      </c>
      <c r="E36" s="29" t="n">
        <f aca="false">IF(DAY(DezSun1)=1,DezSun1+31,DezSun1+38)</f>
        <v>43103</v>
      </c>
      <c r="F36" s="29" t="n">
        <f aca="false">IF(DAY(DezSun1)=1,DezSun1+32,DezSun1+39)</f>
        <v>43104</v>
      </c>
      <c r="G36" s="29" t="n">
        <f aca="false">IF(DAY(DezSun1)=1,DezSun1+33,DezSun1+40)</f>
        <v>43105</v>
      </c>
      <c r="H36" s="29" t="n">
        <f aca="false">IF(DAY(DezSun1)=1,DezSun1+34,DezSun1+41)</f>
        <v>43106</v>
      </c>
      <c r="I36" s="29" t="n">
        <f aca="false">IF(DAY(DezSun1)=1,DezSun1+35,DezSun1+42)</f>
        <v>43107</v>
      </c>
      <c r="J36" s="25"/>
      <c r="K36" s="26"/>
      <c r="L36" s="27"/>
      <c r="M36" s="27"/>
      <c r="N36" s="27"/>
    </row>
    <row r="37" customFormat="false" ht="18.7" hidden="false" customHeight="true" outlineLevel="0" collapsed="false">
      <c r="A37" s="3"/>
      <c r="B37" s="39"/>
      <c r="C37" s="33"/>
      <c r="D37" s="33"/>
      <c r="E37" s="33"/>
      <c r="F37" s="33"/>
      <c r="G37" s="33"/>
      <c r="H37" s="33"/>
      <c r="I37" s="33"/>
      <c r="J37" s="25"/>
      <c r="K37" s="26"/>
      <c r="L37" s="27"/>
      <c r="M37" s="27"/>
      <c r="N37" s="27"/>
    </row>
    <row r="38" s="1" customFormat="true" ht="18.7" hidden="false" customHeight="true" outlineLevel="0" collapsed="false"/>
    <row r="39" customFormat="false" ht="18.7" hidden="false" customHeight="true" outlineLevel="0" collapsed="false">
      <c r="C39" s="42" t="s">
        <v>29</v>
      </c>
      <c r="D39" s="42"/>
      <c r="E39" s="43" t="s">
        <v>30</v>
      </c>
      <c r="F39" s="43"/>
      <c r="G39" s="1"/>
      <c r="H39" s="1"/>
      <c r="I39" s="1"/>
      <c r="J39" s="1"/>
      <c r="K39" s="1"/>
      <c r="L39" s="1"/>
      <c r="M39" s="1"/>
      <c r="N39" s="1"/>
    </row>
  </sheetData>
  <mergeCells count="35">
    <mergeCell ref="B1:N1"/>
    <mergeCell ref="B2:B10"/>
    <mergeCell ref="K2:M3"/>
    <mergeCell ref="N2:N3"/>
    <mergeCell ref="L4:N4"/>
    <mergeCell ref="L5:N5"/>
    <mergeCell ref="L6:N6"/>
    <mergeCell ref="L7:N7"/>
    <mergeCell ref="B11:B19"/>
    <mergeCell ref="L11:N11"/>
    <mergeCell ref="L12:N12"/>
    <mergeCell ref="L13:N13"/>
    <mergeCell ref="L14:N14"/>
    <mergeCell ref="L15:N15"/>
    <mergeCell ref="L16:N16"/>
    <mergeCell ref="L17:N17"/>
    <mergeCell ref="L18:N18"/>
    <mergeCell ref="L19:N19"/>
    <mergeCell ref="B20:B28"/>
    <mergeCell ref="L21:N21"/>
    <mergeCell ref="L22:N22"/>
    <mergeCell ref="M23:N23"/>
    <mergeCell ref="L28:N28"/>
    <mergeCell ref="B29:B37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C39:D39"/>
    <mergeCell ref="E39:F39"/>
  </mergeCells>
  <conditionalFormatting sqref="C4:H4">
    <cfRule type="expression" priority="2" aboveAverage="0" equalAverage="0" bottom="0" percent="0" rank="0" text="" dxfId="0">
      <formula>DAY(C4)&gt;8</formula>
    </cfRule>
  </conditionalFormatting>
  <conditionalFormatting sqref="C8:I10">
    <cfRule type="expression" priority="3" aboveAverage="0" equalAverage="0" bottom="0" percent="0" rank="0" text="" dxfId="1">
      <formula>AND(DAY(C8)&gt;=1,DAY(C8)&lt;=15)</formula>
    </cfRule>
  </conditionalFormatting>
  <conditionalFormatting sqref="C4:I4 C6:I9 C5:E5 G5:I5">
    <cfRule type="expression" priority="4" aboveAverage="0" equalAverage="0" bottom="0" percent="0" rank="0" text="" dxfId="2">
      <formula>VLOOKUP(DAY(C4),#name?,1,0)=DAY(C4)</formula>
    </cfRule>
  </conditionalFormatting>
  <conditionalFormatting sqref="C13:H13">
    <cfRule type="expression" priority="5" aboveAverage="0" equalAverage="0" bottom="0" percent="0" rank="0" text="" dxfId="2">
      <formula>DAY(C13)&gt;8</formula>
    </cfRule>
  </conditionalFormatting>
  <conditionalFormatting sqref="C17:I19">
    <cfRule type="expression" priority="6" aboveAverage="0" equalAverage="0" bottom="0" percent="0" rank="0" text="" dxfId="3">
      <formula>AND(DAY(C17)&gt;=1,DAY(C17)&lt;=15)</formula>
    </cfRule>
  </conditionalFormatting>
  <conditionalFormatting sqref="C13:I14 C16:I18 C15:E15 G15:I15">
    <cfRule type="expression" priority="7" aboveAverage="0" equalAverage="0" bottom="0" percent="0" rank="0" text="" dxfId="4">
      <formula>VLOOKUP(DAY(C13),#name?,1,0)=DAY(C13)</formula>
    </cfRule>
  </conditionalFormatting>
  <conditionalFormatting sqref="C31:H31">
    <cfRule type="expression" priority="8" aboveAverage="0" equalAverage="0" bottom="0" percent="0" rank="0" text="" dxfId="5">
      <formula>DAY(C31)&gt;8</formula>
    </cfRule>
  </conditionalFormatting>
  <conditionalFormatting sqref="C36:I37 D35:I35">
    <cfRule type="expression" priority="9" aboveAverage="0" equalAverage="0" bottom="0" percent="0" rank="0" text="" dxfId="6">
      <formula>AND(DAY(C34)&gt;=1,DAY(C34)&lt;=15)</formula>
    </cfRule>
  </conditionalFormatting>
  <conditionalFormatting sqref="D31:I36 C31:C34 C36">
    <cfRule type="expression" priority="10" aboveAverage="0" equalAverage="0" bottom="0" percent="0" rank="0" text="" dxfId="7">
      <formula>VLOOKUP(DAY(C31),#name?,1,0)=DAY(C31)</formula>
    </cfRule>
  </conditionalFormatting>
  <conditionalFormatting sqref="G22:H22 C22:E22">
    <cfRule type="expression" priority="11" aboveAverage="0" equalAverage="0" bottom="0" percent="0" rank="0" text="" dxfId="8">
      <formula>DAY(C22)&gt;8</formula>
    </cfRule>
  </conditionalFormatting>
  <conditionalFormatting sqref="C26:I28">
    <cfRule type="expression" priority="12" aboveAverage="0" equalAverage="0" bottom="0" percent="0" rank="0" text="" dxfId="9">
      <formula>AND(DAY(C26)&gt;=1,DAY(C26)&lt;=15)</formula>
    </cfRule>
  </conditionalFormatting>
  <conditionalFormatting sqref="C23:I23 C22:E22 G22:I22 C26:I27 C24:D24 F24:I24 C25 E25:I25">
    <cfRule type="expression" priority="13" aboveAverage="0" equalAverage="0" bottom="0" percent="0" rank="0" text="" dxfId="10">
      <formula>VLOOKUP(DAY(C22),#name?,1,0)=DAY(C22)</formula>
    </cfRule>
  </conditionalFormatting>
  <conditionalFormatting sqref="F15">
    <cfRule type="expression" priority="14" aboveAverage="0" equalAverage="0" bottom="0" percent="0" rank="0" text="" dxfId="4">
      <formula>VLOOKUP(DAY(F15),#name?,1,0)=DAY(F15)</formula>
    </cfRule>
  </conditionalFormatting>
  <conditionalFormatting sqref="F5">
    <cfRule type="expression" priority="15" aboveAverage="0" equalAverage="0" bottom="0" percent="0" rank="0" text="" dxfId="4">
      <formula>VLOOKUP(DAY(F5),#name?,1,0)=DAY(F5)</formula>
    </cfRule>
  </conditionalFormatting>
  <conditionalFormatting sqref="F22">
    <cfRule type="expression" priority="16" aboveAverage="0" equalAverage="0" bottom="0" percent="0" rank="0" text="" dxfId="4">
      <formula>VLOOKUP(DAY(F22),#name?,1,0)=DAY(F22)</formula>
    </cfRule>
  </conditionalFormatting>
  <conditionalFormatting sqref="E24">
    <cfRule type="expression" priority="17" aboveAverage="0" equalAverage="0" bottom="0" percent="0" rank="0" text="" dxfId="4">
      <formula>VLOOKUP(DAY(E24),#name?,1,0)=DAY(E24)</formula>
    </cfRule>
  </conditionalFormatting>
  <conditionalFormatting sqref="D25">
    <cfRule type="expression" priority="18" aboveAverage="0" equalAverage="0" bottom="0" percent="0" rank="0" text="" dxfId="4">
      <formula>VLOOKUP(DAY(D25),#name?,1,0)=DAY(D25)</formula>
    </cfRule>
  </conditionalFormatting>
  <conditionalFormatting sqref="C35">
    <cfRule type="expression" priority="19" aboveAverage="0" equalAverage="0" bottom="0" percent="0" rank="0" text="" dxfId="4">
      <formula>VLOOKUP(DAY(C35),#name?,1,0)=DAY(C35)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75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2017-08-26T16:06:22Z</dcterms:created>
  <dc:creator/>
  <dc:description/>
  <dc:language>pt-BR</dc:language>
  <cp:lastModifiedBy/>
  <dcterms:modified xsi:type="dcterms:W3CDTF">2017-08-31T11:20:08Z</dcterms:modified>
  <cp:revision>4</cp:revision>
  <dc:subject/>
  <dc:title/>
</cp:coreProperties>
</file>