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 activeTab="1"/>
  </bookViews>
  <sheets>
    <sheet name="Computations" sheetId="8" r:id="rId1"/>
    <sheet name="Data" sheetId="5" r:id="rId2"/>
    <sheet name="Survey" sheetId="6" r:id="rId3"/>
    <sheet name="Compare" sheetId="7" r:id="rId4"/>
    <sheet name="Secondary Task Scoring Sheet" sheetId="1" r:id="rId5"/>
    <sheet name="Details" sheetId="2" r:id="rId6"/>
    <sheet name="Groups" sheetId="3" r:id="rId7"/>
    <sheet name="Surveys" sheetId="4" r:id="rId8"/>
  </sheets>
  <calcPr calcId="145621"/>
</workbook>
</file>

<file path=xl/calcChain.xml><?xml version="1.0" encoding="utf-8"?>
<calcChain xmlns="http://schemas.openxmlformats.org/spreadsheetml/2006/main">
  <c r="BC21" i="1" l="1"/>
  <c r="BB21" i="1"/>
  <c r="BB9" i="1"/>
  <c r="BC9" i="1" s="1"/>
  <c r="BB7" i="1"/>
  <c r="BC7" i="1" s="1"/>
  <c r="BB61" i="1"/>
  <c r="BC61" i="1" s="1"/>
  <c r="BB51" i="1"/>
  <c r="BC51" i="1" s="1"/>
  <c r="BB42" i="1"/>
  <c r="BC42" i="1" s="1"/>
  <c r="BB41" i="1"/>
  <c r="BC41" i="1" s="1"/>
  <c r="BB107" i="1"/>
  <c r="BC107" i="1" s="1"/>
  <c r="BB106" i="1"/>
  <c r="BC106" i="1" s="1"/>
  <c r="BB97" i="1"/>
  <c r="BC97" i="1" s="1"/>
  <c r="AZ111" i="1"/>
  <c r="BB86" i="1"/>
  <c r="BC86" i="1" s="1"/>
  <c r="BB85" i="1"/>
  <c r="BC85" i="1" s="1"/>
  <c r="BB82" i="1"/>
  <c r="BC82" i="1" s="1"/>
  <c r="BB80" i="1"/>
  <c r="BC80" i="1" s="1"/>
  <c r="BB75" i="1"/>
  <c r="BC75" i="1" s="1"/>
  <c r="BB71" i="1"/>
  <c r="BC71" i="1" s="1"/>
  <c r="BB127" i="1"/>
  <c r="BC127" i="1" s="1"/>
  <c r="BB121" i="1"/>
  <c r="BC121" i="1" s="1"/>
  <c r="BB118" i="1"/>
  <c r="BC118" i="1" s="1"/>
  <c r="BB115" i="1"/>
  <c r="BC115" i="1" s="1"/>
  <c r="AX124" i="1"/>
  <c r="AY124" i="1" s="1"/>
  <c r="AX122" i="1"/>
  <c r="AY122" i="1" s="1"/>
  <c r="AX121" i="1"/>
  <c r="AY121" i="1" s="1"/>
  <c r="AX120" i="1"/>
  <c r="AY120" i="1" s="1"/>
  <c r="AX119" i="1"/>
  <c r="AY119" i="1" s="1"/>
  <c r="AX114" i="1"/>
  <c r="AY114" i="1" s="1"/>
  <c r="AV133" i="1"/>
  <c r="AX106" i="1"/>
  <c r="AY106" i="1" s="1"/>
  <c r="AX104" i="1"/>
  <c r="AY104" i="1" s="1"/>
  <c r="AX103" i="1"/>
  <c r="AY103" i="1" s="1"/>
  <c r="AX102" i="1"/>
  <c r="AY102" i="1" s="1"/>
  <c r="AX101" i="1"/>
  <c r="AY101" i="1" s="1"/>
  <c r="AX98" i="1"/>
  <c r="AY98" i="1" s="1"/>
  <c r="AX96" i="1"/>
  <c r="AY96" i="1" s="1"/>
  <c r="AX95" i="1"/>
  <c r="AY95" i="1" s="1"/>
  <c r="AX94" i="1"/>
  <c r="AY94" i="1" s="1"/>
  <c r="AX93" i="1"/>
  <c r="AY93" i="1" s="1"/>
  <c r="AX92" i="1"/>
  <c r="AY92" i="1" s="1"/>
  <c r="AX91" i="1"/>
  <c r="AY91" i="1" s="1"/>
  <c r="AX86" i="1"/>
  <c r="AY86" i="1" s="1"/>
  <c r="AX85" i="1"/>
  <c r="AY85" i="1" s="1"/>
  <c r="AX84" i="1"/>
  <c r="AY84" i="1" s="1"/>
  <c r="AX83" i="1"/>
  <c r="AY83" i="1" s="1"/>
  <c r="AX82" i="1"/>
  <c r="AY82" i="1" s="1"/>
  <c r="AY81" i="1"/>
  <c r="AX81" i="1"/>
  <c r="AX80" i="1"/>
  <c r="AY80" i="1" s="1"/>
  <c r="AX79" i="1"/>
  <c r="AY79" i="1" s="1"/>
  <c r="AX76" i="1"/>
  <c r="AY76" i="1" s="1"/>
  <c r="AX75" i="1"/>
  <c r="AY75" i="1" s="1"/>
  <c r="AX74" i="1"/>
  <c r="AY74" i="1" s="1"/>
  <c r="AX73" i="1"/>
  <c r="AY73" i="1" s="1"/>
  <c r="AX69" i="1"/>
  <c r="AY69" i="1" s="1"/>
  <c r="AX39" i="1"/>
  <c r="AY39" i="1" s="1"/>
  <c r="AX37" i="1"/>
  <c r="AY37" i="1" s="1"/>
  <c r="AX36" i="1"/>
  <c r="AY36" i="1" s="1"/>
  <c r="AX34" i="1"/>
  <c r="AY34" i="1" s="1"/>
  <c r="AX33" i="1"/>
  <c r="AY33" i="1" s="1"/>
  <c r="AX32" i="1"/>
  <c r="AY32" i="1" s="1"/>
  <c r="AX31" i="1"/>
  <c r="AY31" i="1" s="1"/>
  <c r="AX30" i="1"/>
  <c r="AY30" i="1" s="1"/>
  <c r="AX29" i="1"/>
  <c r="AY29" i="1" s="1"/>
  <c r="AX27" i="1"/>
  <c r="AY27" i="1" s="1"/>
  <c r="AX26" i="1"/>
  <c r="AY26" i="1" s="1"/>
  <c r="AX25" i="1"/>
  <c r="AY25" i="1" s="1"/>
  <c r="AV45" i="1"/>
  <c r="AX20" i="1"/>
  <c r="AY20" i="1" s="1"/>
  <c r="AX19" i="1"/>
  <c r="AY19" i="1" s="1"/>
  <c r="AX16" i="1"/>
  <c r="AY16" i="1" s="1"/>
  <c r="AX15" i="1"/>
  <c r="AY15" i="1" s="1"/>
  <c r="AX14" i="1"/>
  <c r="AY14" i="1" s="1"/>
  <c r="AX13" i="1"/>
  <c r="AY13" i="1" s="1"/>
  <c r="AX12" i="1"/>
  <c r="AY12" i="1" s="1"/>
  <c r="AX11" i="1"/>
  <c r="AY11" i="1" s="1"/>
  <c r="AX10" i="1"/>
  <c r="AY10" i="1" s="1"/>
  <c r="AX9" i="1"/>
  <c r="AY9" i="1" s="1"/>
  <c r="AV23" i="1"/>
  <c r="AX56" i="1"/>
  <c r="AY56" i="1" s="1"/>
  <c r="AX54" i="1"/>
  <c r="AY54" i="1" s="1"/>
  <c r="AX53" i="1"/>
  <c r="AY53" i="1" s="1"/>
  <c r="AX51" i="1"/>
  <c r="AY51" i="1" s="1"/>
  <c r="AX47" i="1"/>
  <c r="AY47" i="1" s="1"/>
  <c r="AV67" i="1"/>
  <c r="AT64" i="1"/>
  <c r="AU64" i="1" s="1"/>
  <c r="AT63" i="1"/>
  <c r="AU63" i="1" s="1"/>
  <c r="AT62" i="1"/>
  <c r="AU62" i="1" s="1"/>
  <c r="AT61" i="1"/>
  <c r="AU61" i="1" s="1"/>
  <c r="AT59" i="1"/>
  <c r="AU59" i="1" s="1"/>
  <c r="AT53" i="1"/>
  <c r="AU53" i="1" s="1"/>
  <c r="AT51" i="1"/>
  <c r="AU51" i="1" s="1"/>
  <c r="AT49" i="1"/>
  <c r="AU49" i="1" s="1"/>
  <c r="AR67" i="1"/>
  <c r="AT42" i="1"/>
  <c r="AU42" i="1" s="1"/>
  <c r="AT41" i="1"/>
  <c r="AU41" i="1" s="1"/>
  <c r="AT40" i="1"/>
  <c r="AU40" i="1" s="1"/>
  <c r="AT32" i="1"/>
  <c r="AU32" i="1" s="1"/>
  <c r="AT29" i="1"/>
  <c r="AU29" i="1" s="1"/>
  <c r="AR45" i="1"/>
  <c r="AP29" i="1"/>
  <c r="AQ29" i="1" s="1"/>
  <c r="AT16" i="1"/>
  <c r="AU16" i="1" s="1"/>
  <c r="AT14" i="1"/>
  <c r="AU14" i="1" s="1"/>
  <c r="AT12" i="1"/>
  <c r="AU12" i="1" s="1"/>
  <c r="AT11" i="1"/>
  <c r="AU11" i="1" s="1"/>
  <c r="AT3" i="1"/>
  <c r="AU3" i="1" s="1"/>
  <c r="AR23" i="1"/>
  <c r="AT121" i="1"/>
  <c r="AU121" i="1" s="1"/>
  <c r="AT113" i="1"/>
  <c r="AU113" i="1" s="1"/>
  <c r="AT82" i="1"/>
  <c r="AU82" i="1" s="1"/>
  <c r="AT77" i="1"/>
  <c r="AU77" i="1" s="1"/>
  <c r="AT71" i="1"/>
  <c r="AU71" i="1" s="1"/>
  <c r="AT70" i="1"/>
  <c r="AU70" i="1" s="1"/>
  <c r="AR89" i="1"/>
  <c r="AT104" i="1"/>
  <c r="AU104" i="1" s="1"/>
  <c r="AT102" i="1"/>
  <c r="AU102" i="1" s="1"/>
  <c r="AT93" i="1"/>
  <c r="AU93" i="1" s="1"/>
  <c r="AR111" i="1"/>
  <c r="AP129" i="1"/>
  <c r="AQ129" i="1" s="1"/>
  <c r="AP128" i="1"/>
  <c r="AQ128" i="1" s="1"/>
  <c r="AQ127" i="1"/>
  <c r="AP127" i="1"/>
  <c r="AP126" i="1"/>
  <c r="AQ126" i="1" s="1"/>
  <c r="AQ125" i="1"/>
  <c r="AP125" i="1"/>
  <c r="AP124" i="1"/>
  <c r="AQ124" i="1" s="1"/>
  <c r="AP123" i="1"/>
  <c r="AQ123" i="1" s="1"/>
  <c r="AP122" i="1"/>
  <c r="AQ122" i="1" s="1"/>
  <c r="AQ121" i="1"/>
  <c r="AP121" i="1"/>
  <c r="AP120" i="1"/>
  <c r="AQ120" i="1" s="1"/>
  <c r="AP119" i="1"/>
  <c r="AQ119" i="1" s="1"/>
  <c r="AP118" i="1"/>
  <c r="AQ118" i="1" s="1"/>
  <c r="AP117" i="1"/>
  <c r="AQ117" i="1" s="1"/>
  <c r="AP116" i="1"/>
  <c r="AQ116" i="1" s="1"/>
  <c r="AP115" i="1"/>
  <c r="AQ115" i="1" s="1"/>
  <c r="AP114" i="1"/>
  <c r="AQ114" i="1" s="1"/>
  <c r="AN133" i="1"/>
  <c r="AP103" i="1" l="1"/>
  <c r="AQ103" i="1" s="1"/>
  <c r="AP102" i="1"/>
  <c r="AQ102" i="1" s="1"/>
  <c r="AP101" i="1"/>
  <c r="AQ101" i="1" s="1"/>
  <c r="AP100" i="1"/>
  <c r="AQ100" i="1" s="1"/>
  <c r="AP98" i="1"/>
  <c r="AQ98" i="1" s="1"/>
  <c r="AP97" i="1"/>
  <c r="AQ97" i="1" s="1"/>
  <c r="AP96" i="1"/>
  <c r="AQ96" i="1" s="1"/>
  <c r="AP95" i="1"/>
  <c r="AQ95" i="1" s="1"/>
  <c r="AP94" i="1"/>
  <c r="AQ94" i="1" s="1"/>
  <c r="AN111" i="1"/>
  <c r="AP86" i="1"/>
  <c r="AQ86" i="1" s="1"/>
  <c r="AP85" i="1"/>
  <c r="AQ85" i="1" s="1"/>
  <c r="AP84" i="1"/>
  <c r="AQ84" i="1" s="1"/>
  <c r="AP83" i="1"/>
  <c r="AQ83" i="1" s="1"/>
  <c r="AP82" i="1"/>
  <c r="AQ82" i="1" s="1"/>
  <c r="AP80" i="1"/>
  <c r="AQ80" i="1" s="1"/>
  <c r="AP79" i="1"/>
  <c r="AQ79" i="1" s="1"/>
  <c r="AP77" i="1"/>
  <c r="AQ77" i="1" s="1"/>
  <c r="AP76" i="1"/>
  <c r="AQ76" i="1" s="1"/>
  <c r="AP75" i="1"/>
  <c r="AQ75" i="1" s="1"/>
  <c r="AP74" i="1"/>
  <c r="AQ74" i="1" s="1"/>
  <c r="AP72" i="1"/>
  <c r="AQ72" i="1" s="1"/>
  <c r="AP71" i="1"/>
  <c r="AQ71" i="1" s="1"/>
  <c r="AP69" i="1"/>
  <c r="AQ69" i="1" s="1"/>
  <c r="AP20" i="1"/>
  <c r="AQ20" i="1" s="1"/>
  <c r="AP18" i="1"/>
  <c r="AQ18" i="1" s="1"/>
  <c r="AP17" i="1"/>
  <c r="AQ17" i="1" s="1"/>
  <c r="AP16" i="1"/>
  <c r="AQ16" i="1" s="1"/>
  <c r="AP15" i="1"/>
  <c r="AQ15" i="1" s="1"/>
  <c r="AP14" i="1"/>
  <c r="AQ14" i="1" s="1"/>
  <c r="AP12" i="1"/>
  <c r="AQ12" i="1" s="1"/>
  <c r="AP11" i="1"/>
  <c r="AQ11" i="1" s="1"/>
  <c r="AP9" i="1"/>
  <c r="AQ9" i="1" s="1"/>
  <c r="AP8" i="1"/>
  <c r="AQ8" i="1" s="1"/>
  <c r="AP6" i="1"/>
  <c r="AQ6" i="1" s="1"/>
  <c r="AP5" i="1"/>
  <c r="AQ5" i="1" s="1"/>
  <c r="AP3" i="1"/>
  <c r="AQ3" i="1" s="1"/>
  <c r="AP42" i="1"/>
  <c r="AQ42" i="1" s="1"/>
  <c r="AP41" i="1"/>
  <c r="AQ41" i="1" s="1"/>
  <c r="AP40" i="1"/>
  <c r="AQ40" i="1" s="1"/>
  <c r="AP39" i="1"/>
  <c r="AQ39" i="1" s="1"/>
  <c r="AP38" i="1"/>
  <c r="AQ38" i="1" s="1"/>
  <c r="AP37" i="1"/>
  <c r="AQ37" i="1" s="1"/>
  <c r="AP35" i="1"/>
  <c r="AQ35" i="1" s="1"/>
  <c r="AP32" i="1"/>
  <c r="AQ32" i="1" s="1"/>
  <c r="AP31" i="1"/>
  <c r="AQ31" i="1" s="1"/>
  <c r="AP30" i="1"/>
  <c r="AQ30" i="1" s="1"/>
  <c r="AP27" i="1"/>
  <c r="AQ27" i="1" s="1"/>
  <c r="AP26" i="1"/>
  <c r="AQ26" i="1" s="1"/>
  <c r="AP25" i="1"/>
  <c r="AQ25" i="1" s="1"/>
  <c r="AN45" i="1"/>
  <c r="AP61" i="1"/>
  <c r="AQ61" i="1" s="1"/>
  <c r="AP59" i="1"/>
  <c r="AQ59" i="1" s="1"/>
  <c r="AP58" i="1"/>
  <c r="AQ58" i="1" s="1"/>
  <c r="AP57" i="1"/>
  <c r="AQ57" i="1" s="1"/>
  <c r="AP56" i="1"/>
  <c r="AQ56" i="1" s="1"/>
  <c r="AP55" i="1"/>
  <c r="AQ55" i="1" s="1"/>
  <c r="AP54" i="1"/>
  <c r="AQ54" i="1" s="1"/>
  <c r="AP53" i="1"/>
  <c r="AQ53" i="1" s="1"/>
  <c r="AP52" i="1"/>
  <c r="AQ52" i="1" s="1"/>
  <c r="AP51" i="1"/>
  <c r="AQ51" i="1" s="1"/>
  <c r="AP50" i="1"/>
  <c r="AQ50" i="1" s="1"/>
  <c r="AP47" i="1"/>
  <c r="AQ47" i="1" s="1"/>
  <c r="AN67" i="1"/>
  <c r="AL42" i="1"/>
  <c r="AM42" i="1" s="1"/>
  <c r="AL36" i="1"/>
  <c r="AM36" i="1" s="1"/>
  <c r="AL21" i="1"/>
  <c r="AM21" i="1" s="1"/>
  <c r="AL19" i="1"/>
  <c r="AM19" i="1" s="1"/>
  <c r="AL7" i="1"/>
  <c r="AM7" i="1" s="1"/>
  <c r="AL66" i="1"/>
  <c r="AM66" i="1" s="1"/>
  <c r="AL60" i="1"/>
  <c r="AM60" i="1" s="1"/>
  <c r="AL107" i="1"/>
  <c r="AM107" i="1" s="1"/>
  <c r="AM111" i="1" s="1"/>
  <c r="AL130" i="1"/>
  <c r="AM130" i="1" s="1"/>
  <c r="AM133" i="1" s="1"/>
  <c r="AJ133" i="1"/>
  <c r="G16" i="5"/>
  <c r="G15" i="5"/>
  <c r="G14" i="5"/>
  <c r="G13" i="5"/>
  <c r="G12" i="5"/>
  <c r="G11" i="5"/>
  <c r="AH117" i="1"/>
  <c r="AI117" i="1" s="1"/>
  <c r="AI133" i="1" s="1"/>
  <c r="AF133" i="1"/>
  <c r="AH75" i="1"/>
  <c r="AI75" i="1" s="1"/>
  <c r="AI89" i="1" s="1"/>
  <c r="AF89" i="1"/>
  <c r="AI7" i="1"/>
  <c r="AI23" i="1" s="1"/>
  <c r="AH7" i="1"/>
  <c r="AF23" i="1"/>
  <c r="AB23" i="1"/>
  <c r="AD14" i="1"/>
  <c r="AE14" i="1" s="1"/>
  <c r="AD12" i="1"/>
  <c r="AE12" i="1" s="1"/>
  <c r="AE11" i="1"/>
  <c r="AD11" i="1"/>
  <c r="AD9" i="1"/>
  <c r="AE9" i="1" s="1"/>
  <c r="AE7" i="1"/>
  <c r="AD7" i="1"/>
  <c r="AE6" i="1"/>
  <c r="AD6" i="1"/>
  <c r="AD4" i="1"/>
  <c r="AE4" i="1" s="1"/>
  <c r="AD3" i="1"/>
  <c r="AE3" i="1" s="1"/>
  <c r="AD50" i="1"/>
  <c r="AE50" i="1" s="1"/>
  <c r="AD48" i="1"/>
  <c r="AE48" i="1" s="1"/>
  <c r="AD47" i="1"/>
  <c r="AE47" i="1" s="1"/>
  <c r="AE67" i="1" s="1"/>
  <c r="AB67" i="1"/>
  <c r="AD28" i="1"/>
  <c r="AE28" i="1" s="1"/>
  <c r="AD25" i="1"/>
  <c r="AE25" i="1" s="1"/>
  <c r="AB45" i="1"/>
  <c r="AB89" i="1"/>
  <c r="AD82" i="1"/>
  <c r="AE82" i="1" s="1"/>
  <c r="AD81" i="1"/>
  <c r="AE81" i="1" s="1"/>
  <c r="AE80" i="1"/>
  <c r="AD80" i="1"/>
  <c r="AD79" i="1"/>
  <c r="AE79" i="1" s="1"/>
  <c r="AD78" i="1"/>
  <c r="AE78" i="1" s="1"/>
  <c r="AD76" i="1"/>
  <c r="AE76" i="1" s="1"/>
  <c r="AD75" i="1"/>
  <c r="AE75" i="1" s="1"/>
  <c r="AD74" i="1"/>
  <c r="AE74" i="1" s="1"/>
  <c r="AD73" i="1"/>
  <c r="AE73" i="1" s="1"/>
  <c r="AD72" i="1"/>
  <c r="AE72" i="1" s="1"/>
  <c r="AD71" i="1"/>
  <c r="AE71" i="1" s="1"/>
  <c r="AD70" i="1"/>
  <c r="AE70" i="1" s="1"/>
  <c r="AD97" i="1"/>
  <c r="AE97" i="1" s="1"/>
  <c r="AD96" i="1"/>
  <c r="AE96" i="1" s="1"/>
  <c r="AD94" i="1"/>
  <c r="AE94" i="1" s="1"/>
  <c r="AD92" i="1"/>
  <c r="AE92" i="1" s="1"/>
  <c r="AD91" i="1"/>
  <c r="AE91" i="1" s="1"/>
  <c r="AB111" i="1"/>
  <c r="AD130" i="1"/>
  <c r="AE130" i="1" s="1"/>
  <c r="AD129" i="1"/>
  <c r="AE129" i="1" s="1"/>
  <c r="AD128" i="1"/>
  <c r="AE128" i="1" s="1"/>
  <c r="AD126" i="1"/>
  <c r="AE126" i="1" s="1"/>
  <c r="AD125" i="1"/>
  <c r="AE125" i="1" s="1"/>
  <c r="AD122" i="1"/>
  <c r="AE122" i="1" s="1"/>
  <c r="AD121" i="1"/>
  <c r="AE121" i="1" s="1"/>
  <c r="AD120" i="1"/>
  <c r="AE120" i="1" s="1"/>
  <c r="AD119" i="1"/>
  <c r="AE119" i="1" s="1"/>
  <c r="AD117" i="1"/>
  <c r="AE117" i="1" s="1"/>
  <c r="AD115" i="1"/>
  <c r="AE115" i="1" s="1"/>
  <c r="AB133" i="1"/>
  <c r="V21" i="1"/>
  <c r="W21" i="1" s="1"/>
  <c r="V15" i="1"/>
  <c r="W15" i="1" s="1"/>
  <c r="V13" i="1"/>
  <c r="W13" i="1" s="1"/>
  <c r="V7" i="1"/>
  <c r="W7" i="1" s="1"/>
  <c r="T45" i="1"/>
  <c r="V38" i="1"/>
  <c r="W38" i="1" s="1"/>
  <c r="V33" i="1"/>
  <c r="W33" i="1" s="1"/>
  <c r="V32" i="1"/>
  <c r="W32" i="1" s="1"/>
  <c r="V29" i="1"/>
  <c r="W29" i="1" s="1"/>
  <c r="V26" i="1"/>
  <c r="W26" i="1" s="1"/>
  <c r="W61" i="1"/>
  <c r="V61" i="1"/>
  <c r="V58" i="1"/>
  <c r="W58" i="1" s="1"/>
  <c r="V55" i="1"/>
  <c r="W55" i="1" s="1"/>
  <c r="V53" i="1"/>
  <c r="W53" i="1" s="1"/>
  <c r="V51" i="1"/>
  <c r="W51" i="1" s="1"/>
  <c r="V49" i="1"/>
  <c r="W49" i="1" s="1"/>
  <c r="V48" i="1"/>
  <c r="W48" i="1" s="1"/>
  <c r="V47" i="1"/>
  <c r="W47" i="1" s="1"/>
  <c r="T67" i="1"/>
  <c r="V127" i="1"/>
  <c r="W127" i="1" s="1"/>
  <c r="V126" i="1"/>
  <c r="W126" i="1" s="1"/>
  <c r="V123" i="1"/>
  <c r="W123" i="1" s="1"/>
  <c r="V121" i="1"/>
  <c r="W121" i="1" s="1"/>
  <c r="V117" i="1"/>
  <c r="W117" i="1" s="1"/>
  <c r="V116" i="1"/>
  <c r="W116" i="1" s="1"/>
  <c r="T133" i="1"/>
  <c r="V105" i="1"/>
  <c r="W105" i="1" s="1"/>
  <c r="V104" i="1"/>
  <c r="W104" i="1" s="1"/>
  <c r="V102" i="1"/>
  <c r="W102" i="1" s="1"/>
  <c r="V99" i="1"/>
  <c r="W99" i="1" s="1"/>
  <c r="V94" i="1"/>
  <c r="W94" i="1" s="1"/>
  <c r="V77" i="1"/>
  <c r="W77" i="1" s="1"/>
  <c r="V79" i="1"/>
  <c r="W79" i="1" s="1"/>
  <c r="V76" i="1"/>
  <c r="W76" i="1" s="1"/>
  <c r="V74" i="1"/>
  <c r="W74" i="1" s="1"/>
  <c r="R97" i="1"/>
  <c r="S97" i="1" s="1"/>
  <c r="R94" i="1"/>
  <c r="S94" i="1" s="1"/>
  <c r="R93" i="1"/>
  <c r="S93" i="1" s="1"/>
  <c r="R92" i="1"/>
  <c r="S92" i="1" s="1"/>
  <c r="R91" i="1"/>
  <c r="S91" i="1" s="1"/>
  <c r="S111" i="1" s="1"/>
  <c r="P111" i="1"/>
  <c r="R117" i="1"/>
  <c r="S117" i="1" s="1"/>
  <c r="R115" i="1"/>
  <c r="S115" i="1" s="1"/>
  <c r="R114" i="1"/>
  <c r="S114" i="1" s="1"/>
  <c r="P133" i="1"/>
  <c r="R76" i="1"/>
  <c r="S76" i="1" s="1"/>
  <c r="R75" i="1"/>
  <c r="S75" i="1" s="1"/>
  <c r="R74" i="1"/>
  <c r="S74" i="1" s="1"/>
  <c r="R73" i="1"/>
  <c r="S73" i="1" s="1"/>
  <c r="R71" i="1"/>
  <c r="S71" i="1" s="1"/>
  <c r="R70" i="1"/>
  <c r="S70" i="1" s="1"/>
  <c r="P89" i="1"/>
  <c r="R50" i="1"/>
  <c r="S50" i="1" s="1"/>
  <c r="R48" i="1"/>
  <c r="S48" i="1" s="1"/>
  <c r="R47" i="1"/>
  <c r="S47" i="1" s="1"/>
  <c r="P67" i="1"/>
  <c r="R30" i="1"/>
  <c r="S30" i="1" s="1"/>
  <c r="R29" i="1"/>
  <c r="S29" i="1" s="1"/>
  <c r="R28" i="1"/>
  <c r="S28" i="1" s="1"/>
  <c r="R26" i="1"/>
  <c r="S26" i="1" s="1"/>
  <c r="R25" i="1"/>
  <c r="S25" i="1" s="1"/>
  <c r="P45" i="1"/>
  <c r="R12" i="1"/>
  <c r="S12" i="1" s="1"/>
  <c r="R11" i="1"/>
  <c r="S11" i="1" s="1"/>
  <c r="R9" i="1"/>
  <c r="S9" i="1" s="1"/>
  <c r="R8" i="1"/>
  <c r="S8" i="1" s="1"/>
  <c r="R7" i="1"/>
  <c r="S7" i="1" s="1"/>
  <c r="R6" i="1"/>
  <c r="S6" i="1" s="1"/>
  <c r="R5" i="1"/>
  <c r="S5" i="1" s="1"/>
  <c r="R4" i="1"/>
  <c r="S4" i="1" s="1"/>
  <c r="R3" i="1"/>
  <c r="S3" i="1" s="1"/>
  <c r="P23" i="1"/>
  <c r="N16" i="1"/>
  <c r="O16" i="1" s="1"/>
  <c r="N13" i="1"/>
  <c r="O13" i="1" s="1"/>
  <c r="N12" i="1"/>
  <c r="O12" i="1" s="1"/>
  <c r="N11" i="1"/>
  <c r="O11" i="1" s="1"/>
  <c r="N8" i="1"/>
  <c r="O8" i="1" s="1"/>
  <c r="N7" i="1"/>
  <c r="O7" i="1" s="1"/>
  <c r="N6" i="1"/>
  <c r="O6" i="1" s="1"/>
  <c r="O3" i="1"/>
  <c r="N3" i="1"/>
  <c r="L23" i="1"/>
  <c r="N29" i="1"/>
  <c r="O29" i="1" s="1"/>
  <c r="N27" i="1"/>
  <c r="O27" i="1" s="1"/>
  <c r="N26" i="1"/>
  <c r="O26" i="1" s="1"/>
  <c r="L45" i="1"/>
  <c r="N52" i="1"/>
  <c r="O52" i="1" s="1"/>
  <c r="N49" i="1"/>
  <c r="O49" i="1" s="1"/>
  <c r="N48" i="1"/>
  <c r="O48" i="1" s="1"/>
  <c r="N47" i="1"/>
  <c r="O47" i="1" s="1"/>
  <c r="L67" i="1"/>
  <c r="N122" i="1"/>
  <c r="O122" i="1" s="1"/>
  <c r="N121" i="1"/>
  <c r="O121" i="1" s="1"/>
  <c r="N117" i="1"/>
  <c r="O117" i="1" s="1"/>
  <c r="N116" i="1"/>
  <c r="O116" i="1" s="1"/>
  <c r="N115" i="1"/>
  <c r="O115" i="1" s="1"/>
  <c r="N114" i="1"/>
  <c r="O114" i="1" s="1"/>
  <c r="L133" i="1"/>
  <c r="N103" i="1"/>
  <c r="O103" i="1" s="1"/>
  <c r="N99" i="1"/>
  <c r="O99" i="1" s="1"/>
  <c r="N98" i="1"/>
  <c r="O98" i="1" s="1"/>
  <c r="N94" i="1"/>
  <c r="O94" i="1" s="1"/>
  <c r="N93" i="1"/>
  <c r="O93" i="1" s="1"/>
  <c r="N92" i="1"/>
  <c r="O92" i="1" s="1"/>
  <c r="J87" i="1"/>
  <c r="K87" i="1" s="1"/>
  <c r="J86" i="1"/>
  <c r="K86" i="1" s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K74" i="1"/>
  <c r="J74" i="1"/>
  <c r="J73" i="1"/>
  <c r="K73" i="1" s="1"/>
  <c r="J70" i="1"/>
  <c r="K70" i="1" s="1"/>
  <c r="J69" i="1"/>
  <c r="K69" i="1" s="1"/>
  <c r="J132" i="1"/>
  <c r="K132" i="1" s="1"/>
  <c r="J130" i="1"/>
  <c r="K130" i="1" s="1"/>
  <c r="J129" i="1"/>
  <c r="K129" i="1" s="1"/>
  <c r="J127" i="1"/>
  <c r="K127" i="1" s="1"/>
  <c r="J126" i="1"/>
  <c r="K126" i="1" s="1"/>
  <c r="J125" i="1"/>
  <c r="K125" i="1" s="1"/>
  <c r="J124" i="1"/>
  <c r="K124" i="1" s="1"/>
  <c r="J121" i="1"/>
  <c r="K121" i="1" s="1"/>
  <c r="J120" i="1"/>
  <c r="K120" i="1" s="1"/>
  <c r="J119" i="1"/>
  <c r="K119" i="1" s="1"/>
  <c r="J117" i="1"/>
  <c r="K117" i="1" s="1"/>
  <c r="J116" i="1"/>
  <c r="K116" i="1" s="1"/>
  <c r="J115" i="1"/>
  <c r="K115" i="1" s="1"/>
  <c r="K114" i="1"/>
  <c r="J114" i="1"/>
  <c r="J113" i="1"/>
  <c r="K113" i="1" s="1"/>
  <c r="J108" i="1"/>
  <c r="K108" i="1" s="1"/>
  <c r="J107" i="1"/>
  <c r="K107" i="1" s="1"/>
  <c r="J106" i="1"/>
  <c r="K106" i="1" s="1"/>
  <c r="J105" i="1"/>
  <c r="K105" i="1" s="1"/>
  <c r="J104" i="1"/>
  <c r="K104" i="1" s="1"/>
  <c r="J103" i="1"/>
  <c r="K103" i="1" s="1"/>
  <c r="J102" i="1"/>
  <c r="K102" i="1" s="1"/>
  <c r="J101" i="1"/>
  <c r="K101" i="1" s="1"/>
  <c r="J100" i="1"/>
  <c r="K100" i="1" s="1"/>
  <c r="J99" i="1"/>
  <c r="K99" i="1" s="1"/>
  <c r="J98" i="1"/>
  <c r="K98" i="1" s="1"/>
  <c r="J97" i="1"/>
  <c r="K97" i="1" s="1"/>
  <c r="J96" i="1"/>
  <c r="K96" i="1" s="1"/>
  <c r="J95" i="1"/>
  <c r="K95" i="1" s="1"/>
  <c r="J94" i="1"/>
  <c r="K94" i="1" s="1"/>
  <c r="J93" i="1"/>
  <c r="K93" i="1" s="1"/>
  <c r="J92" i="1"/>
  <c r="K92" i="1" s="1"/>
  <c r="J91" i="1"/>
  <c r="K91" i="1" s="1"/>
  <c r="J22" i="1"/>
  <c r="K22" i="1" s="1"/>
  <c r="J21" i="1"/>
  <c r="K21" i="1" s="1"/>
  <c r="J20" i="1"/>
  <c r="K20" i="1" s="1"/>
  <c r="J19" i="1"/>
  <c r="K19" i="1" s="1"/>
  <c r="J18" i="1"/>
  <c r="K18" i="1" s="1"/>
  <c r="J17" i="1"/>
  <c r="K17" i="1" s="1"/>
  <c r="J16" i="1"/>
  <c r="K16" i="1" s="1"/>
  <c r="J15" i="1"/>
  <c r="K15" i="1" s="1"/>
  <c r="J14" i="1"/>
  <c r="K14" i="1" s="1"/>
  <c r="J13" i="1"/>
  <c r="K13" i="1" s="1"/>
  <c r="J12" i="1"/>
  <c r="K12" i="1" s="1"/>
  <c r="J11" i="1"/>
  <c r="K11" i="1" s="1"/>
  <c r="J10" i="1"/>
  <c r="K10" i="1" s="1"/>
  <c r="J9" i="1"/>
  <c r="K9" i="1" s="1"/>
  <c r="J8" i="1"/>
  <c r="K8" i="1" s="1"/>
  <c r="J7" i="1"/>
  <c r="K7" i="1" s="1"/>
  <c r="J6" i="1"/>
  <c r="K6" i="1" s="1"/>
  <c r="J5" i="1"/>
  <c r="K5" i="1" s="1"/>
  <c r="J4" i="1"/>
  <c r="K4" i="1" s="1"/>
  <c r="J3" i="1"/>
  <c r="K3" i="1" s="1"/>
  <c r="H23" i="1"/>
  <c r="H89" i="1"/>
  <c r="H133" i="1"/>
  <c r="H111" i="1"/>
  <c r="DG133" i="1"/>
  <c r="DD133" i="1"/>
  <c r="DC133" i="1"/>
  <c r="CZ133" i="1"/>
  <c r="CY133" i="1"/>
  <c r="CV133" i="1"/>
  <c r="CU133" i="1"/>
  <c r="CR133" i="1"/>
  <c r="CQ133" i="1"/>
  <c r="CN133" i="1"/>
  <c r="CM133" i="1"/>
  <c r="CJ133" i="1"/>
  <c r="CI133" i="1"/>
  <c r="CF133" i="1"/>
  <c r="CE133" i="1"/>
  <c r="CB133" i="1"/>
  <c r="CA133" i="1"/>
  <c r="BX133" i="1"/>
  <c r="BW133" i="1"/>
  <c r="BT133" i="1"/>
  <c r="BS133" i="1"/>
  <c r="BP133" i="1"/>
  <c r="BO133" i="1"/>
  <c r="BL133" i="1"/>
  <c r="BK133" i="1"/>
  <c r="BH133" i="1"/>
  <c r="BG133" i="1"/>
  <c r="BD133" i="1"/>
  <c r="BC133" i="1"/>
  <c r="AZ133" i="1"/>
  <c r="AY133" i="1"/>
  <c r="AU133" i="1"/>
  <c r="AR133" i="1"/>
  <c r="AQ133" i="1"/>
  <c r="AA133" i="1"/>
  <c r="X133" i="1"/>
  <c r="DG111" i="1"/>
  <c r="DD111" i="1"/>
  <c r="DC111" i="1"/>
  <c r="CZ111" i="1"/>
  <c r="CY111" i="1"/>
  <c r="CV111" i="1"/>
  <c r="CU111" i="1"/>
  <c r="CR111" i="1"/>
  <c r="CQ111" i="1"/>
  <c r="CN111" i="1"/>
  <c r="CM111" i="1"/>
  <c r="CJ111" i="1"/>
  <c r="CI111" i="1"/>
  <c r="CF111" i="1"/>
  <c r="CE111" i="1"/>
  <c r="CB111" i="1"/>
  <c r="CA111" i="1"/>
  <c r="BX111" i="1"/>
  <c r="BW111" i="1"/>
  <c r="BT111" i="1"/>
  <c r="BS111" i="1"/>
  <c r="BP111" i="1"/>
  <c r="BO111" i="1"/>
  <c r="BL111" i="1"/>
  <c r="BK111" i="1"/>
  <c r="BH111" i="1"/>
  <c r="BG111" i="1"/>
  <c r="BD111" i="1"/>
  <c r="BC111" i="1"/>
  <c r="AY111" i="1"/>
  <c r="AV111" i="1"/>
  <c r="AU111" i="1"/>
  <c r="AJ111" i="1"/>
  <c r="AI111" i="1"/>
  <c r="AF111" i="1"/>
  <c r="AA111" i="1"/>
  <c r="X111" i="1"/>
  <c r="T111" i="1"/>
  <c r="L111" i="1"/>
  <c r="DG89" i="1"/>
  <c r="DD89" i="1"/>
  <c r="DC89" i="1"/>
  <c r="CZ89" i="1"/>
  <c r="CY89" i="1"/>
  <c r="CV89" i="1"/>
  <c r="CU89" i="1"/>
  <c r="CR89" i="1"/>
  <c r="CQ89" i="1"/>
  <c r="CN89" i="1"/>
  <c r="CM89" i="1"/>
  <c r="CJ89" i="1"/>
  <c r="CI89" i="1"/>
  <c r="CF89" i="1"/>
  <c r="CE89" i="1"/>
  <c r="CB89" i="1"/>
  <c r="CA89" i="1"/>
  <c r="BX89" i="1"/>
  <c r="BW89" i="1"/>
  <c r="BT89" i="1"/>
  <c r="BS89" i="1"/>
  <c r="BP89" i="1"/>
  <c r="BO89" i="1"/>
  <c r="BL89" i="1"/>
  <c r="BK89" i="1"/>
  <c r="BH89" i="1"/>
  <c r="BG89" i="1"/>
  <c r="BD89" i="1"/>
  <c r="BC89" i="1"/>
  <c r="AZ89" i="1"/>
  <c r="AY89" i="1"/>
  <c r="AV89" i="1"/>
  <c r="AU89" i="1"/>
  <c r="AN89" i="1"/>
  <c r="AM89" i="1"/>
  <c r="AJ89" i="1"/>
  <c r="AA89" i="1"/>
  <c r="X89" i="1"/>
  <c r="T89" i="1"/>
  <c r="O89" i="1"/>
  <c r="L89" i="1"/>
  <c r="DG67" i="1"/>
  <c r="DD67" i="1"/>
  <c r="DC67" i="1"/>
  <c r="CZ67" i="1"/>
  <c r="CY67" i="1"/>
  <c r="CV67" i="1"/>
  <c r="CU67" i="1"/>
  <c r="CR67" i="1"/>
  <c r="CQ67" i="1"/>
  <c r="CN67" i="1"/>
  <c r="CM67" i="1"/>
  <c r="CJ67" i="1"/>
  <c r="CI67" i="1"/>
  <c r="CF67" i="1"/>
  <c r="CE67" i="1"/>
  <c r="CB67" i="1"/>
  <c r="CA67" i="1"/>
  <c r="BX67" i="1"/>
  <c r="BW67" i="1"/>
  <c r="BT67" i="1"/>
  <c r="BS67" i="1"/>
  <c r="BP67" i="1"/>
  <c r="BO67" i="1"/>
  <c r="BL67" i="1"/>
  <c r="BK67" i="1"/>
  <c r="BH67" i="1"/>
  <c r="BG67" i="1"/>
  <c r="BD67" i="1"/>
  <c r="BC67" i="1"/>
  <c r="AZ67" i="1"/>
  <c r="AY67" i="1"/>
  <c r="AU67" i="1"/>
  <c r="AJ67" i="1"/>
  <c r="AI67" i="1"/>
  <c r="AF67" i="1"/>
  <c r="AA67" i="1"/>
  <c r="X67" i="1"/>
  <c r="DG45" i="1"/>
  <c r="DD45" i="1"/>
  <c r="DC45" i="1"/>
  <c r="CZ45" i="1"/>
  <c r="CY45" i="1"/>
  <c r="CV45" i="1"/>
  <c r="CU45" i="1"/>
  <c r="CR45" i="1"/>
  <c r="CQ45" i="1"/>
  <c r="CN45" i="1"/>
  <c r="CM45" i="1"/>
  <c r="CJ45" i="1"/>
  <c r="CI45" i="1"/>
  <c r="CF45" i="1"/>
  <c r="CE45" i="1"/>
  <c r="CB45" i="1"/>
  <c r="CA45" i="1"/>
  <c r="BX45" i="1"/>
  <c r="BW45" i="1"/>
  <c r="BT45" i="1"/>
  <c r="BS45" i="1"/>
  <c r="BP45" i="1"/>
  <c r="BO45" i="1"/>
  <c r="BL45" i="1"/>
  <c r="BK45" i="1"/>
  <c r="BH45" i="1"/>
  <c r="BG45" i="1"/>
  <c r="BD45" i="1"/>
  <c r="BC45" i="1"/>
  <c r="AZ45" i="1"/>
  <c r="AY45" i="1"/>
  <c r="AU45" i="1"/>
  <c r="AJ45" i="1"/>
  <c r="AI45" i="1"/>
  <c r="AF45" i="1"/>
  <c r="AA45" i="1"/>
  <c r="X45" i="1"/>
  <c r="DG23" i="1"/>
  <c r="DD23" i="1"/>
  <c r="DC23" i="1"/>
  <c r="CZ23" i="1"/>
  <c r="CY23" i="1"/>
  <c r="CV23" i="1"/>
  <c r="CU23" i="1"/>
  <c r="CR23" i="1"/>
  <c r="CQ23" i="1"/>
  <c r="CN23" i="1"/>
  <c r="CM23" i="1"/>
  <c r="CJ23" i="1"/>
  <c r="CI23" i="1"/>
  <c r="CF23" i="1"/>
  <c r="CE23" i="1"/>
  <c r="CB23" i="1"/>
  <c r="CA23" i="1"/>
  <c r="BX23" i="1"/>
  <c r="BW23" i="1"/>
  <c r="BT23" i="1"/>
  <c r="BS23" i="1"/>
  <c r="BP23" i="1"/>
  <c r="BO23" i="1"/>
  <c r="BL23" i="1"/>
  <c r="BK23" i="1"/>
  <c r="BH23" i="1"/>
  <c r="BG23" i="1"/>
  <c r="BD23" i="1"/>
  <c r="BC23" i="1"/>
  <c r="AZ23" i="1"/>
  <c r="AY23" i="1"/>
  <c r="AU23" i="1"/>
  <c r="AN23" i="1"/>
  <c r="AJ23" i="1"/>
  <c r="AA23" i="1"/>
  <c r="X23" i="1"/>
  <c r="T23" i="1"/>
  <c r="H45" i="1"/>
  <c r="J44" i="1"/>
  <c r="K44" i="1" s="1"/>
  <c r="J43" i="1"/>
  <c r="K43" i="1" s="1"/>
  <c r="J42" i="1"/>
  <c r="K42" i="1" s="1"/>
  <c r="J41" i="1"/>
  <c r="K41" i="1" s="1"/>
  <c r="J40" i="1"/>
  <c r="K40" i="1" s="1"/>
  <c r="J39" i="1"/>
  <c r="K39" i="1" s="1"/>
  <c r="J38" i="1"/>
  <c r="K38" i="1" s="1"/>
  <c r="J37" i="1"/>
  <c r="K37" i="1" s="1"/>
  <c r="J36" i="1"/>
  <c r="K36" i="1" s="1"/>
  <c r="J34" i="1"/>
  <c r="K34" i="1" s="1"/>
  <c r="J33" i="1"/>
  <c r="K33" i="1" s="1"/>
  <c r="J32" i="1"/>
  <c r="K32" i="1" s="1"/>
  <c r="J30" i="1"/>
  <c r="K30" i="1" s="1"/>
  <c r="J29" i="1"/>
  <c r="K29" i="1" s="1"/>
  <c r="J28" i="1"/>
  <c r="K28" i="1" s="1"/>
  <c r="J27" i="1"/>
  <c r="K27" i="1" s="1"/>
  <c r="J26" i="1"/>
  <c r="K26" i="1" s="1"/>
  <c r="J25" i="1"/>
  <c r="K25" i="1" s="1"/>
  <c r="J65" i="1"/>
  <c r="K65" i="1" s="1"/>
  <c r="J64" i="1"/>
  <c r="K64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H67" i="1"/>
  <c r="L1" i="1"/>
  <c r="P1" i="1" s="1"/>
  <c r="T1" i="1" s="1"/>
  <c r="X1" i="1" s="1"/>
  <c r="AB1" i="1" s="1"/>
  <c r="AF1" i="1" s="1"/>
  <c r="AJ1" i="1" s="1"/>
  <c r="AN1" i="1" s="1"/>
  <c r="AR1" i="1" s="1"/>
  <c r="AV1" i="1" s="1"/>
  <c r="AZ1" i="1" s="1"/>
  <c r="BD1" i="1" s="1"/>
  <c r="BH1" i="1" s="1"/>
  <c r="BL1" i="1" s="1"/>
  <c r="BP1" i="1" s="1"/>
  <c r="BT1" i="1" s="1"/>
  <c r="BX1" i="1" s="1"/>
  <c r="CB1" i="1" s="1"/>
  <c r="CF1" i="1" s="1"/>
  <c r="CJ1" i="1" s="1"/>
  <c r="CN1" i="1" s="1"/>
  <c r="CR1" i="1" s="1"/>
  <c r="CV1" i="1" s="1"/>
  <c r="CZ1" i="1" s="1"/>
  <c r="DD1" i="1" s="1"/>
  <c r="H1" i="1"/>
  <c r="G166" i="5"/>
  <c r="G165" i="5"/>
  <c r="G164" i="5"/>
  <c r="G163" i="5"/>
  <c r="G162" i="5"/>
  <c r="G161" i="5"/>
  <c r="G160" i="5"/>
  <c r="G159" i="5"/>
  <c r="G158" i="5"/>
  <c r="G157" i="5"/>
  <c r="G156" i="5"/>
  <c r="G155" i="5"/>
  <c r="G154" i="5"/>
  <c r="G153" i="5"/>
  <c r="G152" i="5"/>
  <c r="G151" i="5"/>
  <c r="G150" i="5"/>
  <c r="G149" i="5"/>
  <c r="G148" i="5"/>
  <c r="G147" i="5"/>
  <c r="G146" i="5"/>
  <c r="G145" i="5"/>
  <c r="G144" i="5"/>
  <c r="G143" i="5"/>
  <c r="G142" i="5"/>
  <c r="G141" i="5"/>
  <c r="G140" i="5"/>
  <c r="G139" i="5"/>
  <c r="G138" i="5"/>
  <c r="G137" i="5"/>
  <c r="G136" i="5"/>
  <c r="G135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M166" i="5"/>
  <c r="M165" i="5"/>
  <c r="M164" i="5"/>
  <c r="M163" i="5"/>
  <c r="M162" i="5"/>
  <c r="M161" i="5"/>
  <c r="M160" i="5"/>
  <c r="M159" i="5"/>
  <c r="M158" i="5"/>
  <c r="M157" i="5"/>
  <c r="M156" i="5"/>
  <c r="M155" i="5"/>
  <c r="Q166" i="5"/>
  <c r="Q165" i="5"/>
  <c r="Q164" i="5"/>
  <c r="Q163" i="5"/>
  <c r="Q162" i="5"/>
  <c r="Q161" i="5"/>
  <c r="Q160" i="5"/>
  <c r="Q159" i="5"/>
  <c r="Q158" i="5"/>
  <c r="Q157" i="5"/>
  <c r="Q156" i="5"/>
  <c r="Q155" i="5"/>
  <c r="Q154" i="5"/>
  <c r="Q153" i="5"/>
  <c r="Q152" i="5"/>
  <c r="Q151" i="5"/>
  <c r="Q150" i="5"/>
  <c r="Q149" i="5"/>
  <c r="Q148" i="5"/>
  <c r="Q147" i="5"/>
  <c r="Q146" i="5"/>
  <c r="Q145" i="5"/>
  <c r="Q144" i="5"/>
  <c r="Q143" i="5"/>
  <c r="Q142" i="5"/>
  <c r="Q141" i="5"/>
  <c r="Q140" i="5"/>
  <c r="Q139" i="5"/>
  <c r="Q138" i="5"/>
  <c r="Q137" i="5"/>
  <c r="Q136" i="5"/>
  <c r="Q135" i="5"/>
  <c r="Q134" i="5"/>
  <c r="Q133" i="5"/>
  <c r="Q132" i="5"/>
  <c r="Q131" i="5"/>
  <c r="Q130" i="5"/>
  <c r="Q129" i="5"/>
  <c r="Q128" i="5"/>
  <c r="Q127" i="5"/>
  <c r="Q126" i="5"/>
  <c r="Q125" i="5"/>
  <c r="Q124" i="5"/>
  <c r="Q123" i="5"/>
  <c r="Q122" i="5"/>
  <c r="Q121" i="5"/>
  <c r="Q120" i="5"/>
  <c r="Q119" i="5"/>
  <c r="Q118" i="5"/>
  <c r="Q117" i="5"/>
  <c r="Q116" i="5"/>
  <c r="Q115" i="5"/>
  <c r="Q114" i="5"/>
  <c r="Q113" i="5"/>
  <c r="Q112" i="5"/>
  <c r="Q111" i="5"/>
  <c r="Q110" i="5"/>
  <c r="Q109" i="5"/>
  <c r="Q108" i="5"/>
  <c r="Q107" i="5"/>
  <c r="Q106" i="5"/>
  <c r="Q105" i="5"/>
  <c r="Q104" i="5"/>
  <c r="Q103" i="5"/>
  <c r="Q102" i="5"/>
  <c r="Q101" i="5"/>
  <c r="Q100" i="5"/>
  <c r="Q99" i="5"/>
  <c r="Q98" i="5"/>
  <c r="Q97" i="5"/>
  <c r="Q96" i="5"/>
  <c r="Q95" i="5"/>
  <c r="Q94" i="5"/>
  <c r="Q93" i="5"/>
  <c r="Q92" i="5"/>
  <c r="Q91" i="5"/>
  <c r="Q90" i="5"/>
  <c r="Q89" i="5"/>
  <c r="Q88" i="5"/>
  <c r="Q87" i="5"/>
  <c r="Q86" i="5"/>
  <c r="Q85" i="5"/>
  <c r="Q84" i="5"/>
  <c r="Q83" i="5"/>
  <c r="Q82" i="5"/>
  <c r="Q81" i="5"/>
  <c r="Q80" i="5"/>
  <c r="Q79" i="5"/>
  <c r="Q78" i="5"/>
  <c r="Q77" i="5"/>
  <c r="Q76" i="5"/>
  <c r="Q75" i="5"/>
  <c r="Q74" i="5"/>
  <c r="Q73" i="5"/>
  <c r="Q72" i="5"/>
  <c r="Q71" i="5"/>
  <c r="Q70" i="5"/>
  <c r="Q69" i="5"/>
  <c r="Q68" i="5"/>
  <c r="Q67" i="5"/>
  <c r="Q66" i="5"/>
  <c r="Q65" i="5"/>
  <c r="Q64" i="5"/>
  <c r="Q63" i="5"/>
  <c r="Q62" i="5"/>
  <c r="Q61" i="5"/>
  <c r="Q60" i="5"/>
  <c r="Q59" i="5"/>
  <c r="Q58" i="5"/>
  <c r="Q57" i="5"/>
  <c r="Q56" i="5"/>
  <c r="Q55" i="5"/>
  <c r="Q54" i="5"/>
  <c r="Q53" i="5"/>
  <c r="Q52" i="5"/>
  <c r="Q51" i="5"/>
  <c r="Q50" i="5"/>
  <c r="Q49" i="5"/>
  <c r="Q48" i="5"/>
  <c r="Q47" i="5"/>
  <c r="Q46" i="5"/>
  <c r="Q45" i="5"/>
  <c r="Q44" i="5"/>
  <c r="Q43" i="5"/>
  <c r="Q42" i="5"/>
  <c r="Q41" i="5"/>
  <c r="Q40" i="5"/>
  <c r="Q39" i="5"/>
  <c r="Q38" i="5"/>
  <c r="Q37" i="5"/>
  <c r="Q36" i="5"/>
  <c r="Q35" i="5"/>
  <c r="Q34" i="5"/>
  <c r="Q33" i="5"/>
  <c r="Q32" i="5"/>
  <c r="Q31" i="5"/>
  <c r="Q30" i="5"/>
  <c r="Q29" i="5"/>
  <c r="Q28" i="5"/>
  <c r="Q27" i="5"/>
  <c r="Q26" i="5"/>
  <c r="Q25" i="5"/>
  <c r="Q24" i="5"/>
  <c r="Q23" i="5"/>
  <c r="Q22" i="5"/>
  <c r="Q21" i="5"/>
  <c r="Q20" i="5"/>
  <c r="Q19" i="5"/>
  <c r="Q18" i="5"/>
  <c r="Q17" i="5"/>
  <c r="Q16" i="5"/>
  <c r="Q15" i="5"/>
  <c r="Q14" i="5"/>
  <c r="Q13" i="5"/>
  <c r="Q12" i="5"/>
  <c r="Q11" i="5"/>
  <c r="R166" i="5"/>
  <c r="R165" i="5"/>
  <c r="R164" i="5"/>
  <c r="R163" i="5"/>
  <c r="R162" i="5"/>
  <c r="R161" i="5"/>
  <c r="R160" i="5"/>
  <c r="R159" i="5"/>
  <c r="R158" i="5"/>
  <c r="R157" i="5"/>
  <c r="R156" i="5"/>
  <c r="R155" i="5"/>
  <c r="R154" i="5"/>
  <c r="R153" i="5"/>
  <c r="R152" i="5"/>
  <c r="R151" i="5"/>
  <c r="R150" i="5"/>
  <c r="R149" i="5"/>
  <c r="R148" i="5"/>
  <c r="R147" i="5"/>
  <c r="R146" i="5"/>
  <c r="R145" i="5"/>
  <c r="R144" i="5"/>
  <c r="R143" i="5"/>
  <c r="R142" i="5"/>
  <c r="R141" i="5"/>
  <c r="R140" i="5"/>
  <c r="R139" i="5"/>
  <c r="R138" i="5"/>
  <c r="R137" i="5"/>
  <c r="R136" i="5"/>
  <c r="R135" i="5"/>
  <c r="R134" i="5"/>
  <c r="R133" i="5"/>
  <c r="R132" i="5"/>
  <c r="R131" i="5"/>
  <c r="R130" i="5"/>
  <c r="R129" i="5"/>
  <c r="R128" i="5"/>
  <c r="R127" i="5"/>
  <c r="R126" i="5"/>
  <c r="R125" i="5"/>
  <c r="R124" i="5"/>
  <c r="R123" i="5"/>
  <c r="R122" i="5"/>
  <c r="R121" i="5"/>
  <c r="R120" i="5"/>
  <c r="R119" i="5"/>
  <c r="R118" i="5"/>
  <c r="R117" i="5"/>
  <c r="R116" i="5"/>
  <c r="R115" i="5"/>
  <c r="R114" i="5"/>
  <c r="R113" i="5"/>
  <c r="R112" i="5"/>
  <c r="R111" i="5"/>
  <c r="R110" i="5"/>
  <c r="R109" i="5"/>
  <c r="R108" i="5"/>
  <c r="R107" i="5"/>
  <c r="R106" i="5"/>
  <c r="R105" i="5"/>
  <c r="R104" i="5"/>
  <c r="R103" i="5"/>
  <c r="R102" i="5"/>
  <c r="R101" i="5"/>
  <c r="R100" i="5"/>
  <c r="R99" i="5"/>
  <c r="R98" i="5"/>
  <c r="R97" i="5"/>
  <c r="R96" i="5"/>
  <c r="R95" i="5"/>
  <c r="R94" i="5"/>
  <c r="R93" i="5"/>
  <c r="R92" i="5"/>
  <c r="R91" i="5"/>
  <c r="R90" i="5"/>
  <c r="R89" i="5"/>
  <c r="R88" i="5"/>
  <c r="R87" i="5"/>
  <c r="R86" i="5"/>
  <c r="R85" i="5"/>
  <c r="R84" i="5"/>
  <c r="R83" i="5"/>
  <c r="R82" i="5"/>
  <c r="R81" i="5"/>
  <c r="R80" i="5"/>
  <c r="R79" i="5"/>
  <c r="R78" i="5"/>
  <c r="R77" i="5"/>
  <c r="R76" i="5"/>
  <c r="R75" i="5"/>
  <c r="R74" i="5"/>
  <c r="R73" i="5"/>
  <c r="R72" i="5"/>
  <c r="R71" i="5"/>
  <c r="R70" i="5"/>
  <c r="R69" i="5"/>
  <c r="R68" i="5"/>
  <c r="R67" i="5"/>
  <c r="R66" i="5"/>
  <c r="R65" i="5"/>
  <c r="R64" i="5"/>
  <c r="R63" i="5"/>
  <c r="R62" i="5"/>
  <c r="R61" i="5"/>
  <c r="R60" i="5"/>
  <c r="R59" i="5"/>
  <c r="R58" i="5"/>
  <c r="R57" i="5"/>
  <c r="R56" i="5"/>
  <c r="R55" i="5"/>
  <c r="R54" i="5"/>
  <c r="R53" i="5"/>
  <c r="R52" i="5"/>
  <c r="R51" i="5"/>
  <c r="R50" i="5"/>
  <c r="R49" i="5"/>
  <c r="R48" i="5"/>
  <c r="R47" i="5"/>
  <c r="R46" i="5"/>
  <c r="R45" i="5"/>
  <c r="R44" i="5"/>
  <c r="R43" i="5"/>
  <c r="R42" i="5"/>
  <c r="R41" i="5"/>
  <c r="R40" i="5"/>
  <c r="R39" i="5"/>
  <c r="R38" i="5"/>
  <c r="R37" i="5"/>
  <c r="R36" i="5"/>
  <c r="R35" i="5"/>
  <c r="R34" i="5"/>
  <c r="R33" i="5"/>
  <c r="R32" i="5"/>
  <c r="R31" i="5"/>
  <c r="R30" i="5"/>
  <c r="R29" i="5"/>
  <c r="R28" i="5"/>
  <c r="R27" i="5"/>
  <c r="R26" i="5"/>
  <c r="R25" i="5"/>
  <c r="R24" i="5"/>
  <c r="R23" i="5"/>
  <c r="R22" i="5"/>
  <c r="R21" i="5"/>
  <c r="R20" i="5"/>
  <c r="R19" i="5"/>
  <c r="R18" i="5"/>
  <c r="R17" i="5"/>
  <c r="R16" i="5"/>
  <c r="R15" i="5"/>
  <c r="R14" i="5"/>
  <c r="R13" i="5"/>
  <c r="R12" i="5"/>
  <c r="R11" i="5"/>
  <c r="G47" i="1"/>
  <c r="F47" i="1"/>
  <c r="D67" i="1"/>
  <c r="J166" i="5"/>
  <c r="J165" i="5"/>
  <c r="J164" i="5"/>
  <c r="J163" i="5"/>
  <c r="J162" i="5"/>
  <c r="J161" i="5"/>
  <c r="J160" i="5"/>
  <c r="J159" i="5"/>
  <c r="J158" i="5"/>
  <c r="J157" i="5"/>
  <c r="J156" i="5"/>
  <c r="J155" i="5"/>
  <c r="J154" i="5"/>
  <c r="J153" i="5"/>
  <c r="J152" i="5"/>
  <c r="J151" i="5"/>
  <c r="J150" i="5"/>
  <c r="J149" i="5"/>
  <c r="J148" i="5"/>
  <c r="J147" i="5"/>
  <c r="J146" i="5"/>
  <c r="J145" i="5"/>
  <c r="J144" i="5"/>
  <c r="J143" i="5"/>
  <c r="J142" i="5"/>
  <c r="J141" i="5"/>
  <c r="J140" i="5"/>
  <c r="J139" i="5"/>
  <c r="J138" i="5"/>
  <c r="J137" i="5"/>
  <c r="J136" i="5"/>
  <c r="J135" i="5"/>
  <c r="J134" i="5"/>
  <c r="J133" i="5"/>
  <c r="J132" i="5"/>
  <c r="J131" i="5"/>
  <c r="J130" i="5"/>
  <c r="J129" i="5"/>
  <c r="J128" i="5"/>
  <c r="J127" i="5"/>
  <c r="J126" i="5"/>
  <c r="J125" i="5"/>
  <c r="J124" i="5"/>
  <c r="J123" i="5"/>
  <c r="J122" i="5"/>
  <c r="J121" i="5"/>
  <c r="J120" i="5"/>
  <c r="J119" i="5"/>
  <c r="J118" i="5"/>
  <c r="J117" i="5"/>
  <c r="J116" i="5"/>
  <c r="J115" i="5"/>
  <c r="J114" i="5"/>
  <c r="J113" i="5"/>
  <c r="J112" i="5"/>
  <c r="J111" i="5"/>
  <c r="J110" i="5"/>
  <c r="J109" i="5"/>
  <c r="J108" i="5"/>
  <c r="J107" i="5"/>
  <c r="J106" i="5"/>
  <c r="J105" i="5"/>
  <c r="J104" i="5"/>
  <c r="J103" i="5"/>
  <c r="J102" i="5"/>
  <c r="J101" i="5"/>
  <c r="J100" i="5"/>
  <c r="J99" i="5"/>
  <c r="J98" i="5"/>
  <c r="J97" i="5"/>
  <c r="J96" i="5"/>
  <c r="J95" i="5"/>
  <c r="J94" i="5"/>
  <c r="J93" i="5"/>
  <c r="J92" i="5"/>
  <c r="J91" i="5"/>
  <c r="J90" i="5"/>
  <c r="J89" i="5"/>
  <c r="J88" i="5"/>
  <c r="J87" i="5"/>
  <c r="J86" i="5"/>
  <c r="J85" i="5"/>
  <c r="J84" i="5"/>
  <c r="J83" i="5"/>
  <c r="J82" i="5"/>
  <c r="J81" i="5"/>
  <c r="J80" i="5"/>
  <c r="J79" i="5"/>
  <c r="J78" i="5"/>
  <c r="J77" i="5"/>
  <c r="J76" i="5"/>
  <c r="J75" i="5"/>
  <c r="J74" i="5"/>
  <c r="J73" i="5"/>
  <c r="J72" i="5"/>
  <c r="J71" i="5"/>
  <c r="J70" i="5"/>
  <c r="J69" i="5"/>
  <c r="J68" i="5"/>
  <c r="J67" i="5"/>
  <c r="J66" i="5"/>
  <c r="J65" i="5"/>
  <c r="J64" i="5"/>
  <c r="J63" i="5"/>
  <c r="J62" i="5"/>
  <c r="J61" i="5"/>
  <c r="J60" i="5"/>
  <c r="J59" i="5"/>
  <c r="J58" i="5"/>
  <c r="J57" i="5"/>
  <c r="J56" i="5"/>
  <c r="J55" i="5"/>
  <c r="J54" i="5"/>
  <c r="J53" i="5"/>
  <c r="J52" i="5"/>
  <c r="J51" i="5"/>
  <c r="J50" i="5"/>
  <c r="J49" i="5"/>
  <c r="J48" i="5"/>
  <c r="J47" i="5"/>
  <c r="J46" i="5"/>
  <c r="J45" i="5"/>
  <c r="J44" i="5"/>
  <c r="J43" i="5"/>
  <c r="J42" i="5"/>
  <c r="J41" i="5"/>
  <c r="J40" i="5"/>
  <c r="J39" i="5"/>
  <c r="J38" i="5"/>
  <c r="J37" i="5"/>
  <c r="J36" i="5"/>
  <c r="J35" i="5"/>
  <c r="J34" i="5"/>
  <c r="J33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S45" i="1" l="1"/>
  <c r="AQ67" i="1"/>
  <c r="AQ89" i="1"/>
  <c r="S23" i="1"/>
  <c r="K89" i="1"/>
  <c r="AE89" i="1"/>
  <c r="AQ23" i="1"/>
  <c r="K45" i="1"/>
  <c r="Q167" i="5"/>
  <c r="AQ111" i="1"/>
  <c r="AQ45" i="1"/>
  <c r="J167" i="5"/>
  <c r="I167" i="5"/>
  <c r="AM45" i="1"/>
  <c r="AM23" i="1"/>
  <c r="AM67" i="1"/>
  <c r="AE23" i="1"/>
  <c r="AE45" i="1"/>
  <c r="AE111" i="1"/>
  <c r="AE133" i="1"/>
  <c r="W23" i="1"/>
  <c r="W45" i="1"/>
  <c r="W67" i="1"/>
  <c r="W133" i="1"/>
  <c r="W111" i="1"/>
  <c r="W89" i="1"/>
  <c r="S133" i="1"/>
  <c r="S89" i="1"/>
  <c r="S67" i="1"/>
  <c r="O23" i="1"/>
  <c r="O45" i="1"/>
  <c r="O67" i="1"/>
  <c r="O133" i="1"/>
  <c r="O111" i="1"/>
  <c r="K133" i="1"/>
  <c r="K111" i="1"/>
  <c r="K23" i="1"/>
  <c r="K67" i="1"/>
  <c r="F51" i="1"/>
  <c r="G51" i="1" s="1"/>
  <c r="G67" i="1" s="1"/>
  <c r="Y166" i="5"/>
  <c r="X166" i="5"/>
  <c r="W166" i="5"/>
  <c r="V166" i="5"/>
  <c r="U166" i="5"/>
  <c r="T166" i="5"/>
  <c r="Y165" i="5"/>
  <c r="X165" i="5"/>
  <c r="W165" i="5"/>
  <c r="V165" i="5"/>
  <c r="U165" i="5"/>
  <c r="T165" i="5"/>
  <c r="Y164" i="5"/>
  <c r="X164" i="5"/>
  <c r="W164" i="5"/>
  <c r="V164" i="5"/>
  <c r="U164" i="5"/>
  <c r="T164" i="5"/>
  <c r="Y163" i="5"/>
  <c r="X163" i="5"/>
  <c r="W163" i="5"/>
  <c r="V163" i="5"/>
  <c r="U163" i="5"/>
  <c r="T163" i="5"/>
  <c r="Y162" i="5"/>
  <c r="X162" i="5"/>
  <c r="W162" i="5"/>
  <c r="V162" i="5"/>
  <c r="U162" i="5"/>
  <c r="T162" i="5"/>
  <c r="Y161" i="5"/>
  <c r="X161" i="5"/>
  <c r="W161" i="5"/>
  <c r="V161" i="5"/>
  <c r="U161" i="5"/>
  <c r="T161" i="5"/>
  <c r="Y160" i="5"/>
  <c r="X160" i="5"/>
  <c r="W160" i="5"/>
  <c r="V160" i="5"/>
  <c r="U160" i="5"/>
  <c r="T160" i="5"/>
  <c r="Y159" i="5"/>
  <c r="X159" i="5"/>
  <c r="W159" i="5"/>
  <c r="V159" i="5"/>
  <c r="U159" i="5"/>
  <c r="T159" i="5"/>
  <c r="Y158" i="5"/>
  <c r="X158" i="5"/>
  <c r="W158" i="5"/>
  <c r="V158" i="5"/>
  <c r="U158" i="5"/>
  <c r="T158" i="5"/>
  <c r="Y157" i="5"/>
  <c r="X157" i="5"/>
  <c r="W157" i="5"/>
  <c r="V157" i="5"/>
  <c r="U157" i="5"/>
  <c r="T157" i="5"/>
  <c r="Y156" i="5"/>
  <c r="X156" i="5"/>
  <c r="W156" i="5"/>
  <c r="V156" i="5"/>
  <c r="U156" i="5"/>
  <c r="T156" i="5"/>
  <c r="Y155" i="5"/>
  <c r="X155" i="5"/>
  <c r="W155" i="5"/>
  <c r="V155" i="5"/>
  <c r="U155" i="5"/>
  <c r="T155" i="5"/>
  <c r="Y154" i="5"/>
  <c r="X154" i="5"/>
  <c r="W154" i="5"/>
  <c r="V154" i="5"/>
  <c r="U154" i="5"/>
  <c r="T154" i="5"/>
  <c r="Y153" i="5"/>
  <c r="X153" i="5"/>
  <c r="W153" i="5"/>
  <c r="V153" i="5"/>
  <c r="U153" i="5"/>
  <c r="T153" i="5"/>
  <c r="Y152" i="5"/>
  <c r="X152" i="5"/>
  <c r="W152" i="5"/>
  <c r="V152" i="5"/>
  <c r="U152" i="5"/>
  <c r="T152" i="5"/>
  <c r="Y151" i="5"/>
  <c r="X151" i="5"/>
  <c r="W151" i="5"/>
  <c r="V151" i="5"/>
  <c r="U151" i="5"/>
  <c r="T151" i="5"/>
  <c r="Y150" i="5"/>
  <c r="X150" i="5"/>
  <c r="W150" i="5"/>
  <c r="V150" i="5"/>
  <c r="U150" i="5"/>
  <c r="T150" i="5"/>
  <c r="Y149" i="5"/>
  <c r="X149" i="5"/>
  <c r="W149" i="5"/>
  <c r="V149" i="5"/>
  <c r="U149" i="5"/>
  <c r="T149" i="5"/>
  <c r="Y148" i="5"/>
  <c r="X148" i="5"/>
  <c r="W148" i="5"/>
  <c r="V148" i="5"/>
  <c r="U148" i="5"/>
  <c r="T148" i="5"/>
  <c r="Y147" i="5"/>
  <c r="X147" i="5"/>
  <c r="W147" i="5"/>
  <c r="V147" i="5"/>
  <c r="U147" i="5"/>
  <c r="T147" i="5"/>
  <c r="Y146" i="5"/>
  <c r="X146" i="5"/>
  <c r="W146" i="5"/>
  <c r="V146" i="5"/>
  <c r="U146" i="5"/>
  <c r="T146" i="5"/>
  <c r="Y145" i="5"/>
  <c r="X145" i="5"/>
  <c r="W145" i="5"/>
  <c r="V145" i="5"/>
  <c r="U145" i="5"/>
  <c r="T145" i="5"/>
  <c r="Y144" i="5"/>
  <c r="X144" i="5"/>
  <c r="W144" i="5"/>
  <c r="V144" i="5"/>
  <c r="U144" i="5"/>
  <c r="T144" i="5"/>
  <c r="Y143" i="5"/>
  <c r="X143" i="5"/>
  <c r="W143" i="5"/>
  <c r="V143" i="5"/>
  <c r="U143" i="5"/>
  <c r="T143" i="5"/>
  <c r="Y142" i="5"/>
  <c r="X142" i="5"/>
  <c r="W142" i="5"/>
  <c r="V142" i="5"/>
  <c r="U142" i="5"/>
  <c r="T142" i="5"/>
  <c r="Y141" i="5"/>
  <c r="X141" i="5"/>
  <c r="W141" i="5"/>
  <c r="V141" i="5"/>
  <c r="U141" i="5"/>
  <c r="T141" i="5"/>
  <c r="Y140" i="5"/>
  <c r="X140" i="5"/>
  <c r="W140" i="5"/>
  <c r="V140" i="5"/>
  <c r="U140" i="5"/>
  <c r="T140" i="5"/>
  <c r="Y139" i="5"/>
  <c r="X139" i="5"/>
  <c r="W139" i="5"/>
  <c r="V139" i="5"/>
  <c r="U139" i="5"/>
  <c r="T139" i="5"/>
  <c r="Y138" i="5"/>
  <c r="X138" i="5"/>
  <c r="W138" i="5"/>
  <c r="V138" i="5"/>
  <c r="U138" i="5"/>
  <c r="T138" i="5"/>
  <c r="Y137" i="5"/>
  <c r="X137" i="5"/>
  <c r="W137" i="5"/>
  <c r="V137" i="5"/>
  <c r="U137" i="5"/>
  <c r="T137" i="5"/>
  <c r="Y136" i="5"/>
  <c r="X136" i="5"/>
  <c r="W136" i="5"/>
  <c r="V136" i="5"/>
  <c r="U136" i="5"/>
  <c r="T136" i="5"/>
  <c r="Y135" i="5"/>
  <c r="X135" i="5"/>
  <c r="W135" i="5"/>
  <c r="V135" i="5"/>
  <c r="U135" i="5"/>
  <c r="T135" i="5"/>
  <c r="Y134" i="5"/>
  <c r="X134" i="5"/>
  <c r="W134" i="5"/>
  <c r="V134" i="5"/>
  <c r="U134" i="5"/>
  <c r="T134" i="5"/>
  <c r="Y133" i="5"/>
  <c r="X133" i="5"/>
  <c r="W133" i="5"/>
  <c r="V133" i="5"/>
  <c r="U133" i="5"/>
  <c r="T133" i="5"/>
  <c r="Y132" i="5"/>
  <c r="X132" i="5"/>
  <c r="W132" i="5"/>
  <c r="V132" i="5"/>
  <c r="U132" i="5"/>
  <c r="T132" i="5"/>
  <c r="Y131" i="5"/>
  <c r="X131" i="5"/>
  <c r="W131" i="5"/>
  <c r="V131" i="5"/>
  <c r="U131" i="5"/>
  <c r="T131" i="5"/>
  <c r="Y130" i="5"/>
  <c r="X130" i="5"/>
  <c r="W130" i="5"/>
  <c r="V130" i="5"/>
  <c r="U130" i="5"/>
  <c r="T130" i="5"/>
  <c r="Y129" i="5"/>
  <c r="X129" i="5"/>
  <c r="W129" i="5"/>
  <c r="V129" i="5"/>
  <c r="U129" i="5"/>
  <c r="T129" i="5"/>
  <c r="Y128" i="5"/>
  <c r="X128" i="5"/>
  <c r="W128" i="5"/>
  <c r="V128" i="5"/>
  <c r="U128" i="5"/>
  <c r="T128" i="5"/>
  <c r="Y127" i="5"/>
  <c r="X127" i="5"/>
  <c r="W127" i="5"/>
  <c r="V127" i="5"/>
  <c r="U127" i="5"/>
  <c r="T127" i="5"/>
  <c r="Y126" i="5"/>
  <c r="X126" i="5"/>
  <c r="W126" i="5"/>
  <c r="V126" i="5"/>
  <c r="U126" i="5"/>
  <c r="T126" i="5"/>
  <c r="Y125" i="5"/>
  <c r="X125" i="5"/>
  <c r="W125" i="5"/>
  <c r="V125" i="5"/>
  <c r="U125" i="5"/>
  <c r="T125" i="5"/>
  <c r="Y124" i="5"/>
  <c r="X124" i="5"/>
  <c r="W124" i="5"/>
  <c r="V124" i="5"/>
  <c r="U124" i="5"/>
  <c r="T124" i="5"/>
  <c r="Y123" i="5"/>
  <c r="X123" i="5"/>
  <c r="W123" i="5"/>
  <c r="V123" i="5"/>
  <c r="U123" i="5"/>
  <c r="T123" i="5"/>
  <c r="Y122" i="5"/>
  <c r="X122" i="5"/>
  <c r="W122" i="5"/>
  <c r="V122" i="5"/>
  <c r="U122" i="5"/>
  <c r="T122" i="5"/>
  <c r="Y121" i="5"/>
  <c r="X121" i="5"/>
  <c r="W121" i="5"/>
  <c r="V121" i="5"/>
  <c r="U121" i="5"/>
  <c r="T121" i="5"/>
  <c r="Y120" i="5"/>
  <c r="X120" i="5"/>
  <c r="W120" i="5"/>
  <c r="V120" i="5"/>
  <c r="U120" i="5"/>
  <c r="T120" i="5"/>
  <c r="Y119" i="5"/>
  <c r="X119" i="5"/>
  <c r="W119" i="5"/>
  <c r="V119" i="5"/>
  <c r="U119" i="5"/>
  <c r="T119" i="5"/>
  <c r="Y118" i="5"/>
  <c r="X118" i="5"/>
  <c r="W118" i="5"/>
  <c r="V118" i="5"/>
  <c r="U118" i="5"/>
  <c r="T118" i="5"/>
  <c r="Y117" i="5"/>
  <c r="X117" i="5"/>
  <c r="W117" i="5"/>
  <c r="V117" i="5"/>
  <c r="U117" i="5"/>
  <c r="T117" i="5"/>
  <c r="Y116" i="5"/>
  <c r="X116" i="5"/>
  <c r="W116" i="5"/>
  <c r="V116" i="5"/>
  <c r="U116" i="5"/>
  <c r="T116" i="5"/>
  <c r="Y115" i="5"/>
  <c r="X115" i="5"/>
  <c r="W115" i="5"/>
  <c r="V115" i="5"/>
  <c r="U115" i="5"/>
  <c r="T115" i="5"/>
  <c r="Y114" i="5"/>
  <c r="X114" i="5"/>
  <c r="W114" i="5"/>
  <c r="V114" i="5"/>
  <c r="U114" i="5"/>
  <c r="T114" i="5"/>
  <c r="Y113" i="5"/>
  <c r="X113" i="5"/>
  <c r="W113" i="5"/>
  <c r="V113" i="5"/>
  <c r="U113" i="5"/>
  <c r="T113" i="5"/>
  <c r="Y112" i="5"/>
  <c r="X112" i="5"/>
  <c r="W112" i="5"/>
  <c r="V112" i="5"/>
  <c r="U112" i="5"/>
  <c r="T112" i="5"/>
  <c r="Y111" i="5"/>
  <c r="X111" i="5"/>
  <c r="W111" i="5"/>
  <c r="V111" i="5"/>
  <c r="U111" i="5"/>
  <c r="T111" i="5"/>
  <c r="Y110" i="5"/>
  <c r="X110" i="5"/>
  <c r="W110" i="5"/>
  <c r="V110" i="5"/>
  <c r="U110" i="5"/>
  <c r="T110" i="5"/>
  <c r="Y109" i="5"/>
  <c r="X109" i="5"/>
  <c r="W109" i="5"/>
  <c r="V109" i="5"/>
  <c r="U109" i="5"/>
  <c r="T109" i="5"/>
  <c r="Y108" i="5"/>
  <c r="X108" i="5"/>
  <c r="W108" i="5"/>
  <c r="V108" i="5"/>
  <c r="U108" i="5"/>
  <c r="T108" i="5"/>
  <c r="Y107" i="5"/>
  <c r="X107" i="5"/>
  <c r="W107" i="5"/>
  <c r="V107" i="5"/>
  <c r="U107" i="5"/>
  <c r="T107" i="5"/>
  <c r="Y106" i="5"/>
  <c r="X106" i="5"/>
  <c r="W106" i="5"/>
  <c r="V106" i="5"/>
  <c r="U106" i="5"/>
  <c r="T106" i="5"/>
  <c r="Y105" i="5"/>
  <c r="X105" i="5"/>
  <c r="W105" i="5"/>
  <c r="V105" i="5"/>
  <c r="U105" i="5"/>
  <c r="T105" i="5"/>
  <c r="Y104" i="5"/>
  <c r="X104" i="5"/>
  <c r="W104" i="5"/>
  <c r="V104" i="5"/>
  <c r="U104" i="5"/>
  <c r="T104" i="5"/>
  <c r="Y103" i="5"/>
  <c r="X103" i="5"/>
  <c r="W103" i="5"/>
  <c r="V103" i="5"/>
  <c r="U103" i="5"/>
  <c r="T103" i="5"/>
  <c r="Y102" i="5"/>
  <c r="X102" i="5"/>
  <c r="W102" i="5"/>
  <c r="V102" i="5"/>
  <c r="U102" i="5"/>
  <c r="T102" i="5"/>
  <c r="Y101" i="5"/>
  <c r="X101" i="5"/>
  <c r="W101" i="5"/>
  <c r="V101" i="5"/>
  <c r="U101" i="5"/>
  <c r="T101" i="5"/>
  <c r="Y100" i="5"/>
  <c r="X100" i="5"/>
  <c r="W100" i="5"/>
  <c r="V100" i="5"/>
  <c r="U100" i="5"/>
  <c r="T100" i="5"/>
  <c r="Y99" i="5"/>
  <c r="X99" i="5"/>
  <c r="W99" i="5"/>
  <c r="V99" i="5"/>
  <c r="U99" i="5"/>
  <c r="T99" i="5"/>
  <c r="Y98" i="5"/>
  <c r="X98" i="5"/>
  <c r="W98" i="5"/>
  <c r="V98" i="5"/>
  <c r="U98" i="5"/>
  <c r="T98" i="5"/>
  <c r="Y97" i="5"/>
  <c r="X97" i="5"/>
  <c r="W97" i="5"/>
  <c r="V97" i="5"/>
  <c r="U97" i="5"/>
  <c r="T97" i="5"/>
  <c r="Y96" i="5"/>
  <c r="X96" i="5"/>
  <c r="W96" i="5"/>
  <c r="V96" i="5"/>
  <c r="U96" i="5"/>
  <c r="T96" i="5"/>
  <c r="Y95" i="5"/>
  <c r="X95" i="5"/>
  <c r="W95" i="5"/>
  <c r="V95" i="5"/>
  <c r="U95" i="5"/>
  <c r="T95" i="5"/>
  <c r="Y94" i="5"/>
  <c r="X94" i="5"/>
  <c r="W94" i="5"/>
  <c r="V94" i="5"/>
  <c r="U94" i="5"/>
  <c r="T94" i="5"/>
  <c r="Y93" i="5"/>
  <c r="X93" i="5"/>
  <c r="W93" i="5"/>
  <c r="V93" i="5"/>
  <c r="U93" i="5"/>
  <c r="T93" i="5"/>
  <c r="Y92" i="5"/>
  <c r="X92" i="5"/>
  <c r="W92" i="5"/>
  <c r="V92" i="5"/>
  <c r="U92" i="5"/>
  <c r="T92" i="5"/>
  <c r="Y91" i="5"/>
  <c r="X91" i="5"/>
  <c r="W91" i="5"/>
  <c r="V91" i="5"/>
  <c r="U91" i="5"/>
  <c r="T91" i="5"/>
  <c r="Y90" i="5"/>
  <c r="X90" i="5"/>
  <c r="W90" i="5"/>
  <c r="V90" i="5"/>
  <c r="U90" i="5"/>
  <c r="T90" i="5"/>
  <c r="Y89" i="5"/>
  <c r="X89" i="5"/>
  <c r="W89" i="5"/>
  <c r="V89" i="5"/>
  <c r="U89" i="5"/>
  <c r="T89" i="5"/>
  <c r="Y88" i="5"/>
  <c r="X88" i="5"/>
  <c r="W88" i="5"/>
  <c r="V88" i="5"/>
  <c r="U88" i="5"/>
  <c r="T88" i="5"/>
  <c r="Y87" i="5"/>
  <c r="X87" i="5"/>
  <c r="W87" i="5"/>
  <c r="V87" i="5"/>
  <c r="U87" i="5"/>
  <c r="T87" i="5"/>
  <c r="Y86" i="5"/>
  <c r="X86" i="5"/>
  <c r="W86" i="5"/>
  <c r="V86" i="5"/>
  <c r="U86" i="5"/>
  <c r="T86" i="5"/>
  <c r="Y85" i="5"/>
  <c r="X85" i="5"/>
  <c r="W85" i="5"/>
  <c r="V85" i="5"/>
  <c r="U85" i="5"/>
  <c r="T85" i="5"/>
  <c r="Y84" i="5"/>
  <c r="X84" i="5"/>
  <c r="W84" i="5"/>
  <c r="V84" i="5"/>
  <c r="U84" i="5"/>
  <c r="T84" i="5"/>
  <c r="Y83" i="5"/>
  <c r="X83" i="5"/>
  <c r="W83" i="5"/>
  <c r="V83" i="5"/>
  <c r="U83" i="5"/>
  <c r="T83" i="5"/>
  <c r="Y82" i="5"/>
  <c r="X82" i="5"/>
  <c r="W82" i="5"/>
  <c r="V82" i="5"/>
  <c r="U82" i="5"/>
  <c r="T82" i="5"/>
  <c r="Y81" i="5"/>
  <c r="X81" i="5"/>
  <c r="W81" i="5"/>
  <c r="V81" i="5"/>
  <c r="U81" i="5"/>
  <c r="T81" i="5"/>
  <c r="Y80" i="5"/>
  <c r="X80" i="5"/>
  <c r="W80" i="5"/>
  <c r="V80" i="5"/>
  <c r="U80" i="5"/>
  <c r="T80" i="5"/>
  <c r="Y79" i="5"/>
  <c r="X79" i="5"/>
  <c r="W79" i="5"/>
  <c r="V79" i="5"/>
  <c r="U79" i="5"/>
  <c r="T79" i="5"/>
  <c r="Y78" i="5"/>
  <c r="X78" i="5"/>
  <c r="W78" i="5"/>
  <c r="V78" i="5"/>
  <c r="U78" i="5"/>
  <c r="T78" i="5"/>
  <c r="Y77" i="5"/>
  <c r="X77" i="5"/>
  <c r="W77" i="5"/>
  <c r="V77" i="5"/>
  <c r="U77" i="5"/>
  <c r="T77" i="5"/>
  <c r="Y76" i="5"/>
  <c r="X76" i="5"/>
  <c r="W76" i="5"/>
  <c r="V76" i="5"/>
  <c r="U76" i="5"/>
  <c r="T76" i="5"/>
  <c r="Y75" i="5"/>
  <c r="X75" i="5"/>
  <c r="W75" i="5"/>
  <c r="V75" i="5"/>
  <c r="U75" i="5"/>
  <c r="T75" i="5"/>
  <c r="Y74" i="5"/>
  <c r="X74" i="5"/>
  <c r="W74" i="5"/>
  <c r="V74" i="5"/>
  <c r="U74" i="5"/>
  <c r="T74" i="5"/>
  <c r="Y73" i="5"/>
  <c r="X73" i="5"/>
  <c r="W73" i="5"/>
  <c r="V73" i="5"/>
  <c r="U73" i="5"/>
  <c r="T73" i="5"/>
  <c r="Y72" i="5"/>
  <c r="X72" i="5"/>
  <c r="W72" i="5"/>
  <c r="V72" i="5"/>
  <c r="U72" i="5"/>
  <c r="T72" i="5"/>
  <c r="Y71" i="5"/>
  <c r="X71" i="5"/>
  <c r="W71" i="5"/>
  <c r="V71" i="5"/>
  <c r="U71" i="5"/>
  <c r="T71" i="5"/>
  <c r="Y70" i="5"/>
  <c r="X70" i="5"/>
  <c r="W70" i="5"/>
  <c r="V70" i="5"/>
  <c r="U70" i="5"/>
  <c r="T70" i="5"/>
  <c r="Y69" i="5"/>
  <c r="X69" i="5"/>
  <c r="W69" i="5"/>
  <c r="V69" i="5"/>
  <c r="U69" i="5"/>
  <c r="T69" i="5"/>
  <c r="Y68" i="5"/>
  <c r="X68" i="5"/>
  <c r="W68" i="5"/>
  <c r="V68" i="5"/>
  <c r="U68" i="5"/>
  <c r="T68" i="5"/>
  <c r="Y67" i="5"/>
  <c r="X67" i="5"/>
  <c r="W67" i="5"/>
  <c r="V67" i="5"/>
  <c r="U67" i="5"/>
  <c r="T67" i="5"/>
  <c r="Y66" i="5"/>
  <c r="X66" i="5"/>
  <c r="W66" i="5"/>
  <c r="V66" i="5"/>
  <c r="U66" i="5"/>
  <c r="T66" i="5"/>
  <c r="Y65" i="5"/>
  <c r="X65" i="5"/>
  <c r="W65" i="5"/>
  <c r="V65" i="5"/>
  <c r="U65" i="5"/>
  <c r="T65" i="5"/>
  <c r="Y64" i="5"/>
  <c r="X64" i="5"/>
  <c r="W64" i="5"/>
  <c r="V64" i="5"/>
  <c r="U64" i="5"/>
  <c r="T64" i="5"/>
  <c r="Y63" i="5"/>
  <c r="X63" i="5"/>
  <c r="W63" i="5"/>
  <c r="V63" i="5"/>
  <c r="U63" i="5"/>
  <c r="T63" i="5"/>
  <c r="Y62" i="5"/>
  <c r="X62" i="5"/>
  <c r="W62" i="5"/>
  <c r="V62" i="5"/>
  <c r="U62" i="5"/>
  <c r="T62" i="5"/>
  <c r="Y61" i="5"/>
  <c r="X61" i="5"/>
  <c r="W61" i="5"/>
  <c r="V61" i="5"/>
  <c r="U61" i="5"/>
  <c r="T61" i="5"/>
  <c r="Y60" i="5"/>
  <c r="X60" i="5"/>
  <c r="W60" i="5"/>
  <c r="V60" i="5"/>
  <c r="U60" i="5"/>
  <c r="T60" i="5"/>
  <c r="Y59" i="5"/>
  <c r="X59" i="5"/>
  <c r="W59" i="5"/>
  <c r="V59" i="5"/>
  <c r="U59" i="5"/>
  <c r="T59" i="5"/>
  <c r="Y58" i="5"/>
  <c r="X58" i="5"/>
  <c r="W58" i="5"/>
  <c r="V58" i="5"/>
  <c r="U58" i="5"/>
  <c r="T58" i="5"/>
  <c r="Y57" i="5"/>
  <c r="X57" i="5"/>
  <c r="W57" i="5"/>
  <c r="V57" i="5"/>
  <c r="U57" i="5"/>
  <c r="T57" i="5"/>
  <c r="Y56" i="5"/>
  <c r="X56" i="5"/>
  <c r="W56" i="5"/>
  <c r="V56" i="5"/>
  <c r="U56" i="5"/>
  <c r="T56" i="5"/>
  <c r="Y55" i="5"/>
  <c r="X55" i="5"/>
  <c r="W55" i="5"/>
  <c r="V55" i="5"/>
  <c r="U55" i="5"/>
  <c r="T55" i="5"/>
  <c r="Y54" i="5"/>
  <c r="X54" i="5"/>
  <c r="W54" i="5"/>
  <c r="V54" i="5"/>
  <c r="U54" i="5"/>
  <c r="T54" i="5"/>
  <c r="Y53" i="5"/>
  <c r="X53" i="5"/>
  <c r="W53" i="5"/>
  <c r="V53" i="5"/>
  <c r="U53" i="5"/>
  <c r="T53" i="5"/>
  <c r="Y52" i="5"/>
  <c r="X52" i="5"/>
  <c r="W52" i="5"/>
  <c r="V52" i="5"/>
  <c r="U52" i="5"/>
  <c r="T52" i="5"/>
  <c r="Y51" i="5"/>
  <c r="X51" i="5"/>
  <c r="W51" i="5"/>
  <c r="V51" i="5"/>
  <c r="U51" i="5"/>
  <c r="T51" i="5"/>
  <c r="Y50" i="5"/>
  <c r="X50" i="5"/>
  <c r="W50" i="5"/>
  <c r="V50" i="5"/>
  <c r="U50" i="5"/>
  <c r="T50" i="5"/>
  <c r="Y49" i="5"/>
  <c r="X49" i="5"/>
  <c r="W49" i="5"/>
  <c r="V49" i="5"/>
  <c r="U49" i="5"/>
  <c r="T49" i="5"/>
  <c r="Y48" i="5"/>
  <c r="X48" i="5"/>
  <c r="W48" i="5"/>
  <c r="V48" i="5"/>
  <c r="U48" i="5"/>
  <c r="T48" i="5"/>
  <c r="Y47" i="5"/>
  <c r="X47" i="5"/>
  <c r="W47" i="5"/>
  <c r="V47" i="5"/>
  <c r="U47" i="5"/>
  <c r="T47" i="5"/>
  <c r="Y46" i="5"/>
  <c r="X46" i="5"/>
  <c r="W46" i="5"/>
  <c r="V46" i="5"/>
  <c r="U46" i="5"/>
  <c r="T46" i="5"/>
  <c r="Y45" i="5"/>
  <c r="X45" i="5"/>
  <c r="W45" i="5"/>
  <c r="V45" i="5"/>
  <c r="U45" i="5"/>
  <c r="T45" i="5"/>
  <c r="Y44" i="5"/>
  <c r="X44" i="5"/>
  <c r="W44" i="5"/>
  <c r="V44" i="5"/>
  <c r="U44" i="5"/>
  <c r="T44" i="5"/>
  <c r="Y43" i="5"/>
  <c r="X43" i="5"/>
  <c r="W43" i="5"/>
  <c r="V43" i="5"/>
  <c r="U43" i="5"/>
  <c r="T43" i="5"/>
  <c r="Y42" i="5"/>
  <c r="X42" i="5"/>
  <c r="W42" i="5"/>
  <c r="V42" i="5"/>
  <c r="U42" i="5"/>
  <c r="T42" i="5"/>
  <c r="Y41" i="5"/>
  <c r="X41" i="5"/>
  <c r="W41" i="5"/>
  <c r="V41" i="5"/>
  <c r="U41" i="5"/>
  <c r="T41" i="5"/>
  <c r="Y40" i="5"/>
  <c r="X40" i="5"/>
  <c r="W40" i="5"/>
  <c r="V40" i="5"/>
  <c r="U40" i="5"/>
  <c r="T40" i="5"/>
  <c r="Y39" i="5"/>
  <c r="X39" i="5"/>
  <c r="W39" i="5"/>
  <c r="V39" i="5"/>
  <c r="U39" i="5"/>
  <c r="T39" i="5"/>
  <c r="Y38" i="5"/>
  <c r="X38" i="5"/>
  <c r="W38" i="5"/>
  <c r="V38" i="5"/>
  <c r="U38" i="5"/>
  <c r="T38" i="5"/>
  <c r="Y37" i="5"/>
  <c r="X37" i="5"/>
  <c r="W37" i="5"/>
  <c r="V37" i="5"/>
  <c r="U37" i="5"/>
  <c r="T37" i="5"/>
  <c r="Y36" i="5"/>
  <c r="X36" i="5"/>
  <c r="W36" i="5"/>
  <c r="V36" i="5"/>
  <c r="U36" i="5"/>
  <c r="T36" i="5"/>
  <c r="Y35" i="5"/>
  <c r="X35" i="5"/>
  <c r="W35" i="5"/>
  <c r="V35" i="5"/>
  <c r="U35" i="5"/>
  <c r="T35" i="5"/>
  <c r="Y34" i="5"/>
  <c r="X34" i="5"/>
  <c r="W34" i="5"/>
  <c r="V34" i="5"/>
  <c r="U34" i="5"/>
  <c r="T34" i="5"/>
  <c r="Y33" i="5"/>
  <c r="X33" i="5"/>
  <c r="W33" i="5"/>
  <c r="V33" i="5"/>
  <c r="U33" i="5"/>
  <c r="T33" i="5"/>
  <c r="Y32" i="5"/>
  <c r="X32" i="5"/>
  <c r="W32" i="5"/>
  <c r="V32" i="5"/>
  <c r="U32" i="5"/>
  <c r="T32" i="5"/>
  <c r="Y31" i="5"/>
  <c r="X31" i="5"/>
  <c r="W31" i="5"/>
  <c r="V31" i="5"/>
  <c r="U31" i="5"/>
  <c r="T31" i="5"/>
  <c r="Y30" i="5"/>
  <c r="X30" i="5"/>
  <c r="W30" i="5"/>
  <c r="V30" i="5"/>
  <c r="U30" i="5"/>
  <c r="T30" i="5"/>
  <c r="Y29" i="5"/>
  <c r="X29" i="5"/>
  <c r="W29" i="5"/>
  <c r="V29" i="5"/>
  <c r="U29" i="5"/>
  <c r="T29" i="5"/>
  <c r="Y28" i="5"/>
  <c r="X28" i="5"/>
  <c r="W28" i="5"/>
  <c r="V28" i="5"/>
  <c r="U28" i="5"/>
  <c r="T28" i="5"/>
  <c r="Y27" i="5"/>
  <c r="X27" i="5"/>
  <c r="W27" i="5"/>
  <c r="V27" i="5"/>
  <c r="U27" i="5"/>
  <c r="T27" i="5"/>
  <c r="Y26" i="5"/>
  <c r="X26" i="5"/>
  <c r="W26" i="5"/>
  <c r="V26" i="5"/>
  <c r="U26" i="5"/>
  <c r="T26" i="5"/>
  <c r="Y25" i="5"/>
  <c r="X25" i="5"/>
  <c r="W25" i="5"/>
  <c r="V25" i="5"/>
  <c r="U25" i="5"/>
  <c r="T25" i="5"/>
  <c r="Y24" i="5"/>
  <c r="X24" i="5"/>
  <c r="W24" i="5"/>
  <c r="V24" i="5"/>
  <c r="U24" i="5"/>
  <c r="T24" i="5"/>
  <c r="Y23" i="5"/>
  <c r="X23" i="5"/>
  <c r="W23" i="5"/>
  <c r="V23" i="5"/>
  <c r="U23" i="5"/>
  <c r="T23" i="5"/>
  <c r="Y22" i="5"/>
  <c r="X22" i="5"/>
  <c r="W22" i="5"/>
  <c r="V22" i="5"/>
  <c r="U22" i="5"/>
  <c r="T22" i="5"/>
  <c r="Y21" i="5"/>
  <c r="X21" i="5"/>
  <c r="W21" i="5"/>
  <c r="V21" i="5"/>
  <c r="U21" i="5"/>
  <c r="T21" i="5"/>
  <c r="Y20" i="5"/>
  <c r="X20" i="5"/>
  <c r="W20" i="5"/>
  <c r="V20" i="5"/>
  <c r="U20" i="5"/>
  <c r="T20" i="5"/>
  <c r="Y19" i="5"/>
  <c r="X19" i="5"/>
  <c r="W19" i="5"/>
  <c r="V19" i="5"/>
  <c r="U19" i="5"/>
  <c r="T19" i="5"/>
  <c r="Y18" i="5"/>
  <c r="X18" i="5"/>
  <c r="W18" i="5"/>
  <c r="V18" i="5"/>
  <c r="U18" i="5"/>
  <c r="T18" i="5"/>
  <c r="Y17" i="5"/>
  <c r="X17" i="5"/>
  <c r="W17" i="5"/>
  <c r="V17" i="5"/>
  <c r="U17" i="5"/>
  <c r="T17" i="5"/>
  <c r="D23" i="1"/>
  <c r="F3" i="1"/>
  <c r="G3" i="1" s="1"/>
  <c r="G23" i="1" s="1"/>
  <c r="F9" i="1"/>
  <c r="G9" i="1" s="1"/>
  <c r="F7" i="1"/>
  <c r="G7" i="1" s="1"/>
  <c r="Y13" i="5"/>
  <c r="X13" i="5"/>
  <c r="W13" i="5"/>
  <c r="V13" i="5"/>
  <c r="U13" i="5"/>
  <c r="T13" i="5"/>
  <c r="Y11" i="5"/>
  <c r="X11" i="5"/>
  <c r="W11" i="5"/>
  <c r="V11" i="5"/>
  <c r="U11" i="5"/>
  <c r="Y12" i="5"/>
  <c r="X12" i="5"/>
  <c r="W12" i="5"/>
  <c r="V12" i="5"/>
  <c r="U12" i="5"/>
  <c r="Y16" i="5"/>
  <c r="X16" i="5"/>
  <c r="W16" i="5"/>
  <c r="V16" i="5"/>
  <c r="U16" i="5"/>
  <c r="Y15" i="5"/>
  <c r="X15" i="5"/>
  <c r="W15" i="5"/>
  <c r="V15" i="5"/>
  <c r="U15" i="5"/>
  <c r="Y14" i="5"/>
  <c r="X14" i="5"/>
  <c r="W14" i="5"/>
  <c r="V14" i="5"/>
  <c r="U14" i="5"/>
  <c r="T11" i="5"/>
  <c r="T12" i="5"/>
  <c r="T16" i="5"/>
  <c r="T15" i="5"/>
  <c r="T14" i="5"/>
  <c r="D45" i="1"/>
  <c r="F35" i="1"/>
  <c r="G35" i="1" s="1"/>
  <c r="F29" i="1"/>
  <c r="G29" i="1" s="1"/>
  <c r="G45" i="1" s="1"/>
  <c r="F25" i="1"/>
  <c r="G25" i="1" s="1"/>
  <c r="D133" i="1"/>
  <c r="F117" i="1"/>
  <c r="G117" i="1" s="1"/>
  <c r="F114" i="1"/>
  <c r="G114" i="1" s="1"/>
  <c r="G133" i="1" s="1"/>
  <c r="F106" i="1"/>
  <c r="G106" i="1" s="1"/>
  <c r="F104" i="1"/>
  <c r="G104" i="1" s="1"/>
  <c r="G111" i="1" s="1"/>
  <c r="F102" i="1"/>
  <c r="G102" i="1" s="1"/>
  <c r="D111" i="1"/>
  <c r="M154" i="5"/>
  <c r="M153" i="5"/>
  <c r="M152" i="5"/>
  <c r="M151" i="5"/>
  <c r="M150" i="5"/>
  <c r="M149" i="5"/>
  <c r="M148" i="5"/>
  <c r="M147" i="5"/>
  <c r="M146" i="5"/>
  <c r="M145" i="5"/>
  <c r="M144" i="5"/>
  <c r="M143" i="5"/>
  <c r="M142" i="5"/>
  <c r="M141" i="5"/>
  <c r="M140" i="5"/>
  <c r="M139" i="5"/>
  <c r="M138" i="5"/>
  <c r="M137" i="5"/>
  <c r="M136" i="5"/>
  <c r="M135" i="5"/>
  <c r="M134" i="5"/>
  <c r="M133" i="5"/>
  <c r="M132" i="5"/>
  <c r="M131" i="5"/>
  <c r="M130" i="5"/>
  <c r="M129" i="5"/>
  <c r="M128" i="5"/>
  <c r="M127" i="5"/>
  <c r="M126" i="5"/>
  <c r="M125" i="5"/>
  <c r="M124" i="5"/>
  <c r="M123" i="5"/>
  <c r="M122" i="5"/>
  <c r="M121" i="5"/>
  <c r="M120" i="5"/>
  <c r="M119" i="5"/>
  <c r="M118" i="5"/>
  <c r="M117" i="5"/>
  <c r="M116" i="5"/>
  <c r="M115" i="5"/>
  <c r="M114" i="5"/>
  <c r="M113" i="5"/>
  <c r="M112" i="5"/>
  <c r="M111" i="5"/>
  <c r="M110" i="5"/>
  <c r="M109" i="5"/>
  <c r="M108" i="5"/>
  <c r="M107" i="5"/>
  <c r="M106" i="5"/>
  <c r="M105" i="5"/>
  <c r="M104" i="5"/>
  <c r="M103" i="5"/>
  <c r="M102" i="5"/>
  <c r="M101" i="5"/>
  <c r="M100" i="5"/>
  <c r="M99" i="5"/>
  <c r="M98" i="5"/>
  <c r="M97" i="5"/>
  <c r="M96" i="5"/>
  <c r="M95" i="5"/>
  <c r="M94" i="5"/>
  <c r="M93" i="5"/>
  <c r="M92" i="5"/>
  <c r="M91" i="5"/>
  <c r="M90" i="5"/>
  <c r="M89" i="5"/>
  <c r="M88" i="5"/>
  <c r="M87" i="5"/>
  <c r="M86" i="5"/>
  <c r="M85" i="5"/>
  <c r="M84" i="5"/>
  <c r="M83" i="5"/>
  <c r="M82" i="5"/>
  <c r="M81" i="5"/>
  <c r="M80" i="5"/>
  <c r="M79" i="5"/>
  <c r="M78" i="5"/>
  <c r="M77" i="5"/>
  <c r="M76" i="5"/>
  <c r="M75" i="5"/>
  <c r="M74" i="5"/>
  <c r="M73" i="5"/>
  <c r="M72" i="5"/>
  <c r="M71" i="5"/>
  <c r="M70" i="5"/>
  <c r="M69" i="5"/>
  <c r="M68" i="5"/>
  <c r="M67" i="5"/>
  <c r="M66" i="5"/>
  <c r="M65" i="5"/>
  <c r="M64" i="5"/>
  <c r="M63" i="5"/>
  <c r="M62" i="5"/>
  <c r="M61" i="5"/>
  <c r="M60" i="5"/>
  <c r="M59" i="5"/>
  <c r="M58" i="5"/>
  <c r="M57" i="5"/>
  <c r="M56" i="5"/>
  <c r="M55" i="5"/>
  <c r="M54" i="5"/>
  <c r="M53" i="5"/>
  <c r="M52" i="5"/>
  <c r="M51" i="5"/>
  <c r="M50" i="5"/>
  <c r="M49" i="5"/>
  <c r="M48" i="5"/>
  <c r="M47" i="5"/>
  <c r="M46" i="5"/>
  <c r="M45" i="5"/>
  <c r="M44" i="5"/>
  <c r="M43" i="5"/>
  <c r="M42" i="5"/>
  <c r="M41" i="5"/>
  <c r="M40" i="5"/>
  <c r="M39" i="5"/>
  <c r="M38" i="5"/>
  <c r="M37" i="5"/>
  <c r="M36" i="5"/>
  <c r="M35" i="5"/>
  <c r="M34" i="5"/>
  <c r="M33" i="5"/>
  <c r="M32" i="5"/>
  <c r="M31" i="5"/>
  <c r="M30" i="5"/>
  <c r="M29" i="5"/>
  <c r="M28" i="5"/>
  <c r="M27" i="5"/>
  <c r="M26" i="5"/>
  <c r="M25" i="5"/>
  <c r="M24" i="5"/>
  <c r="M23" i="5"/>
  <c r="M22" i="5"/>
  <c r="M21" i="5"/>
  <c r="M20" i="5"/>
  <c r="M19" i="5"/>
  <c r="M18" i="5"/>
  <c r="M17" i="5"/>
  <c r="M13" i="5"/>
  <c r="M11" i="5"/>
  <c r="M12" i="5"/>
  <c r="M16" i="5"/>
  <c r="M15" i="5"/>
  <c r="F70" i="1"/>
  <c r="G70" i="1" s="1"/>
  <c r="U9" i="5" l="1"/>
  <c r="C3" i="5" s="1"/>
  <c r="V9" i="5"/>
  <c r="D3" i="5" s="1"/>
  <c r="T9" i="5"/>
  <c r="B3" i="5" s="1"/>
  <c r="W9" i="5"/>
  <c r="E3" i="5" s="1"/>
  <c r="X9" i="5"/>
  <c r="F3" i="5" s="1"/>
  <c r="Y9" i="5"/>
  <c r="G3" i="5" s="1"/>
  <c r="F88" i="1"/>
  <c r="G88" i="1" s="1"/>
  <c r="F79" i="1"/>
  <c r="G79" i="1" s="1"/>
  <c r="G89" i="1" s="1"/>
  <c r="F80" i="1"/>
  <c r="G80" i="1" s="1"/>
  <c r="C2" i="8"/>
  <c r="E2" i="8" s="1"/>
  <c r="M14" i="5"/>
  <c r="H164" i="5" l="1"/>
  <c r="H140" i="5"/>
  <c r="H116" i="5"/>
  <c r="H92" i="5"/>
  <c r="H68" i="5"/>
  <c r="H44" i="5"/>
  <c r="H20" i="5"/>
  <c r="H146" i="5"/>
  <c r="H122" i="5"/>
  <c r="H98" i="5"/>
  <c r="H74" i="5"/>
  <c r="H50" i="5"/>
  <c r="H26" i="5"/>
  <c r="H152" i="5"/>
  <c r="H128" i="5"/>
  <c r="H104" i="5"/>
  <c r="H80" i="5"/>
  <c r="H56" i="5"/>
  <c r="H32" i="5"/>
  <c r="H158" i="5"/>
  <c r="H134" i="5"/>
  <c r="H110" i="5"/>
  <c r="H86" i="5"/>
  <c r="H62" i="5"/>
  <c r="H38" i="5"/>
  <c r="H148" i="5"/>
  <c r="H124" i="5"/>
  <c r="H100" i="5"/>
  <c r="H76" i="5"/>
  <c r="H52" i="5"/>
  <c r="H28" i="5"/>
  <c r="H34" i="5"/>
  <c r="H154" i="5"/>
  <c r="H130" i="5"/>
  <c r="H106" i="5"/>
  <c r="H82" i="5"/>
  <c r="H58" i="5"/>
  <c r="H160" i="5"/>
  <c r="H136" i="5"/>
  <c r="H112" i="5"/>
  <c r="H88" i="5"/>
  <c r="H64" i="5"/>
  <c r="H40" i="5"/>
  <c r="H166" i="5"/>
  <c r="H142" i="5"/>
  <c r="H118" i="5"/>
  <c r="H94" i="5"/>
  <c r="H70" i="5"/>
  <c r="H46" i="5"/>
  <c r="H22" i="5"/>
  <c r="H155" i="5"/>
  <c r="H131" i="5"/>
  <c r="H107" i="5"/>
  <c r="H83" i="5"/>
  <c r="H59" i="5"/>
  <c r="H35" i="5"/>
  <c r="H125" i="5"/>
  <c r="H161" i="5"/>
  <c r="H137" i="5"/>
  <c r="H113" i="5"/>
  <c r="H89" i="5"/>
  <c r="H65" i="5"/>
  <c r="H41" i="5"/>
  <c r="H17" i="5"/>
  <c r="H149" i="5"/>
  <c r="H143" i="5"/>
  <c r="H119" i="5"/>
  <c r="H95" i="5"/>
  <c r="H71" i="5"/>
  <c r="H47" i="5"/>
  <c r="H23" i="5"/>
  <c r="H101" i="5"/>
  <c r="H77" i="5"/>
  <c r="H53" i="5"/>
  <c r="H29" i="5"/>
  <c r="H147" i="5"/>
  <c r="H123" i="5"/>
  <c r="H99" i="5"/>
  <c r="H75" i="5"/>
  <c r="H51" i="5"/>
  <c r="H27" i="5"/>
  <c r="H153" i="5"/>
  <c r="H129" i="5"/>
  <c r="H105" i="5"/>
  <c r="H81" i="5"/>
  <c r="H57" i="5"/>
  <c r="H33" i="5"/>
  <c r="H159" i="5"/>
  <c r="H135" i="5"/>
  <c r="H111" i="5"/>
  <c r="H87" i="5"/>
  <c r="H63" i="5"/>
  <c r="H39" i="5"/>
  <c r="H165" i="5"/>
  <c r="H141" i="5"/>
  <c r="H117" i="5"/>
  <c r="H93" i="5"/>
  <c r="H69" i="5"/>
  <c r="H45" i="5"/>
  <c r="H21" i="5"/>
  <c r="H157" i="5"/>
  <c r="H163" i="5"/>
  <c r="H139" i="5"/>
  <c r="H115" i="5"/>
  <c r="H91" i="5"/>
  <c r="H67" i="5"/>
  <c r="H43" i="5"/>
  <c r="H19" i="5"/>
  <c r="H145" i="5"/>
  <c r="H121" i="5"/>
  <c r="H97" i="5"/>
  <c r="H73" i="5"/>
  <c r="H49" i="5"/>
  <c r="H25" i="5"/>
  <c r="H13" i="5"/>
  <c r="H151" i="5"/>
  <c r="H127" i="5"/>
  <c r="H103" i="5"/>
  <c r="H79" i="5"/>
  <c r="H55" i="5"/>
  <c r="H31" i="5"/>
  <c r="H133" i="5"/>
  <c r="H109" i="5"/>
  <c r="H85" i="5"/>
  <c r="H61" i="5"/>
  <c r="H37" i="5"/>
  <c r="H156" i="5"/>
  <c r="H132" i="5"/>
  <c r="H108" i="5"/>
  <c r="H84" i="5"/>
  <c r="H60" i="5"/>
  <c r="H36" i="5"/>
  <c r="H162" i="5"/>
  <c r="H138" i="5"/>
  <c r="H114" i="5"/>
  <c r="H90" i="5"/>
  <c r="H66" i="5"/>
  <c r="H42" i="5"/>
  <c r="H18" i="5"/>
  <c r="H144" i="5"/>
  <c r="H120" i="5"/>
  <c r="H96" i="5"/>
  <c r="H72" i="5"/>
  <c r="H48" i="5"/>
  <c r="H24" i="5"/>
  <c r="H150" i="5"/>
  <c r="H126" i="5"/>
  <c r="H102" i="5"/>
  <c r="H78" i="5"/>
  <c r="H54" i="5"/>
  <c r="H30" i="5"/>
  <c r="H12" i="5"/>
  <c r="H15" i="5"/>
  <c r="H11" i="5"/>
  <c r="H16" i="5"/>
  <c r="H14" i="5"/>
  <c r="D2" i="8"/>
  <c r="F2" i="8" s="1"/>
  <c r="W24" i="2"/>
  <c r="V24" i="2"/>
  <c r="W23" i="2"/>
  <c r="V23" i="2"/>
  <c r="W22" i="2"/>
  <c r="V22" i="2"/>
  <c r="W20" i="2"/>
  <c r="V20" i="2"/>
  <c r="W19" i="2"/>
  <c r="V19" i="2"/>
  <c r="W18" i="2"/>
  <c r="V18" i="2"/>
  <c r="W16" i="2"/>
  <c r="V16" i="2"/>
  <c r="W15" i="2"/>
  <c r="V15" i="2"/>
  <c r="W14" i="2"/>
  <c r="V14" i="2"/>
  <c r="W12" i="2"/>
  <c r="V12" i="2"/>
  <c r="W10" i="2"/>
  <c r="V10" i="2"/>
  <c r="W8" i="2"/>
  <c r="V8" i="2"/>
  <c r="W6" i="2"/>
  <c r="V6" i="2"/>
  <c r="W4" i="2"/>
  <c r="V4" i="2"/>
  <c r="W2" i="2"/>
  <c r="V2" i="2"/>
  <c r="W30" i="2" l="1"/>
  <c r="V30" i="2"/>
  <c r="W44" i="2"/>
  <c r="W43" i="2"/>
  <c r="V43" i="2"/>
  <c r="W40" i="2"/>
  <c r="V40" i="2"/>
  <c r="W38" i="2"/>
  <c r="W37" i="2"/>
  <c r="V37" i="2"/>
  <c r="W34" i="2"/>
  <c r="V34" i="2"/>
  <c r="W33" i="2"/>
  <c r="V33" i="2"/>
  <c r="T23" i="2"/>
  <c r="S23" i="2"/>
  <c r="R23" i="2"/>
  <c r="Q23" i="2"/>
  <c r="P23" i="2"/>
  <c r="O23" i="2"/>
  <c r="T19" i="2"/>
  <c r="S19" i="2"/>
  <c r="R19" i="2"/>
  <c r="Q19" i="2"/>
  <c r="P19" i="2"/>
  <c r="O19" i="2"/>
  <c r="T15" i="2"/>
  <c r="S15" i="2"/>
  <c r="R15" i="2"/>
  <c r="Q15" i="2"/>
  <c r="P15" i="2"/>
  <c r="O15" i="2"/>
  <c r="T11" i="2"/>
  <c r="S11" i="2"/>
  <c r="R11" i="2"/>
  <c r="Q11" i="2"/>
  <c r="P11" i="2"/>
  <c r="O11" i="2"/>
  <c r="V44" i="2" s="1"/>
  <c r="T7" i="2"/>
  <c r="S7" i="2"/>
  <c r="R7" i="2"/>
  <c r="Q7" i="2"/>
  <c r="P7" i="2"/>
  <c r="O7" i="2"/>
  <c r="T3" i="2"/>
  <c r="S3" i="2"/>
  <c r="R3" i="2"/>
  <c r="Q3" i="2"/>
  <c r="P3" i="2"/>
  <c r="O3" i="2"/>
  <c r="T22" i="2"/>
  <c r="S22" i="2"/>
  <c r="R22" i="2"/>
  <c r="Q22" i="2"/>
  <c r="P22" i="2"/>
  <c r="O22" i="2"/>
  <c r="T18" i="2"/>
  <c r="S18" i="2"/>
  <c r="R18" i="2"/>
  <c r="Q18" i="2"/>
  <c r="P18" i="2"/>
  <c r="O18" i="2"/>
  <c r="T14" i="2"/>
  <c r="S14" i="2"/>
  <c r="R14" i="2"/>
  <c r="Q14" i="2"/>
  <c r="P14" i="2"/>
  <c r="O14" i="2"/>
  <c r="T10" i="2"/>
  <c r="S10" i="2"/>
  <c r="R10" i="2"/>
  <c r="Q10" i="2"/>
  <c r="P10" i="2"/>
  <c r="O10" i="2"/>
  <c r="T6" i="2"/>
  <c r="S6" i="2"/>
  <c r="R6" i="2"/>
  <c r="Q6" i="2"/>
  <c r="P6" i="2"/>
  <c r="O6" i="2"/>
  <c r="T2" i="2"/>
  <c r="S2" i="2"/>
  <c r="R2" i="2"/>
  <c r="Q2" i="2"/>
  <c r="P2" i="2"/>
  <c r="O2" i="2"/>
  <c r="D89" i="1"/>
  <c r="K45" i="2"/>
  <c r="K44" i="2"/>
  <c r="K43" i="2"/>
  <c r="J45" i="2"/>
  <c r="J44" i="2"/>
  <c r="J43" i="2"/>
  <c r="K42" i="2"/>
  <c r="K41" i="2"/>
  <c r="K40" i="2"/>
  <c r="J42" i="2"/>
  <c r="J41" i="2"/>
  <c r="J40" i="2"/>
  <c r="K39" i="2"/>
  <c r="K38" i="2"/>
  <c r="K37" i="2"/>
  <c r="J39" i="2"/>
  <c r="J38" i="2"/>
  <c r="J37" i="2"/>
  <c r="K35" i="2"/>
  <c r="K34" i="2"/>
  <c r="K33" i="2"/>
  <c r="K32" i="2"/>
  <c r="K31" i="2"/>
  <c r="K30" i="2"/>
  <c r="J35" i="2"/>
  <c r="J34" i="2"/>
  <c r="J33" i="2"/>
  <c r="J32" i="2"/>
  <c r="J31" i="2"/>
  <c r="J30" i="2"/>
  <c r="K24" i="2"/>
  <c r="J24" i="2"/>
  <c r="K23" i="2"/>
  <c r="J23" i="2"/>
  <c r="K22" i="2"/>
  <c r="J22" i="2"/>
  <c r="K20" i="2"/>
  <c r="J20" i="2"/>
  <c r="K19" i="2"/>
  <c r="J19" i="2"/>
  <c r="K18" i="2"/>
  <c r="J18" i="2"/>
  <c r="K16" i="2"/>
  <c r="J16" i="2"/>
  <c r="K15" i="2"/>
  <c r="J15" i="2"/>
  <c r="K14" i="2"/>
  <c r="J14" i="2"/>
  <c r="K12" i="2"/>
  <c r="J12" i="2"/>
  <c r="K11" i="2"/>
  <c r="J11" i="2"/>
  <c r="K10" i="2"/>
  <c r="J10" i="2"/>
  <c r="K8" i="2"/>
  <c r="J8" i="2"/>
  <c r="K7" i="2"/>
  <c r="J7" i="2"/>
  <c r="K6" i="2"/>
  <c r="J6" i="2"/>
  <c r="K4" i="2"/>
  <c r="J4" i="2"/>
  <c r="K3" i="2"/>
  <c r="J3" i="2"/>
  <c r="K2" i="2"/>
  <c r="J2" i="2"/>
  <c r="K43" i="4"/>
  <c r="J43" i="4"/>
  <c r="K42" i="4"/>
  <c r="J42" i="4"/>
  <c r="K41" i="4"/>
  <c r="J41" i="4"/>
  <c r="K40" i="4"/>
  <c r="J40" i="4"/>
  <c r="K39" i="4"/>
  <c r="J39" i="4"/>
  <c r="K38" i="4"/>
  <c r="J38" i="4"/>
  <c r="K37" i="4"/>
  <c r="J37" i="4"/>
  <c r="K36" i="4"/>
  <c r="J36" i="4"/>
  <c r="K35" i="4"/>
  <c r="J35" i="4"/>
  <c r="K34" i="4"/>
  <c r="J34" i="4"/>
  <c r="K33" i="4"/>
  <c r="J33" i="4"/>
  <c r="K32" i="4"/>
  <c r="J32" i="4"/>
  <c r="K31" i="4"/>
  <c r="J31" i="4"/>
  <c r="K30" i="4"/>
  <c r="J30" i="4"/>
  <c r="K29" i="4"/>
  <c r="J29" i="4"/>
  <c r="K28" i="4"/>
  <c r="J28" i="4"/>
  <c r="K27" i="4"/>
  <c r="J27" i="4"/>
  <c r="K26" i="4"/>
  <c r="J26" i="4"/>
  <c r="K25" i="4"/>
  <c r="J25" i="4"/>
  <c r="K24" i="4"/>
  <c r="J24" i="4"/>
  <c r="K23" i="4"/>
  <c r="J23" i="4"/>
  <c r="K22" i="4"/>
  <c r="J22" i="4"/>
  <c r="K21" i="4"/>
  <c r="J21" i="4"/>
  <c r="K20" i="4"/>
  <c r="J20" i="4"/>
  <c r="K19" i="4"/>
  <c r="J19" i="4"/>
  <c r="K18" i="4"/>
  <c r="J18" i="4"/>
  <c r="K17" i="4"/>
  <c r="J17" i="4"/>
  <c r="K16" i="4"/>
  <c r="J16" i="4"/>
  <c r="K15" i="4"/>
  <c r="J15" i="4"/>
  <c r="K14" i="4"/>
  <c r="J14" i="4"/>
  <c r="K13" i="4"/>
  <c r="J13" i="4"/>
  <c r="K12" i="4"/>
  <c r="J12" i="4"/>
  <c r="K11" i="4"/>
  <c r="J11" i="4"/>
  <c r="K10" i="4"/>
  <c r="J10" i="4"/>
  <c r="K9" i="4"/>
  <c r="J9" i="4"/>
  <c r="K8" i="4"/>
  <c r="J8" i="4"/>
  <c r="J3" i="4"/>
  <c r="K3" i="4"/>
  <c r="V3" i="2" l="1"/>
  <c r="W3" i="2"/>
  <c r="V38" i="2"/>
  <c r="W11" i="2"/>
  <c r="V11" i="2"/>
  <c r="V7" i="2"/>
  <c r="W7" i="2"/>
  <c r="V41" i="2"/>
  <c r="V31" i="2"/>
  <c r="W41" i="2"/>
  <c r="W31" i="2"/>
</calcChain>
</file>

<file path=xl/sharedStrings.xml><?xml version="1.0" encoding="utf-8"?>
<sst xmlns="http://schemas.openxmlformats.org/spreadsheetml/2006/main" count="1130" uniqueCount="331">
  <si>
    <t xml:space="preserve">Scenario 1 Manual </t>
  </si>
  <si>
    <t>[9696FB]@Eagle[FFFFFF] please acknowledge with your code name.</t>
  </si>
  <si>
    <t>[9696FB]@Eagle[FFFFFF] is the UAV planner working?</t>
  </si>
  <si>
    <t>[9696FB]@Eagle[FFFFFF] please report the UAV flight duration for the current plan.</t>
  </si>
  <si>
    <t>[9696FB]@Eagle[FFFFFF] please report your current score.</t>
  </si>
  <si>
    <t>[9696FB]@Eagle[FFFFFF] what planning mode are you in? Manual, pattern, or sliding autonomy?</t>
  </si>
  <si>
    <t>[9696FB]@Eagle[FFFFFF] are you using a task difficulty map?</t>
  </si>
  <si>
    <t>[9696FB]@Eagle[FFFFFF] what UAV icon do you see on the screen? UFO or fixed-wing?</t>
  </si>
  <si>
    <t>[9696FB]@Eagle[FFFFFF] please report time left.</t>
  </si>
  <si>
    <t>[9696FB]@Eagle[FFFFFF] FYI: Eagle is going through pre-flight check. Please acknowledge with your code name.</t>
  </si>
  <si>
    <t>[9696FB]@Eagle[FFFFFF] Which building are you in?</t>
  </si>
  <si>
    <t>[9696FB]@Eagle[FFFFFF] FYI: Eagle is doing a test flight. Please acknowledge with your code name.</t>
  </si>
  <si>
    <t>[9696FB]@Eagle[FFFFFF] FYI: Eagle has safely landed and is ready for flight. Please acknowledge with your code name.</t>
  </si>
  <si>
    <t>[9696FB]@Eagle[FFFFFF] is the UAV planner still working?</t>
  </si>
  <si>
    <t>Eagle</t>
  </si>
  <si>
    <t>Key</t>
  </si>
  <si>
    <t>Yes</t>
  </si>
  <si>
    <t>60 minutes</t>
  </si>
  <si>
    <t>Manual</t>
  </si>
  <si>
    <t>No</t>
  </si>
  <si>
    <t>Fixed-wing</t>
  </si>
  <si>
    <t>TMCB</t>
  </si>
  <si>
    <t>Scenario 1 Pattern</t>
  </si>
  <si>
    <t>Pattern</t>
  </si>
  <si>
    <t>UFO</t>
  </si>
  <si>
    <t>[00FF3E]@Eagle[FFFFFF] please acknowledge with your code name.</t>
  </si>
  <si>
    <t>[00FF3E]@Eagle[FFFFFF] please report your current score.</t>
  </si>
  <si>
    <t>[00FF3E]@Eagle[FFFFFF] please report time left.</t>
  </si>
  <si>
    <t>1:49</t>
  </si>
  <si>
    <t>2:17</t>
  </si>
  <si>
    <t>2:27</t>
  </si>
  <si>
    <t>2:36</t>
  </si>
  <si>
    <t>2:44</t>
  </si>
  <si>
    <t>2:59</t>
  </si>
  <si>
    <t>3:20</t>
  </si>
  <si>
    <t>3:36</t>
  </si>
  <si>
    <t>3:51</t>
  </si>
  <si>
    <t>4:01</t>
  </si>
  <si>
    <t>4:15</t>
  </si>
  <si>
    <t>4:26</t>
  </si>
  <si>
    <t>4:39</t>
  </si>
  <si>
    <t>[00FF3E]@Eagle[FFFFFF] FYI: Eagle is going through pre-flight check. Please acknowledge with your code name.</t>
  </si>
  <si>
    <t>[00FF3E]@Eagle[FFFFFF] Which building are you in?</t>
  </si>
  <si>
    <t>[00FF3E]@Eagle[FFFFFF] FYI: Eagle is doing a test flight. Please acknowledge with your code name.</t>
  </si>
  <si>
    <t>[00FF3E]@Eagle[FFFFFF] please report the UAV flight duration for the current plan.</t>
  </si>
  <si>
    <t>[00FF3E]@Eagle[FFFFFF] FYI: Eagle has safely landed and is ready for flight. Please acknowledge with your code name.</t>
  </si>
  <si>
    <t>[00FF3E]@Eagle[FFFFFF] is the UAV planner working?</t>
  </si>
  <si>
    <t>[00FF3E]@Eagle[FFFFFF] what planning mode are you in? Manual, pattern, or sliding autonomy?</t>
  </si>
  <si>
    <t>[00FF3E]@Eagle[FFFFFF] are you using a task difficulty map?</t>
  </si>
  <si>
    <t>[00FF3E]@Eagle[FFFFFF] what UAV icon do you see on the screen? UFO or fixed-wing?</t>
  </si>
  <si>
    <t>0:10</t>
  </si>
  <si>
    <t>0:28</t>
  </si>
  <si>
    <t>0:40</t>
  </si>
  <si>
    <t>0:50</t>
  </si>
  <si>
    <t>1:00</t>
  </si>
  <si>
    <t>1:20</t>
  </si>
  <si>
    <t>1:29</t>
  </si>
  <si>
    <t>1:48</t>
  </si>
  <si>
    <t>1:58</t>
  </si>
  <si>
    <t>2:12</t>
  </si>
  <si>
    <t>2:24</t>
  </si>
  <si>
    <t>2:42</t>
  </si>
  <si>
    <t>2:53</t>
  </si>
  <si>
    <t>3:08</t>
  </si>
  <si>
    <t>3:16</t>
  </si>
  <si>
    <t>3:32</t>
  </si>
  <si>
    <t>3:42</t>
  </si>
  <si>
    <t>3:55</t>
  </si>
  <si>
    <t>4:28</t>
  </si>
  <si>
    <t>Scenario 2 Manual</t>
  </si>
  <si>
    <t>Secnario 1 Sliding</t>
  </si>
  <si>
    <t>Sliding</t>
  </si>
  <si>
    <t>0:12</t>
  </si>
  <si>
    <t>0:22</t>
  </si>
  <si>
    <t>0:41</t>
  </si>
  <si>
    <t>0:54</t>
  </si>
  <si>
    <t>1:07</t>
  </si>
  <si>
    <t>1:17</t>
  </si>
  <si>
    <t>1:34</t>
  </si>
  <si>
    <t>1:54</t>
  </si>
  <si>
    <t>2:21</t>
  </si>
  <si>
    <t>3:07</t>
  </si>
  <si>
    <t>3:15</t>
  </si>
  <si>
    <t>3:38</t>
  </si>
  <si>
    <t>3:48</t>
  </si>
  <si>
    <t>4:14</t>
  </si>
  <si>
    <t>4:29</t>
  </si>
  <si>
    <t>4:38</t>
  </si>
  <si>
    <t>4:55</t>
  </si>
  <si>
    <t>Scenario 2 Pattern</t>
  </si>
  <si>
    <t>0:14</t>
  </si>
  <si>
    <t>0:18</t>
  </si>
  <si>
    <t>0:31</t>
  </si>
  <si>
    <t>0:45</t>
  </si>
  <si>
    <t>1:15</t>
  </si>
  <si>
    <t>1:24</t>
  </si>
  <si>
    <t>1:40</t>
  </si>
  <si>
    <t>2:08</t>
  </si>
  <si>
    <t>2:23</t>
  </si>
  <si>
    <t>2:38</t>
  </si>
  <si>
    <t>3:33</t>
  </si>
  <si>
    <t>3:57</t>
  </si>
  <si>
    <t>4:04</t>
  </si>
  <si>
    <t>4:23</t>
  </si>
  <si>
    <t>4:37</t>
  </si>
  <si>
    <t>4:51</t>
  </si>
  <si>
    <t>5:13</t>
  </si>
  <si>
    <t>Scenario 2 Sliding</t>
  </si>
  <si>
    <t>0:37</t>
  </si>
  <si>
    <t>0:55</t>
  </si>
  <si>
    <t>1:08</t>
  </si>
  <si>
    <t>1:31</t>
  </si>
  <si>
    <t>1:38</t>
  </si>
  <si>
    <t>1:46</t>
  </si>
  <si>
    <t>2:00</t>
  </si>
  <si>
    <t>2:33</t>
  </si>
  <si>
    <t>2:45</t>
  </si>
  <si>
    <t>2:56</t>
  </si>
  <si>
    <t>3:35</t>
  </si>
  <si>
    <t>3:54</t>
  </si>
  <si>
    <t>4:13</t>
  </si>
  <si>
    <t>4:46</t>
  </si>
  <si>
    <t>4:58</t>
  </si>
  <si>
    <t>sliding</t>
  </si>
  <si>
    <t>Pilot1</t>
  </si>
  <si>
    <t>Pilot2</t>
  </si>
  <si>
    <t>Pilot3</t>
  </si>
  <si>
    <t>Pilot4</t>
  </si>
  <si>
    <t>Pilot5</t>
  </si>
  <si>
    <t>Pilot6</t>
  </si>
  <si>
    <t>Pilot7</t>
  </si>
  <si>
    <t>Scenario 1 Manual</t>
  </si>
  <si>
    <t>Scenario 1 Sliding</t>
  </si>
  <si>
    <t>timeleft</t>
  </si>
  <si>
    <t>score</t>
  </si>
  <si>
    <t>mouseclicks</t>
  </si>
  <si>
    <t>pathcomplete</t>
  </si>
  <si>
    <t>Less</t>
  </si>
  <si>
    <t>More</t>
  </si>
  <si>
    <t>Group</t>
  </si>
  <si>
    <t>Same</t>
  </si>
  <si>
    <t>tmcb</t>
  </si>
  <si>
    <t xml:space="preserve">Sex </t>
  </si>
  <si>
    <t xml:space="preserve"> Male</t>
  </si>
  <si>
    <t xml:space="preserve">Age </t>
  </si>
  <si>
    <t xml:space="preserve">Do you have normal vision or corrected-to-normal vision? </t>
  </si>
  <si>
    <t xml:space="preserve"> Corrected-to-normal</t>
  </si>
  <si>
    <t xml:space="preserve">Do you have color blindness? </t>
  </si>
  <si>
    <t xml:space="preserve"> No</t>
  </si>
  <si>
    <t xml:space="preserve">What is your level of experience working or playing with robots? </t>
  </si>
  <si>
    <t xml:space="preserve"> Moderately experienced</t>
  </si>
  <si>
    <t xml:space="preserve">Experience playing video games </t>
  </si>
  <si>
    <t>Pre</t>
  </si>
  <si>
    <t xml:space="preserve"> Slightly experienced</t>
  </si>
  <si>
    <t xml:space="preserve"> Very experienced</t>
  </si>
  <si>
    <t xml:space="preserve"> Female</t>
  </si>
  <si>
    <t xml:space="preserve"> Not at all experienced</t>
  </si>
  <si>
    <t xml:space="preserve">Mental_Demand_rating </t>
  </si>
  <si>
    <t xml:space="preserve">Physical_Demand_rating </t>
  </si>
  <si>
    <t xml:space="preserve">Temporal_Demand_rating </t>
  </si>
  <si>
    <t xml:space="preserve">Performance_rating </t>
  </si>
  <si>
    <t xml:space="preserve">Effort_rating </t>
  </si>
  <si>
    <t xml:space="preserve">Frustration_rating </t>
  </si>
  <si>
    <t xml:space="preserve">Which planning method did you prefer? </t>
  </si>
  <si>
    <t xml:space="preserve"> Pattern</t>
  </si>
  <si>
    <t xml:space="preserve">Which planning method was easier to learn? </t>
  </si>
  <si>
    <t xml:space="preserve">Which planning method was easier to use? </t>
  </si>
  <si>
    <t xml:space="preserve">Which planning method made best flights? </t>
  </si>
  <si>
    <t xml:space="preserve">With which planning method(s) were you able to reply with the least difficulty in the chat window when you are called? </t>
  </si>
  <si>
    <t xml:space="preserve">In the Sliding Autonomy planning mode, do you feel you have achieved what you wanted to do? </t>
  </si>
  <si>
    <t xml:space="preserve"> Yes</t>
  </si>
  <si>
    <t xml:space="preserve">In the Sliding Autonomy planning mode, do you feel you have the flexibility you need to perform the task? </t>
  </si>
  <si>
    <t xml:space="preserve">In the Sliding Autonomy planning mode, how confident were you on the performance of Artificial Intelligence BEFORE you started the exercise? Please rate using a scale from 1 to 7, where 1 is not confident at all and 7 is completely confident. </t>
  </si>
  <si>
    <t xml:space="preserve">In the Sliding Autonomy planning mode, how confident were you on the performance of Artificial Intelligence AFTER you completed the exercise? Please rate using a scale from 1 to 7, where 1 is not confident at all and 7 is completely confident. </t>
  </si>
  <si>
    <t xml:space="preserve">What are some strengths of the Manual planning method? </t>
  </si>
  <si>
    <t xml:space="preserve"> None</t>
  </si>
  <si>
    <t xml:space="preserve">What are some weaknesses of the Manual planning method? </t>
  </si>
  <si>
    <t xml:space="preserve"> Too busy in operation</t>
  </si>
  <si>
    <t xml:space="preserve">What are some strengths of the Pattern planning method? </t>
  </si>
  <si>
    <t xml:space="preserve">What are some weaknesses of the Pattern planning method </t>
  </si>
  <si>
    <t xml:space="preserve"> less adjustable parameters to per pattern</t>
  </si>
  <si>
    <t xml:space="preserve">What are some strengths of the Sliding Autonomy planning method? </t>
  </si>
  <si>
    <t xml:space="preserve"> Less workload</t>
  </si>
  <si>
    <t xml:space="preserve">What are some weaknesses of the Sliding Autonomy planning method </t>
  </si>
  <si>
    <t xml:space="preserve"> Unmanageable</t>
  </si>
  <si>
    <t xml:space="preserve">What would improve the Manual planning method? </t>
  </si>
  <si>
    <t xml:space="preserve"> Easier to switch between flying and window chatting</t>
  </si>
  <si>
    <t xml:space="preserve">What would improve the Pattern planning method? </t>
  </si>
  <si>
    <t xml:space="preserve"> Provide more adjustable properties to each patterns</t>
  </si>
  <si>
    <t xml:space="preserve">What would improve the Sliding Autonomy planning method? </t>
  </si>
  <si>
    <t xml:space="preserve"> Adding manual correction to planned path</t>
  </si>
  <si>
    <t xml:space="preserve">Any other comments? </t>
  </si>
  <si>
    <t xml:space="preserve"> This is a great work</t>
  </si>
  <si>
    <t xml:space="preserve"> (1) Manageable (2) Visually easy to planned path</t>
  </si>
  <si>
    <t>Post</t>
  </si>
  <si>
    <t xml:space="preserve"> Sliding Autonomy</t>
  </si>
  <si>
    <t xml:space="preserve"> Manual</t>
  </si>
  <si>
    <t xml:space="preserve"> None of the three</t>
  </si>
  <si>
    <t xml:space="preserve"> 1 = not confident at all</t>
  </si>
  <si>
    <t xml:space="preserve"> 7 = completely confident</t>
  </si>
  <si>
    <t xml:space="preserve"> I could lead the UAV wherever I wanted without any problem</t>
  </si>
  <si>
    <t xml:space="preserve"> I couldn't make precise turns</t>
  </si>
  <si>
    <t xml:space="preserve"> It allowed the UAV to fill a certain area efficiently</t>
  </si>
  <si>
    <t xml:space="preserve"> Since there are only 3 modes, I couldn't lead the UAV effectively, meaning to adjust with the difficulty map</t>
  </si>
  <si>
    <t xml:space="preserve"> It provides a good balance of sweeping an area and move to different locations</t>
  </si>
  <si>
    <t xml:space="preserve"> I can't add small changes to the suggested path otherwise change the entire path</t>
  </si>
  <si>
    <t xml:space="preserve"> add some "move" buttons used in the Pattern planning mode</t>
  </si>
  <si>
    <t xml:space="preserve"> provide more modes</t>
  </si>
  <si>
    <t xml:space="preserve"> enable "way-points" besides the end point</t>
  </si>
  <si>
    <t xml:space="preserve"> It was fun</t>
  </si>
  <si>
    <t xml:space="preserve"> It is pretty flexible to plan the path.</t>
  </si>
  <si>
    <t xml:space="preserve"> It is hard to plan the path through the optimal path for the UAV and I need to focus all the time on the main task.</t>
  </si>
  <si>
    <t xml:space="preserve"> It's easy to use for covering large area at once.</t>
  </si>
  <si>
    <t xml:space="preserve"> I cannot manually set the area of the path. sometime, I have to include some area that I don't want to because of the pattern of the shape.</t>
  </si>
  <si>
    <t xml:space="preserve"> I don't really need to care about the difficulty and the score because it automatically plan the path for me.</t>
  </si>
  <si>
    <t xml:space="preserve"> Even though it is the optimal path through AI, it is not intuitive just by looking at the path that has been planned from the path planning algorithms.</t>
  </si>
  <si>
    <t xml:space="preserve"> The manual planning method gives the user the most flexibility in planning the flight.</t>
  </si>
  <si>
    <t xml:space="preserve"> It takes much longer to design a flight plan without using patterns or sliding autonomy</t>
  </si>
  <si>
    <t xml:space="preserve"> Very intuitive and easy to use. I liked having both lawnmower and spiral options for the patterns (rather than just one).</t>
  </si>
  <si>
    <t xml:space="preserve"> I felt limited in some cases by only being able to use a square or circle shaped flight pattern (instead of being able to slightly modify the shapes)</t>
  </si>
  <si>
    <t xml:space="preserve"> Very simple to use--plans the flight for you.</t>
  </si>
  <si>
    <t xml:space="preserve"> Less flexibility in specifying the exact path</t>
  </si>
  <si>
    <t xml:space="preserve"> Use strafe mode as the default mode (this was easier to use)</t>
  </si>
  <si>
    <t xml:space="preserve"> More shape patterns to use</t>
  </si>
  <si>
    <t xml:space="preserve"> The ability to drag the generated line (think Google Maps)</t>
  </si>
  <si>
    <t xml:space="preserve"> it provided the most flexibility in planning</t>
  </si>
  <si>
    <t xml:space="preserve"> it was hard to me to move and fly where I wanted to</t>
  </si>
  <si>
    <t xml:space="preserve"> i really liked the balance between flexibility and structure. I liked this one best because I could control where the uav went easily and still have the felxibility that I wanted</t>
  </si>
  <si>
    <t xml:space="preserve"> only having three modes was somewhat restrictive</t>
  </si>
  <si>
    <t xml:space="preserve"> achieved the highest scores</t>
  </si>
  <si>
    <t xml:space="preserve"> not very much flexibility. I felt like I wasn't contributing. My efforts to set endpoints didn't seem to be terribly effective.</t>
  </si>
  <si>
    <t xml:space="preserve"> have the robot fly slower and turn slower so that i have more control</t>
  </si>
  <si>
    <t xml:space="preserve"> add one more a pattern to increase the flexibility</t>
  </si>
  <si>
    <t xml:space="preserve"> I felt like I needed some sort of training on how to use endpoints effectively. Using endpoints wasn't intuitive for me</t>
  </si>
  <si>
    <t xml:space="preserve"> Less likely to enter paths that were unintended</t>
  </si>
  <si>
    <t xml:space="preserve"> More likely to go over ground previously covered</t>
  </si>
  <si>
    <t xml:space="preserve"> Quick and accomplishes better results than manual</t>
  </si>
  <si>
    <t xml:space="preserve"> Not knowing the cost of the planned route before committing to it</t>
  </si>
  <si>
    <t xml:space="preserve"> Highest scores</t>
  </si>
  <si>
    <t xml:space="preserve"> At time I felt the computer and I disagreed as to what area we ought to focus on</t>
  </si>
  <si>
    <t xml:space="preserve"> I don't know</t>
  </si>
  <si>
    <t xml:space="preserve"> Calculating the time cost before committing to the path</t>
  </si>
  <si>
    <t xml:space="preserve"> Being able to set waypoints in addition to the endpoint</t>
  </si>
  <si>
    <t xml:space="preserve"> It seemed I often did better on the first attempt at a map than in the following attempts</t>
  </si>
  <si>
    <t>Mean</t>
  </si>
  <si>
    <t>Sddev</t>
  </si>
  <si>
    <t>StDev</t>
  </si>
  <si>
    <t>Scenario 1</t>
  </si>
  <si>
    <t>Scenario 2</t>
  </si>
  <si>
    <t>Delay</t>
  </si>
  <si>
    <t>S1 Best Possible Score</t>
  </si>
  <si>
    <t>S2 Best Possible Score</t>
  </si>
  <si>
    <t>timespent</t>
  </si>
  <si>
    <t>percent</t>
  </si>
  <si>
    <t>subject</t>
  </si>
  <si>
    <t>scenario</t>
  </si>
  <si>
    <t>method</t>
  </si>
  <si>
    <t>s1manual</t>
  </si>
  <si>
    <t>s1pattern</t>
  </si>
  <si>
    <t>s1sliding</t>
  </si>
  <si>
    <t>s2manual</t>
  </si>
  <si>
    <t>s2pattern</t>
  </si>
  <si>
    <t>s2sliding</t>
  </si>
  <si>
    <t>time_left</t>
  </si>
  <si>
    <t>final_score</t>
  </si>
  <si>
    <t>best_score</t>
  </si>
  <si>
    <t>try_count</t>
  </si>
  <si>
    <t>mouse_clicks</t>
  </si>
  <si>
    <t>mouse_clicks_per_try</t>
  </si>
  <si>
    <t>path_complete</t>
  </si>
  <si>
    <t>Time Left</t>
  </si>
  <si>
    <t>Total Time</t>
  </si>
  <si>
    <t>Time Spent</t>
  </si>
  <si>
    <t>Clock Format</t>
  </si>
  <si>
    <t>question_answered</t>
  </si>
  <si>
    <t>avg_delay</t>
  </si>
  <si>
    <t>yes</t>
  </si>
  <si>
    <t>eagke</t>
  </si>
  <si>
    <t>s1m</t>
  </si>
  <si>
    <t>s1p</t>
  </si>
  <si>
    <t>s1s</t>
  </si>
  <si>
    <t>s2m</t>
  </si>
  <si>
    <t>s2p</t>
  </si>
  <si>
    <t>s2s</t>
  </si>
  <si>
    <t>best_vs_autonomy</t>
  </si>
  <si>
    <t>best_vs_highest</t>
  </si>
  <si>
    <t>finished_early</t>
  </si>
  <si>
    <t>eagle</t>
  </si>
  <si>
    <t>Avg</t>
  </si>
  <si>
    <t>User Best</t>
  </si>
  <si>
    <t>EA Best</t>
  </si>
  <si>
    <t>Full Autonomy</t>
  </si>
  <si>
    <t>1 Input Best</t>
  </si>
  <si>
    <t>better_than_EA</t>
  </si>
  <si>
    <t>better_than_1_input</t>
  </si>
  <si>
    <t>time_spent</t>
  </si>
  <si>
    <t>EAGLE</t>
  </si>
  <si>
    <t>SLIDING AUTONOMY</t>
  </si>
  <si>
    <t>NO</t>
  </si>
  <si>
    <t>EATLE</t>
  </si>
  <si>
    <t>YES</t>
  </si>
  <si>
    <t>PATTERN</t>
  </si>
  <si>
    <t>MANUAL</t>
  </si>
  <si>
    <t>FIXED</t>
  </si>
  <si>
    <t>EAGEL</t>
  </si>
  <si>
    <t>ufo</t>
  </si>
  <si>
    <t>manual</t>
  </si>
  <si>
    <t>mANUAL</t>
  </si>
  <si>
    <t>TALMAGE</t>
  </si>
  <si>
    <t>9:"40</t>
  </si>
  <si>
    <t>SLIDING</t>
  </si>
  <si>
    <t>tbcb</t>
  </si>
  <si>
    <t>ys</t>
  </si>
  <si>
    <t>EAgle</t>
  </si>
  <si>
    <t>ealge</t>
  </si>
  <si>
    <t>Tmcb</t>
  </si>
  <si>
    <t>Sliding autonomy</t>
  </si>
  <si>
    <t>Fixed Wing</t>
  </si>
  <si>
    <t>planning</t>
  </si>
  <si>
    <t>no</t>
  </si>
  <si>
    <t>Ealg</t>
  </si>
  <si>
    <t>fixedwing</t>
  </si>
  <si>
    <t>eaghle</t>
  </si>
  <si>
    <t>sliding autonomy</t>
  </si>
  <si>
    <t>60 minute</t>
  </si>
  <si>
    <t>i dont kow</t>
  </si>
  <si>
    <t>Talmage</t>
  </si>
  <si>
    <t>Fixed wing</t>
  </si>
  <si>
    <t>Fixed-Wing</t>
  </si>
  <si>
    <t>Sliding Atonomy</t>
  </si>
  <si>
    <t>29]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</si>
</sst>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h:mm;@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6" applyNumberFormat="0" applyFill="0" applyAlignment="0" applyProtection="0"/>
    <xf numFmtId="0" fontId="5" fillId="0" borderId="7" applyNumberFormat="0" applyFill="0" applyAlignment="0" applyProtection="0"/>
    <xf numFmtId="0" fontId="6" fillId="0" borderId="8" applyNumberFormat="0" applyFill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9" applyNumberFormat="0" applyAlignment="0" applyProtection="0"/>
    <xf numFmtId="0" fontId="11" fillId="8" borderId="10" applyNumberFormat="0" applyAlignment="0" applyProtection="0"/>
    <xf numFmtId="0" fontId="12" fillId="8" borderId="9" applyNumberFormat="0" applyAlignment="0" applyProtection="0"/>
    <xf numFmtId="0" fontId="13" fillId="0" borderId="11" applyNumberFormat="0" applyFill="0" applyAlignment="0" applyProtection="0"/>
    <xf numFmtId="0" fontId="14" fillId="9" borderId="12" applyNumberFormat="0" applyAlignment="0" applyProtection="0"/>
    <xf numFmtId="0" fontId="15" fillId="0" borderId="0" applyNumberFormat="0" applyFill="0" applyBorder="0" applyAlignment="0" applyProtection="0"/>
    <xf numFmtId="0" fontId="2" fillId="10" borderId="13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14" applyNumberFormat="0" applyFill="0" applyAlignment="0" applyProtection="0"/>
    <xf numFmtId="0" fontId="17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17" fillId="18" borderId="0" applyNumberFormat="0" applyBorder="0" applyAlignment="0" applyProtection="0"/>
    <xf numFmtId="0" fontId="17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17" fillId="22" borderId="0" applyNumberFormat="0" applyBorder="0" applyAlignment="0" applyProtection="0"/>
    <xf numFmtId="0" fontId="17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17" fillId="26" borderId="0" applyNumberFormat="0" applyBorder="0" applyAlignment="0" applyProtection="0"/>
    <xf numFmtId="0" fontId="17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17" fillId="34" borderId="0" applyNumberFormat="0" applyBorder="0" applyAlignment="0" applyProtection="0"/>
  </cellStyleXfs>
  <cellXfs count="392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20" fontId="0" fillId="0" borderId="0" xfId="0" applyNumberFormat="1" applyBorder="1"/>
    <xf numFmtId="0" fontId="0" fillId="0" borderId="0" xfId="0" applyBorder="1"/>
    <xf numFmtId="20" fontId="0" fillId="0" borderId="0" xfId="0" applyNumberFormat="1" applyBorder="1" applyAlignment="1">
      <alignment horizontal="right"/>
    </xf>
    <xf numFmtId="0" fontId="0" fillId="0" borderId="2" xfId="0" applyBorder="1"/>
    <xf numFmtId="46" fontId="0" fillId="0" borderId="0" xfId="0" applyNumberFormat="1" applyBorder="1"/>
    <xf numFmtId="20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0" fillId="2" borderId="0" xfId="0" applyFill="1" applyBorder="1"/>
    <xf numFmtId="20" fontId="0" fillId="0" borderId="2" xfId="0" applyNumberFormat="1" applyBorder="1"/>
    <xf numFmtId="0" fontId="1" fillId="0" borderId="3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0" fontId="0" fillId="0" borderId="0" xfId="1" applyNumberFormat="1" applyFont="1" applyBorder="1"/>
    <xf numFmtId="10" fontId="0" fillId="0" borderId="2" xfId="1" applyNumberFormat="1" applyFont="1" applyBorder="1"/>
    <xf numFmtId="10" fontId="0" fillId="0" borderId="0" xfId="0" applyNumberFormat="1"/>
    <xf numFmtId="164" fontId="0" fillId="0" borderId="2" xfId="0" applyNumberFormat="1" applyBorder="1"/>
    <xf numFmtId="43" fontId="0" fillId="0" borderId="2" xfId="2" applyFont="1" applyBorder="1"/>
    <xf numFmtId="0" fontId="0" fillId="3" borderId="0" xfId="0" applyFill="1"/>
    <xf numFmtId="10" fontId="0" fillId="3" borderId="0" xfId="1" applyNumberFormat="1" applyFont="1" applyFill="1"/>
    <xf numFmtId="0" fontId="0" fillId="0" borderId="0" xfId="0" applyFill="1"/>
    <xf numFmtId="20" fontId="0" fillId="2" borderId="0" xfId="0" applyNumberFormat="1" applyFill="1"/>
    <xf numFmtId="43" fontId="1" fillId="0" borderId="0" xfId="2" applyFont="1" applyBorder="1"/>
    <xf numFmtId="37" fontId="0" fillId="0" borderId="0" xfId="2" applyNumberFormat="1" applyFont="1" applyFill="1"/>
    <xf numFmtId="37" fontId="0" fillId="3" borderId="0" xfId="2" applyNumberFormat="1" applyFont="1" applyFill="1"/>
    <xf numFmtId="1" fontId="0" fillId="0" borderId="0" xfId="0" applyNumberFormat="1" applyFill="1"/>
    <xf numFmtId="1" fontId="0" fillId="3" borderId="0" xfId="0" applyNumberFormat="1" applyFill="1"/>
    <xf numFmtId="1" fontId="0" fillId="3" borderId="0" xfId="1" applyNumberFormat="1" applyFont="1" applyFill="1"/>
    <xf numFmtId="0" fontId="1" fillId="0" borderId="2" xfId="0" applyFont="1" applyBorder="1"/>
    <xf numFmtId="0" fontId="1" fillId="3" borderId="2" xfId="0" applyFont="1" applyFill="1" applyBorder="1"/>
    <xf numFmtId="37" fontId="1" fillId="3" borderId="2" xfId="2" applyNumberFormat="1" applyFont="1" applyFill="1" applyBorder="1"/>
    <xf numFmtId="1" fontId="1" fillId="3" borderId="2" xfId="0" applyNumberFormat="1" applyFont="1" applyFill="1" applyBorder="1"/>
    <xf numFmtId="0" fontId="0" fillId="0" borderId="0" xfId="0"/>
    <xf numFmtId="0" fontId="0" fillId="0" borderId="0" xfId="0"/>
    <xf numFmtId="0" fontId="0" fillId="0" borderId="15" xfId="0" applyBorder="1"/>
    <xf numFmtId="0" fontId="0" fillId="0" borderId="17" xfId="0" applyBorder="1"/>
    <xf numFmtId="0" fontId="1" fillId="0" borderId="15" xfId="0" applyFont="1" applyBorder="1"/>
    <xf numFmtId="20" fontId="0" fillId="0" borderId="15" xfId="0" applyNumberFormat="1" applyBorder="1"/>
    <xf numFmtId="0" fontId="0" fillId="2" borderId="0" xfId="0" applyFill="1"/>
    <xf numFmtId="43" fontId="0" fillId="0" borderId="19" xfId="2" applyFont="1" applyBorder="1"/>
    <xf numFmtId="39" fontId="0" fillId="0" borderId="16" xfId="2" applyNumberFormat="1" applyFont="1" applyBorder="1"/>
    <xf numFmtId="10" fontId="0" fillId="0" borderId="18" xfId="1" applyNumberFormat="1" applyFont="1" applyBorder="1"/>
    <xf numFmtId="43" fontId="0" fillId="0" borderId="16" xfId="2" applyFont="1" applyBorder="1"/>
    <xf numFmtId="0" fontId="1" fillId="0" borderId="0" xfId="0" applyFont="1" applyBorder="1"/>
    <xf numFmtId="0" fontId="0" fillId="0" borderId="16" xfId="0" applyBorder="1"/>
    <xf numFmtId="43" fontId="1" fillId="0" borderId="16" xfId="2" applyFont="1" applyBorder="1"/>
    <xf numFmtId="0" fontId="0" fillId="2" borderId="15" xfId="0" applyFill="1" applyBorder="1"/>
    <xf numFmtId="20" fontId="0" fillId="2" borderId="15" xfId="0" applyNumberFormat="1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15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20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4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2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6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2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1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A2" sqref="A2"/>
    </sheetView>
  </sheetViews>
  <sheetFormatPr defaultRowHeight="15" x14ac:dyDescent="0.25"/>
  <cols>
    <col min="1" max="1" width="17.7109375" customWidth="1"/>
    <col min="2" max="2" width="15.85546875" customWidth="1"/>
    <col min="3" max="3" width="13.85546875" customWidth="1"/>
    <col min="4" max="4" width="2" bestFit="1" customWidth="1"/>
    <col min="5" max="5" width="3" bestFit="1" customWidth="1"/>
    <col min="6" max="6" width="12.42578125" bestFit="1" customWidth="1"/>
  </cols>
  <sheetData>
    <row r="1" spans="1:6" x14ac:dyDescent="0.25">
      <c r="A1" t="s">
        <v>270</v>
      </c>
      <c r="B1" t="s">
        <v>271</v>
      </c>
      <c r="C1" t="s">
        <v>272</v>
      </c>
      <c r="F1" t="s">
        <v>273</v>
      </c>
    </row>
    <row r="2" spans="1:6" x14ac:dyDescent="0.25">
      <c r="A2" s="375">
        <v>22</v>
      </c>
      <c r="B2">
        <v>300</v>
      </c>
      <c r="C2">
        <f>B2-A2</f>
        <v>278</v>
      </c>
      <c r="D2">
        <f>INT(C2/60)</f>
        <v>4</v>
      </c>
      <c r="E2">
        <f>MOD(C2,60)</f>
        <v>38</v>
      </c>
      <c r="F2" t="str">
        <f>CONCATENATE(D2, ":", E2)</f>
        <v>4:38</v>
      </c>
    </row>
    <row r="3" spans="1:6" x14ac:dyDescent="0.25">
      <c r="A3" s="9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67"/>
  <sheetViews>
    <sheetView tabSelected="1" workbookViewId="0">
      <pane ySplit="9" topLeftCell="A67" activePane="bottomLeft" state="frozen"/>
      <selection pane="bottomLeft" activeCell="P77" sqref="P77"/>
    </sheetView>
  </sheetViews>
  <sheetFormatPr defaultRowHeight="15" x14ac:dyDescent="0.25"/>
  <cols>
    <col min="1" max="1" width="15.42578125" customWidth="1"/>
    <col min="2" max="2" width="8.42578125" bestFit="1" customWidth="1"/>
    <col min="3" max="3" width="8" bestFit="1" customWidth="1"/>
    <col min="4" max="4" width="9.28515625" bestFit="1" customWidth="1"/>
    <col min="5" max="5" width="10.7109375" bestFit="1" customWidth="1"/>
    <col min="6" max="6" width="10.5703125" bestFit="1" customWidth="1"/>
    <col min="7" max="7" width="17.7109375" style="22" customWidth="1"/>
    <col min="8" max="8" width="15.7109375" style="22" customWidth="1"/>
    <col min="9" max="9" width="15.7109375" style="28" customWidth="1"/>
    <col min="10" max="10" width="19.5703125" style="30" bestFit="1" customWidth="1"/>
    <col min="12" max="12" width="12.7109375" bestFit="1" customWidth="1"/>
    <col min="13" max="13" width="20.42578125" style="22" bestFit="1" customWidth="1"/>
    <col min="14" max="14" width="14.5703125" bestFit="1" customWidth="1"/>
    <col min="15" max="15" width="18.85546875" bestFit="1" customWidth="1"/>
    <col min="16" max="16" width="9.85546875" bestFit="1" customWidth="1"/>
    <col min="17" max="17" width="13.85546875" style="22" bestFit="1" customWidth="1"/>
    <col min="18" max="18" width="11.140625" style="22" bestFit="1" customWidth="1"/>
  </cols>
  <sheetData>
    <row r="1" spans="1:25" x14ac:dyDescent="0.25">
      <c r="B1" t="s">
        <v>278</v>
      </c>
      <c r="C1" t="s">
        <v>279</v>
      </c>
      <c r="D1" t="s">
        <v>280</v>
      </c>
      <c r="E1" t="s">
        <v>281</v>
      </c>
      <c r="F1" t="s">
        <v>282</v>
      </c>
      <c r="G1" s="24" t="s">
        <v>283</v>
      </c>
      <c r="H1" s="24"/>
      <c r="I1" s="27"/>
      <c r="J1" s="29"/>
      <c r="K1" s="24"/>
      <c r="L1" s="24"/>
      <c r="M1" s="24"/>
      <c r="Q1" s="24"/>
      <c r="R1" s="24"/>
    </row>
    <row r="2" spans="1:25" x14ac:dyDescent="0.25">
      <c r="A2" t="s">
        <v>291</v>
      </c>
      <c r="D2">
        <v>5831</v>
      </c>
      <c r="G2" s="24">
        <v>1389</v>
      </c>
      <c r="H2" s="24"/>
      <c r="I2" s="27"/>
      <c r="J2" s="29"/>
      <c r="K2" s="24"/>
      <c r="L2" s="24"/>
      <c r="M2" s="24"/>
      <c r="Q2" s="24"/>
      <c r="R2" s="24"/>
    </row>
    <row r="3" spans="1:25" x14ac:dyDescent="0.25">
      <c r="A3" t="s">
        <v>289</v>
      </c>
      <c r="B3">
        <f>T9</f>
        <v>4354</v>
      </c>
      <c r="C3" s="37">
        <f t="shared" ref="C3:G3" si="0">U9</f>
        <v>4588</v>
      </c>
      <c r="D3" s="37">
        <f t="shared" si="0"/>
        <v>6050</v>
      </c>
      <c r="E3" s="37">
        <f t="shared" si="0"/>
        <v>1188</v>
      </c>
      <c r="F3" s="37">
        <f t="shared" si="0"/>
        <v>1463</v>
      </c>
      <c r="G3" s="37">
        <f t="shared" si="0"/>
        <v>1752</v>
      </c>
      <c r="H3" s="24"/>
      <c r="I3" s="27"/>
      <c r="J3" s="29"/>
      <c r="K3" s="24"/>
      <c r="L3" s="24"/>
      <c r="M3" s="24"/>
      <c r="Q3" s="24"/>
      <c r="R3" s="24"/>
    </row>
    <row r="4" spans="1:25" x14ac:dyDescent="0.25">
      <c r="A4" t="s">
        <v>290</v>
      </c>
      <c r="D4">
        <v>5845</v>
      </c>
      <c r="G4" s="24">
        <v>1701</v>
      </c>
      <c r="H4" s="24"/>
      <c r="I4" s="27"/>
      <c r="J4" s="29"/>
      <c r="K4" s="24"/>
      <c r="L4" s="24"/>
      <c r="M4" s="24"/>
      <c r="Q4" s="24"/>
      <c r="R4" s="24"/>
    </row>
    <row r="5" spans="1:25" x14ac:dyDescent="0.25">
      <c r="A5" t="s">
        <v>292</v>
      </c>
      <c r="D5">
        <v>6034</v>
      </c>
      <c r="G5" s="24">
        <v>1737</v>
      </c>
      <c r="H5" s="24"/>
      <c r="I5" s="27"/>
      <c r="J5" s="29"/>
      <c r="K5" s="24"/>
      <c r="L5" s="24"/>
      <c r="M5" s="24"/>
      <c r="Q5" s="24"/>
      <c r="R5" s="24"/>
    </row>
    <row r="6" spans="1:25" x14ac:dyDescent="0.25">
      <c r="G6" s="24"/>
      <c r="H6" s="24"/>
      <c r="I6" s="27"/>
      <c r="J6" s="29"/>
      <c r="K6" s="24"/>
      <c r="L6" s="24"/>
      <c r="M6" s="24"/>
      <c r="Q6" s="24"/>
      <c r="R6" s="24"/>
    </row>
    <row r="7" spans="1:25" x14ac:dyDescent="0.25">
      <c r="G7" s="24"/>
      <c r="H7" s="24"/>
      <c r="I7" s="27"/>
      <c r="J7" s="29"/>
      <c r="K7" s="24"/>
      <c r="L7" s="24"/>
      <c r="M7" s="24"/>
      <c r="Q7" s="24"/>
      <c r="R7" s="24"/>
    </row>
    <row r="8" spans="1:25" x14ac:dyDescent="0.25">
      <c r="G8" s="24"/>
      <c r="H8" s="24"/>
      <c r="I8" s="27"/>
      <c r="J8" s="29"/>
      <c r="K8" s="24"/>
      <c r="L8" s="24"/>
      <c r="M8" s="24"/>
      <c r="Q8" s="24"/>
      <c r="R8" s="24"/>
    </row>
    <row r="9" spans="1:25" x14ac:dyDescent="0.25">
      <c r="G9" s="24"/>
      <c r="H9" s="24"/>
      <c r="I9" s="27"/>
      <c r="J9" s="29"/>
      <c r="K9" s="24"/>
      <c r="L9" s="24"/>
      <c r="M9" s="24"/>
      <c r="Q9" s="24"/>
      <c r="R9" s="24"/>
      <c r="T9">
        <f>MAX(T11:T166)</f>
        <v>4354</v>
      </c>
      <c r="U9" s="37">
        <f>MAX(U11:U166)</f>
        <v>4588</v>
      </c>
      <c r="V9" s="37">
        <f>MAX(V11:V166)</f>
        <v>6050</v>
      </c>
      <c r="W9" s="37">
        <f>MAX(W11:W166)</f>
        <v>1188</v>
      </c>
      <c r="X9" s="37">
        <f>MAX(X11:X166)</f>
        <v>1463</v>
      </c>
      <c r="Y9" s="37">
        <f>MAX(Y11:Y166)</f>
        <v>1752</v>
      </c>
    </row>
    <row r="10" spans="1:25" s="32" customFormat="1" x14ac:dyDescent="0.25">
      <c r="A10" s="32" t="s">
        <v>254</v>
      </c>
      <c r="B10" s="32" t="s">
        <v>255</v>
      </c>
      <c r="C10" s="32" t="s">
        <v>256</v>
      </c>
      <c r="D10" s="32" t="s">
        <v>263</v>
      </c>
      <c r="E10" s="32" t="s">
        <v>264</v>
      </c>
      <c r="F10" s="32" t="s">
        <v>265</v>
      </c>
      <c r="G10" s="33" t="s">
        <v>284</v>
      </c>
      <c r="H10" s="33" t="s">
        <v>285</v>
      </c>
      <c r="I10" s="34" t="s">
        <v>293</v>
      </c>
      <c r="J10" s="35" t="s">
        <v>294</v>
      </c>
      <c r="K10" s="32" t="s">
        <v>266</v>
      </c>
      <c r="L10" s="32" t="s">
        <v>267</v>
      </c>
      <c r="M10" s="33" t="s">
        <v>268</v>
      </c>
      <c r="N10" s="32" t="s">
        <v>269</v>
      </c>
      <c r="O10" s="32" t="s">
        <v>274</v>
      </c>
      <c r="P10" s="32" t="s">
        <v>275</v>
      </c>
      <c r="Q10" s="33" t="s">
        <v>286</v>
      </c>
      <c r="R10" s="33" t="s">
        <v>295</v>
      </c>
      <c r="T10" s="32" t="s">
        <v>278</v>
      </c>
      <c r="U10" s="32" t="s">
        <v>279</v>
      </c>
      <c r="V10" s="32" t="s">
        <v>280</v>
      </c>
      <c r="W10" s="32" t="s">
        <v>281</v>
      </c>
      <c r="X10" s="32" t="s">
        <v>282</v>
      </c>
      <c r="Y10" s="32" t="s">
        <v>283</v>
      </c>
    </row>
    <row r="11" spans="1:25" x14ac:dyDescent="0.25">
      <c r="A11">
        <v>1</v>
      </c>
      <c r="B11">
        <v>1</v>
      </c>
      <c r="C11">
        <v>1</v>
      </c>
      <c r="D11">
        <v>164</v>
      </c>
      <c r="E11">
        <v>3825</v>
      </c>
      <c r="F11">
        <v>3825</v>
      </c>
      <c r="G11" s="23">
        <f>F11/$D$2</f>
        <v>0.6559766763848397</v>
      </c>
      <c r="H11" s="23">
        <f>F11/$B$3</f>
        <v>0.87850252641249427</v>
      </c>
      <c r="I11" s="28">
        <f>IF(F11&gt;$D$4, 1, 0)</f>
        <v>0</v>
      </c>
      <c r="J11" s="31">
        <f>IF(F11&gt;$D$5, 1, 0)</f>
        <v>0</v>
      </c>
      <c r="K11">
        <v>1</v>
      </c>
      <c r="L11">
        <v>6</v>
      </c>
      <c r="M11" s="22">
        <f t="shared" ref="M11:M76" si="1">L11/K11</f>
        <v>6</v>
      </c>
      <c r="N11" t="s">
        <v>16</v>
      </c>
      <c r="O11" s="19">
        <v>0.33329999999999999</v>
      </c>
      <c r="P11">
        <v>13.67</v>
      </c>
      <c r="Q11" s="22">
        <f>IF(D11&gt;0, 1, 0)</f>
        <v>1</v>
      </c>
      <c r="R11" s="22">
        <f>300-D11</f>
        <v>136</v>
      </c>
      <c r="T11">
        <f t="shared" ref="T11:T13" si="2">IF($B11*10+$C11=11, $F11, 0)</f>
        <v>3825</v>
      </c>
      <c r="U11">
        <f t="shared" ref="U11:U13" si="3">IF($B11*10+$C11=12, $F11, 0)</f>
        <v>0</v>
      </c>
      <c r="V11">
        <f t="shared" ref="V11:V13" si="4">IF($B11*10+$C11=13, $F11, 0)</f>
        <v>0</v>
      </c>
      <c r="W11">
        <f t="shared" ref="W11:W13" si="5">IF($B11*10+$C11=21, $F11, 0)</f>
        <v>0</v>
      </c>
      <c r="X11">
        <f t="shared" ref="X11:X13" si="6">IF($B11*10+$C11=22, $F11, 0)</f>
        <v>0</v>
      </c>
      <c r="Y11">
        <f t="shared" ref="Y11:Y13" si="7">IF($B11*10+$C11=23, $F11, 0)</f>
        <v>0</v>
      </c>
    </row>
    <row r="12" spans="1:25" x14ac:dyDescent="0.25">
      <c r="A12">
        <v>1</v>
      </c>
      <c r="B12">
        <v>1</v>
      </c>
      <c r="C12">
        <v>2</v>
      </c>
      <c r="D12">
        <v>100</v>
      </c>
      <c r="E12">
        <v>4296</v>
      </c>
      <c r="F12">
        <v>4296</v>
      </c>
      <c r="G12" s="23">
        <f>F12/$D$2</f>
        <v>0.73675184359458068</v>
      </c>
      <c r="H12" s="23">
        <f>F12/$C$3</f>
        <v>0.93635571054925892</v>
      </c>
      <c r="I12" s="28">
        <f t="shared" ref="I12:I75" si="8">IF(F12&gt;$D$4, 1, 0)</f>
        <v>0</v>
      </c>
      <c r="J12" s="31">
        <f t="shared" ref="J12:J75" si="9">IF(F12&gt;$D$5, 1, 0)</f>
        <v>0</v>
      </c>
      <c r="K12">
        <v>7</v>
      </c>
      <c r="L12">
        <v>61</v>
      </c>
      <c r="M12" s="22">
        <f>L12/K12</f>
        <v>8.7142857142857135</v>
      </c>
      <c r="N12" t="s">
        <v>16</v>
      </c>
      <c r="O12" s="19">
        <v>0.23080000000000001</v>
      </c>
      <c r="P12">
        <v>10.67</v>
      </c>
      <c r="Q12" s="22">
        <f t="shared" ref="Q12:Q75" si="10">IF(D12&gt;0, 1, 0)</f>
        <v>1</v>
      </c>
      <c r="R12" s="22">
        <f t="shared" ref="R12:R75" si="11">300-D12</f>
        <v>200</v>
      </c>
      <c r="T12">
        <f>IF($B12*10+$C12=11, $F12, 0)</f>
        <v>0</v>
      </c>
      <c r="U12">
        <f>IF($B12*10+$C12=12, $F12, 0)</f>
        <v>4296</v>
      </c>
      <c r="V12">
        <f>IF($B12*10+$C12=13, $F12, 0)</f>
        <v>0</v>
      </c>
      <c r="W12">
        <f>IF($B12*10+$C12=21, $F12, 0)</f>
        <v>0</v>
      </c>
      <c r="X12">
        <f>IF($B12*10+$C12=22, $F12, 0)</f>
        <v>0</v>
      </c>
      <c r="Y12">
        <f>IF($B12*10+$C12=23, $F12, 0)</f>
        <v>0</v>
      </c>
    </row>
    <row r="13" spans="1:25" x14ac:dyDescent="0.25">
      <c r="A13">
        <v>1</v>
      </c>
      <c r="B13">
        <v>1</v>
      </c>
      <c r="C13">
        <v>3</v>
      </c>
      <c r="D13">
        <v>223</v>
      </c>
      <c r="E13">
        <v>5896</v>
      </c>
      <c r="F13">
        <v>5896</v>
      </c>
      <c r="G13" s="23">
        <f>F13/$D$2</f>
        <v>1.0111473160692848</v>
      </c>
      <c r="H13" s="23">
        <f>F13/$D$3</f>
        <v>0.97454545454545449</v>
      </c>
      <c r="I13" s="28">
        <f t="shared" si="8"/>
        <v>1</v>
      </c>
      <c r="J13" s="31">
        <f t="shared" si="9"/>
        <v>0</v>
      </c>
      <c r="K13">
        <v>2</v>
      </c>
      <c r="L13">
        <v>15</v>
      </c>
      <c r="M13" s="22">
        <f t="shared" si="1"/>
        <v>7.5</v>
      </c>
      <c r="N13" t="s">
        <v>16</v>
      </c>
      <c r="O13" s="19">
        <v>0.4</v>
      </c>
      <c r="P13">
        <v>14.5</v>
      </c>
      <c r="Q13" s="22">
        <f t="shared" si="10"/>
        <v>1</v>
      </c>
      <c r="R13" s="22">
        <f t="shared" si="11"/>
        <v>77</v>
      </c>
      <c r="T13">
        <f t="shared" si="2"/>
        <v>0</v>
      </c>
      <c r="U13">
        <f t="shared" si="3"/>
        <v>0</v>
      </c>
      <c r="V13">
        <f t="shared" si="4"/>
        <v>5896</v>
      </c>
      <c r="W13">
        <f t="shared" si="5"/>
        <v>0</v>
      </c>
      <c r="X13">
        <f t="shared" si="6"/>
        <v>0</v>
      </c>
      <c r="Y13">
        <f t="shared" si="7"/>
        <v>0</v>
      </c>
    </row>
    <row r="14" spans="1:25" x14ac:dyDescent="0.25">
      <c r="A14">
        <v>1</v>
      </c>
      <c r="B14">
        <v>2</v>
      </c>
      <c r="C14">
        <v>1</v>
      </c>
      <c r="D14">
        <v>0</v>
      </c>
      <c r="E14">
        <v>889</v>
      </c>
      <c r="F14">
        <v>889</v>
      </c>
      <c r="G14" s="23">
        <f>F14/$G$2</f>
        <v>0.64002879769618426</v>
      </c>
      <c r="H14" s="23">
        <f>F14/$E$3</f>
        <v>0.74831649831649827</v>
      </c>
      <c r="I14" s="28">
        <f t="shared" si="8"/>
        <v>0</v>
      </c>
      <c r="J14" s="31">
        <f t="shared" si="9"/>
        <v>0</v>
      </c>
      <c r="K14">
        <v>2</v>
      </c>
      <c r="L14">
        <v>21</v>
      </c>
      <c r="M14" s="22">
        <f>L14/K14</f>
        <v>10.5</v>
      </c>
      <c r="N14" t="s">
        <v>19</v>
      </c>
      <c r="O14" s="19">
        <v>0.2</v>
      </c>
      <c r="P14">
        <v>12.5</v>
      </c>
      <c r="Q14" s="22">
        <f t="shared" si="10"/>
        <v>0</v>
      </c>
      <c r="R14" s="22">
        <f t="shared" si="11"/>
        <v>300</v>
      </c>
      <c r="T14">
        <f>IF($B14*10+$C14=11, $F14, 0)</f>
        <v>0</v>
      </c>
      <c r="U14">
        <f>IF($B14*10+$C14=12, $F14, 0)</f>
        <v>0</v>
      </c>
      <c r="V14">
        <f>IF($B14*10+$C14=13, $F14, 0)</f>
        <v>0</v>
      </c>
      <c r="W14">
        <f>IF($B14*10+$C14=21, $F14, 0)</f>
        <v>889</v>
      </c>
      <c r="X14">
        <f>IF($B14*10+$C14=22, $F14, 0)</f>
        <v>0</v>
      </c>
      <c r="Y14">
        <f>IF($B14*10+$C14=23, $F14, 0)</f>
        <v>0</v>
      </c>
    </row>
    <row r="15" spans="1:25" x14ac:dyDescent="0.25">
      <c r="A15">
        <v>1</v>
      </c>
      <c r="B15">
        <v>2</v>
      </c>
      <c r="C15">
        <v>2</v>
      </c>
      <c r="D15">
        <v>0</v>
      </c>
      <c r="E15">
        <v>1340</v>
      </c>
      <c r="F15">
        <v>1340</v>
      </c>
      <c r="G15" s="23">
        <f>F15/$G$2</f>
        <v>0.96472282217422611</v>
      </c>
      <c r="H15" s="23">
        <f>F15/$F$3</f>
        <v>0.91592617908407381</v>
      </c>
      <c r="I15" s="28">
        <f t="shared" si="8"/>
        <v>0</v>
      </c>
      <c r="J15" s="31">
        <f t="shared" si="9"/>
        <v>0</v>
      </c>
      <c r="K15">
        <v>7</v>
      </c>
      <c r="L15">
        <v>70</v>
      </c>
      <c r="M15" s="22">
        <f>L15/K15</f>
        <v>10</v>
      </c>
      <c r="N15" t="s">
        <v>16</v>
      </c>
      <c r="O15" s="19">
        <v>0.15</v>
      </c>
      <c r="P15">
        <v>12.33</v>
      </c>
      <c r="Q15" s="22">
        <f t="shared" si="10"/>
        <v>0</v>
      </c>
      <c r="R15" s="22">
        <f t="shared" si="11"/>
        <v>300</v>
      </c>
      <c r="T15">
        <f>IF($B15*10+$C15=11, $F15, 0)</f>
        <v>0</v>
      </c>
      <c r="U15">
        <f>IF($B15*10+$C15=12, $F15, 0)</f>
        <v>0</v>
      </c>
      <c r="V15">
        <f>IF($B15*10+$C15=13, $F15, 0)</f>
        <v>0</v>
      </c>
      <c r="W15">
        <f>IF($B15*10+$C15=21, $F15, 0)</f>
        <v>0</v>
      </c>
      <c r="X15">
        <f>IF($B15*10+$C15=22, $F15, 0)</f>
        <v>1340</v>
      </c>
      <c r="Y15">
        <f>IF($B15*10+$C15=23, $F15, 0)</f>
        <v>0</v>
      </c>
    </row>
    <row r="16" spans="1:25" x14ac:dyDescent="0.25">
      <c r="A16">
        <v>1</v>
      </c>
      <c r="B16">
        <v>2</v>
      </c>
      <c r="C16">
        <v>3</v>
      </c>
      <c r="D16">
        <v>194</v>
      </c>
      <c r="E16">
        <v>1389</v>
      </c>
      <c r="F16">
        <v>1389</v>
      </c>
      <c r="G16" s="23">
        <f>F16/$G$2</f>
        <v>1</v>
      </c>
      <c r="H16" s="23">
        <f>F16/$G$3</f>
        <v>0.7928082191780822</v>
      </c>
      <c r="I16" s="28">
        <f t="shared" si="8"/>
        <v>0</v>
      </c>
      <c r="J16" s="31">
        <f t="shared" si="9"/>
        <v>0</v>
      </c>
      <c r="K16">
        <v>3</v>
      </c>
      <c r="L16">
        <v>33</v>
      </c>
      <c r="M16" s="22">
        <f>L16/K16</f>
        <v>11</v>
      </c>
      <c r="N16" t="s">
        <v>16</v>
      </c>
      <c r="O16" s="19">
        <v>0.28570000000000001</v>
      </c>
      <c r="P16">
        <v>9.5</v>
      </c>
      <c r="Q16" s="22">
        <f t="shared" si="10"/>
        <v>1</v>
      </c>
      <c r="R16" s="22">
        <f t="shared" si="11"/>
        <v>106</v>
      </c>
      <c r="T16">
        <f>IF($B16*10+$C16=11, $F16, 0)</f>
        <v>0</v>
      </c>
      <c r="U16">
        <f>IF($B16*10+$C16=12, $F16, 0)</f>
        <v>0</v>
      </c>
      <c r="V16">
        <f>IF($B16*10+$C16=13, $F16, 0)</f>
        <v>0</v>
      </c>
      <c r="W16">
        <f>IF($B16*10+$C16=21, $F16, 0)</f>
        <v>0</v>
      </c>
      <c r="X16">
        <f>IF($B16*10+$C16=22, $F16, 0)</f>
        <v>0</v>
      </c>
      <c r="Y16">
        <f>IF($B16*10+$C16=23, $F16, 0)</f>
        <v>1389</v>
      </c>
    </row>
    <row r="17" spans="1:25" x14ac:dyDescent="0.25">
      <c r="A17">
        <v>2</v>
      </c>
      <c r="B17">
        <v>1</v>
      </c>
      <c r="C17">
        <v>1</v>
      </c>
      <c r="D17" s="61">
        <v>0</v>
      </c>
      <c r="E17" s="62">
        <v>4104</v>
      </c>
      <c r="F17" s="63">
        <v>4104</v>
      </c>
      <c r="G17" s="23">
        <f t="shared" ref="G17:G79" si="12">F17/$D$2</f>
        <v>0.70382438689761617</v>
      </c>
      <c r="H17" s="23">
        <f t="shared" ref="H17:H48" si="13">F17/$B$3</f>
        <v>0.94258153422140556</v>
      </c>
      <c r="I17" s="28">
        <f t="shared" si="8"/>
        <v>0</v>
      </c>
      <c r="J17" s="31">
        <f t="shared" si="9"/>
        <v>0</v>
      </c>
      <c r="K17">
        <v>2</v>
      </c>
      <c r="L17" s="64">
        <v>34</v>
      </c>
      <c r="M17" s="22">
        <f t="shared" si="1"/>
        <v>17</v>
      </c>
      <c r="N17" t="s">
        <v>16</v>
      </c>
      <c r="O17" s="19">
        <v>1</v>
      </c>
      <c r="P17">
        <v>7.85</v>
      </c>
      <c r="Q17" s="22">
        <f t="shared" si="10"/>
        <v>0</v>
      </c>
      <c r="R17" s="22">
        <f t="shared" si="11"/>
        <v>300</v>
      </c>
      <c r="T17">
        <f t="shared" ref="T17:T80" si="14">IF($B17*10+$C17=11, $F17, 0)</f>
        <v>4104</v>
      </c>
      <c r="U17">
        <f t="shared" ref="U17:U80" si="15">IF($B17*10+$C17=12, $F17, 0)</f>
        <v>0</v>
      </c>
      <c r="V17">
        <f t="shared" ref="V17:V80" si="16">IF($B17*10+$C17=13, $F17, 0)</f>
        <v>0</v>
      </c>
      <c r="W17">
        <f t="shared" ref="W17:W80" si="17">IF($B17*10+$C17=21, $F17, 0)</f>
        <v>0</v>
      </c>
      <c r="X17">
        <f t="shared" ref="X17:X80" si="18">IF($B17*10+$C17=22, $F17, 0)</f>
        <v>0</v>
      </c>
      <c r="Y17">
        <f t="shared" ref="Y17:Y80" si="19">IF($B17*10+$C17=23, $F17, 0)</f>
        <v>0</v>
      </c>
    </row>
    <row r="18" spans="1:25" x14ac:dyDescent="0.25">
      <c r="A18">
        <v>2</v>
      </c>
      <c r="B18">
        <v>1</v>
      </c>
      <c r="C18">
        <v>2</v>
      </c>
      <c r="D18" s="56">
        <v>0</v>
      </c>
      <c r="E18" s="57">
        <v>3746</v>
      </c>
      <c r="F18">
        <v>4521</v>
      </c>
      <c r="G18" s="23">
        <f t="shared" si="12"/>
        <v>0.775338706911336</v>
      </c>
      <c r="H18" s="23">
        <f t="shared" ref="H18:H49" si="20">F18/$C$3</f>
        <v>0.98539668700959027</v>
      </c>
      <c r="I18" s="28">
        <f t="shared" si="8"/>
        <v>0</v>
      </c>
      <c r="J18" s="31">
        <f t="shared" si="9"/>
        <v>0</v>
      </c>
      <c r="K18">
        <v>4</v>
      </c>
      <c r="L18" s="58">
        <v>90</v>
      </c>
      <c r="M18" s="22">
        <f t="shared" si="1"/>
        <v>22.5</v>
      </c>
      <c r="N18" s="59" t="s">
        <v>19</v>
      </c>
      <c r="O18" s="19">
        <v>0.9</v>
      </c>
      <c r="P18">
        <v>8.44</v>
      </c>
      <c r="Q18" s="22">
        <f t="shared" si="10"/>
        <v>0</v>
      </c>
      <c r="R18" s="22">
        <f t="shared" si="11"/>
        <v>300</v>
      </c>
      <c r="T18">
        <f t="shared" si="14"/>
        <v>0</v>
      </c>
      <c r="U18">
        <f t="shared" si="15"/>
        <v>4521</v>
      </c>
      <c r="V18">
        <f t="shared" si="16"/>
        <v>0</v>
      </c>
      <c r="W18">
        <f t="shared" si="17"/>
        <v>0</v>
      </c>
      <c r="X18">
        <f t="shared" si="18"/>
        <v>0</v>
      </c>
      <c r="Y18">
        <f t="shared" si="19"/>
        <v>0</v>
      </c>
    </row>
    <row r="19" spans="1:25" x14ac:dyDescent="0.25">
      <c r="A19">
        <v>2</v>
      </c>
      <c r="B19">
        <v>1</v>
      </c>
      <c r="C19">
        <v>3</v>
      </c>
      <c r="D19">
        <v>0</v>
      </c>
      <c r="E19" s="52">
        <v>4096</v>
      </c>
      <c r="F19">
        <v>6050</v>
      </c>
      <c r="G19" s="23">
        <f t="shared" si="12"/>
        <v>1.0375578802949752</v>
      </c>
      <c r="H19" s="23">
        <f t="shared" ref="H19:H50" si="21">F19/$D$3</f>
        <v>1</v>
      </c>
      <c r="I19" s="28">
        <f t="shared" si="8"/>
        <v>1</v>
      </c>
      <c r="J19" s="31">
        <f t="shared" si="9"/>
        <v>1</v>
      </c>
      <c r="K19">
        <v>6</v>
      </c>
      <c r="L19" s="54">
        <v>100</v>
      </c>
      <c r="M19" s="22">
        <f t="shared" si="1"/>
        <v>16.666666666666668</v>
      </c>
      <c r="N19" t="s">
        <v>19</v>
      </c>
      <c r="O19" s="19">
        <v>0.9</v>
      </c>
      <c r="P19">
        <v>10.44</v>
      </c>
      <c r="Q19" s="22">
        <f t="shared" si="10"/>
        <v>0</v>
      </c>
      <c r="R19" s="22">
        <f t="shared" si="11"/>
        <v>300</v>
      </c>
      <c r="T19">
        <f t="shared" si="14"/>
        <v>0</v>
      </c>
      <c r="U19">
        <f t="shared" si="15"/>
        <v>0</v>
      </c>
      <c r="V19">
        <f t="shared" si="16"/>
        <v>6050</v>
      </c>
      <c r="W19">
        <f t="shared" si="17"/>
        <v>0</v>
      </c>
      <c r="X19">
        <f t="shared" si="18"/>
        <v>0</v>
      </c>
      <c r="Y19">
        <f t="shared" si="19"/>
        <v>0</v>
      </c>
    </row>
    <row r="20" spans="1:25" x14ac:dyDescent="0.25">
      <c r="A20">
        <v>2</v>
      </c>
      <c r="B20">
        <v>2</v>
      </c>
      <c r="C20">
        <v>1</v>
      </c>
      <c r="D20" s="73">
        <v>0</v>
      </c>
      <c r="E20" s="74">
        <v>229</v>
      </c>
      <c r="F20" s="76">
        <v>1165</v>
      </c>
      <c r="G20" s="23">
        <f t="shared" ref="G20:G82" si="22">F20/$G$2</f>
        <v>0.83873290136789058</v>
      </c>
      <c r="H20" s="23">
        <f t="shared" ref="H20:H51" si="23">F20/$E$3</f>
        <v>0.98063973063973064</v>
      </c>
      <c r="I20" s="28">
        <f t="shared" si="8"/>
        <v>0</v>
      </c>
      <c r="J20" s="31">
        <f t="shared" si="9"/>
        <v>0</v>
      </c>
      <c r="K20">
        <v>3</v>
      </c>
      <c r="L20" s="75">
        <v>39</v>
      </c>
      <c r="M20" s="22">
        <f t="shared" si="1"/>
        <v>13</v>
      </c>
      <c r="N20" s="76" t="s">
        <v>19</v>
      </c>
      <c r="O20" s="19">
        <v>0.85</v>
      </c>
      <c r="P20">
        <v>9.76</v>
      </c>
      <c r="Q20" s="22">
        <f t="shared" si="10"/>
        <v>0</v>
      </c>
      <c r="R20" s="22">
        <f t="shared" si="11"/>
        <v>300</v>
      </c>
      <c r="T20">
        <f t="shared" si="14"/>
        <v>0</v>
      </c>
      <c r="U20">
        <f t="shared" si="15"/>
        <v>0</v>
      </c>
      <c r="V20">
        <f t="shared" si="16"/>
        <v>0</v>
      </c>
      <c r="W20">
        <f t="shared" si="17"/>
        <v>1165</v>
      </c>
      <c r="X20">
        <f t="shared" si="18"/>
        <v>0</v>
      </c>
      <c r="Y20">
        <f t="shared" si="19"/>
        <v>0</v>
      </c>
    </row>
    <row r="21" spans="1:25" x14ac:dyDescent="0.25">
      <c r="A21">
        <v>2</v>
      </c>
      <c r="B21">
        <v>2</v>
      </c>
      <c r="C21">
        <v>2</v>
      </c>
      <c r="D21" s="65">
        <v>0</v>
      </c>
      <c r="E21" s="66">
        <v>1050</v>
      </c>
      <c r="F21" s="67">
        <v>1308</v>
      </c>
      <c r="G21" s="23">
        <f t="shared" si="22"/>
        <v>0.94168466522678185</v>
      </c>
      <c r="H21" s="23">
        <f t="shared" ref="H21:H52" si="24">F21/$F$3</f>
        <v>0.89405331510594666</v>
      </c>
      <c r="I21" s="28">
        <f t="shared" si="8"/>
        <v>0</v>
      </c>
      <c r="J21" s="31">
        <f t="shared" si="9"/>
        <v>0</v>
      </c>
      <c r="K21">
        <v>4</v>
      </c>
      <c r="L21" s="68">
        <v>145</v>
      </c>
      <c r="M21" s="22">
        <f t="shared" si="1"/>
        <v>36.25</v>
      </c>
      <c r="N21" t="s">
        <v>16</v>
      </c>
      <c r="O21" s="19">
        <v>0.9</v>
      </c>
      <c r="P21">
        <v>8.7799999999999994</v>
      </c>
      <c r="Q21" s="22">
        <f t="shared" si="10"/>
        <v>0</v>
      </c>
      <c r="R21" s="22">
        <f t="shared" si="11"/>
        <v>300</v>
      </c>
      <c r="T21">
        <f t="shared" si="14"/>
        <v>0</v>
      </c>
      <c r="U21">
        <f t="shared" si="15"/>
        <v>0</v>
      </c>
      <c r="V21">
        <f t="shared" si="16"/>
        <v>0</v>
      </c>
      <c r="W21">
        <f t="shared" si="17"/>
        <v>0</v>
      </c>
      <c r="X21">
        <f t="shared" si="18"/>
        <v>1308</v>
      </c>
      <c r="Y21">
        <f t="shared" si="19"/>
        <v>0</v>
      </c>
    </row>
    <row r="22" spans="1:25" x14ac:dyDescent="0.25">
      <c r="A22">
        <v>2</v>
      </c>
      <c r="B22">
        <v>2</v>
      </c>
      <c r="C22">
        <v>3</v>
      </c>
      <c r="D22" s="70">
        <v>0</v>
      </c>
      <c r="E22" s="71">
        <v>1704</v>
      </c>
      <c r="F22" s="72">
        <v>1704</v>
      </c>
      <c r="G22" s="23">
        <f t="shared" si="22"/>
        <v>1.2267818574514038</v>
      </c>
      <c r="H22" s="23">
        <f t="shared" ref="H22:H53" si="25">F22/$G$3</f>
        <v>0.9726027397260274</v>
      </c>
      <c r="I22" s="28">
        <f t="shared" si="8"/>
        <v>0</v>
      </c>
      <c r="J22" s="31">
        <f t="shared" si="9"/>
        <v>0</v>
      </c>
      <c r="K22">
        <v>10</v>
      </c>
      <c r="L22" s="72">
        <v>124</v>
      </c>
      <c r="M22" s="22">
        <f t="shared" si="1"/>
        <v>12.4</v>
      </c>
      <c r="N22" s="72" t="s">
        <v>16</v>
      </c>
      <c r="O22" s="19">
        <v>0.75</v>
      </c>
      <c r="P22">
        <v>8.1300000000000008</v>
      </c>
      <c r="Q22" s="22">
        <f t="shared" si="10"/>
        <v>0</v>
      </c>
      <c r="R22" s="22">
        <f t="shared" si="11"/>
        <v>300</v>
      </c>
      <c r="T22">
        <f t="shared" si="14"/>
        <v>0</v>
      </c>
      <c r="U22">
        <f t="shared" si="15"/>
        <v>0</v>
      </c>
      <c r="V22">
        <f t="shared" si="16"/>
        <v>0</v>
      </c>
      <c r="W22">
        <f t="shared" si="17"/>
        <v>0</v>
      </c>
      <c r="X22">
        <f t="shared" si="18"/>
        <v>0</v>
      </c>
      <c r="Y22">
        <f t="shared" si="19"/>
        <v>1704</v>
      </c>
    </row>
    <row r="23" spans="1:25" x14ac:dyDescent="0.25">
      <c r="A23">
        <v>3</v>
      </c>
      <c r="B23">
        <v>1</v>
      </c>
      <c r="C23">
        <v>1</v>
      </c>
      <c r="D23" s="98">
        <v>82</v>
      </c>
      <c r="E23" s="99">
        <v>2430</v>
      </c>
      <c r="F23" s="100">
        <v>2430</v>
      </c>
      <c r="G23" s="23">
        <f t="shared" si="12"/>
        <v>0.41673812382095693</v>
      </c>
      <c r="H23" s="23">
        <f t="shared" ref="H23:H54" si="26">F23/$B$3</f>
        <v>0.55810748736793758</v>
      </c>
      <c r="I23" s="28">
        <f t="shared" si="8"/>
        <v>0</v>
      </c>
      <c r="J23" s="31">
        <f t="shared" si="9"/>
        <v>0</v>
      </c>
      <c r="K23">
        <v>1</v>
      </c>
      <c r="L23" s="101">
        <v>16</v>
      </c>
      <c r="M23" s="22">
        <f t="shared" si="1"/>
        <v>16</v>
      </c>
      <c r="N23" s="102" t="s">
        <v>16</v>
      </c>
      <c r="O23" s="19">
        <v>0.5333</v>
      </c>
      <c r="P23">
        <v>16.88</v>
      </c>
      <c r="Q23" s="22">
        <f t="shared" si="10"/>
        <v>1</v>
      </c>
      <c r="R23" s="22">
        <f t="shared" si="11"/>
        <v>218</v>
      </c>
      <c r="T23">
        <f t="shared" si="14"/>
        <v>2430</v>
      </c>
      <c r="U23">
        <f t="shared" si="15"/>
        <v>0</v>
      </c>
      <c r="V23">
        <f t="shared" si="16"/>
        <v>0</v>
      </c>
      <c r="W23">
        <f t="shared" si="17"/>
        <v>0</v>
      </c>
      <c r="X23">
        <f t="shared" si="18"/>
        <v>0</v>
      </c>
      <c r="Y23">
        <f t="shared" si="19"/>
        <v>0</v>
      </c>
    </row>
    <row r="24" spans="1:25" x14ac:dyDescent="0.25">
      <c r="A24">
        <v>3</v>
      </c>
      <c r="B24">
        <v>1</v>
      </c>
      <c r="C24">
        <v>2</v>
      </c>
      <c r="D24" s="93">
        <v>151</v>
      </c>
      <c r="E24" s="94">
        <v>4470</v>
      </c>
      <c r="F24" s="95">
        <v>4526</v>
      </c>
      <c r="G24" s="23">
        <f t="shared" si="12"/>
        <v>0.77619619276281937</v>
      </c>
      <c r="H24" s="23">
        <f t="shared" ref="H24:H55" si="27">F24/$C$3</f>
        <v>0.98648648648648651</v>
      </c>
      <c r="I24" s="28">
        <f t="shared" si="8"/>
        <v>0</v>
      </c>
      <c r="J24" s="31">
        <f t="shared" si="9"/>
        <v>0</v>
      </c>
      <c r="K24">
        <v>2</v>
      </c>
      <c r="L24" s="97">
        <v>32</v>
      </c>
      <c r="M24" s="22">
        <f t="shared" si="1"/>
        <v>16</v>
      </c>
      <c r="N24" s="96" t="s">
        <v>16</v>
      </c>
      <c r="O24" s="19">
        <v>0.3</v>
      </c>
      <c r="P24">
        <v>15.67</v>
      </c>
      <c r="Q24" s="22">
        <f t="shared" si="10"/>
        <v>1</v>
      </c>
      <c r="R24" s="22">
        <f t="shared" si="11"/>
        <v>149</v>
      </c>
      <c r="T24">
        <f t="shared" si="14"/>
        <v>0</v>
      </c>
      <c r="U24">
        <f t="shared" si="15"/>
        <v>4526</v>
      </c>
      <c r="V24">
        <f t="shared" si="16"/>
        <v>0</v>
      </c>
      <c r="W24">
        <f t="shared" si="17"/>
        <v>0</v>
      </c>
      <c r="X24">
        <f t="shared" si="18"/>
        <v>0</v>
      </c>
      <c r="Y24">
        <f t="shared" si="19"/>
        <v>0</v>
      </c>
    </row>
    <row r="25" spans="1:25" x14ac:dyDescent="0.25">
      <c r="A25">
        <v>3</v>
      </c>
      <c r="B25">
        <v>1</v>
      </c>
      <c r="C25">
        <v>3</v>
      </c>
      <c r="D25" s="88">
        <v>200</v>
      </c>
      <c r="E25" s="89">
        <v>5930</v>
      </c>
      <c r="F25" s="90">
        <v>5930</v>
      </c>
      <c r="G25" s="23">
        <f t="shared" si="12"/>
        <v>1.0169782198593724</v>
      </c>
      <c r="H25" s="23">
        <f t="shared" ref="H25:H56" si="28">F25/$D$3</f>
        <v>0.98016528925619839</v>
      </c>
      <c r="I25" s="28">
        <f t="shared" si="8"/>
        <v>1</v>
      </c>
      <c r="J25" s="31">
        <f t="shared" si="9"/>
        <v>0</v>
      </c>
      <c r="K25">
        <v>1</v>
      </c>
      <c r="L25" s="91">
        <v>21</v>
      </c>
      <c r="M25" s="22">
        <f t="shared" si="1"/>
        <v>21</v>
      </c>
      <c r="N25" t="s">
        <v>16</v>
      </c>
      <c r="O25" s="19">
        <v>0.57140000000000002</v>
      </c>
      <c r="P25">
        <v>20.75</v>
      </c>
      <c r="Q25" s="22">
        <f t="shared" si="10"/>
        <v>1</v>
      </c>
      <c r="R25" s="22">
        <f t="shared" si="11"/>
        <v>100</v>
      </c>
      <c r="T25">
        <f t="shared" si="14"/>
        <v>0</v>
      </c>
      <c r="U25">
        <f t="shared" si="15"/>
        <v>0</v>
      </c>
      <c r="V25">
        <f t="shared" si="16"/>
        <v>5930</v>
      </c>
      <c r="W25">
        <f t="shared" si="17"/>
        <v>0</v>
      </c>
      <c r="X25">
        <f t="shared" si="18"/>
        <v>0</v>
      </c>
      <c r="Y25">
        <f t="shared" si="19"/>
        <v>0</v>
      </c>
    </row>
    <row r="26" spans="1:25" x14ac:dyDescent="0.25">
      <c r="A26">
        <v>3</v>
      </c>
      <c r="B26">
        <v>2</v>
      </c>
      <c r="C26">
        <v>1</v>
      </c>
      <c r="D26" s="85">
        <v>148</v>
      </c>
      <c r="E26" s="86">
        <v>604</v>
      </c>
      <c r="F26" s="86">
        <v>604</v>
      </c>
      <c r="G26" s="23">
        <f t="shared" ref="G26" si="29">F26/$G$2</f>
        <v>0.43484521238300938</v>
      </c>
      <c r="H26" s="23">
        <f t="shared" ref="H26:H57" si="30">F26/$E$3</f>
        <v>0.50841750841750843</v>
      </c>
      <c r="I26" s="28">
        <f t="shared" si="8"/>
        <v>0</v>
      </c>
      <c r="J26" s="31">
        <f t="shared" si="9"/>
        <v>0</v>
      </c>
      <c r="K26">
        <v>1</v>
      </c>
      <c r="L26" s="87">
        <v>10</v>
      </c>
      <c r="M26" s="22">
        <f t="shared" si="1"/>
        <v>10</v>
      </c>
      <c r="N26" s="87" t="s">
        <v>16</v>
      </c>
      <c r="O26" s="19">
        <v>0</v>
      </c>
      <c r="P26" s="42">
        <v>0</v>
      </c>
      <c r="Q26" s="22">
        <f t="shared" si="10"/>
        <v>1</v>
      </c>
      <c r="R26" s="22">
        <f t="shared" si="11"/>
        <v>152</v>
      </c>
      <c r="T26">
        <f t="shared" si="14"/>
        <v>0</v>
      </c>
      <c r="U26">
        <f t="shared" si="15"/>
        <v>0</v>
      </c>
      <c r="V26">
        <f t="shared" si="16"/>
        <v>0</v>
      </c>
      <c r="W26">
        <f t="shared" si="17"/>
        <v>604</v>
      </c>
      <c r="X26">
        <f t="shared" si="18"/>
        <v>0</v>
      </c>
      <c r="Y26">
        <f t="shared" si="19"/>
        <v>0</v>
      </c>
    </row>
    <row r="27" spans="1:25" x14ac:dyDescent="0.25">
      <c r="A27">
        <v>3</v>
      </c>
      <c r="B27">
        <v>2</v>
      </c>
      <c r="C27">
        <v>2</v>
      </c>
      <c r="D27" s="77">
        <v>0</v>
      </c>
      <c r="E27" s="78">
        <v>1343</v>
      </c>
      <c r="F27" s="79">
        <v>1343</v>
      </c>
      <c r="G27" s="23">
        <f t="shared" si="22"/>
        <v>0.96688264938804891</v>
      </c>
      <c r="H27" s="23">
        <f t="shared" ref="H27:H58" si="31">F27/$F$3</f>
        <v>0.91797676008202322</v>
      </c>
      <c r="I27" s="28">
        <f t="shared" si="8"/>
        <v>0</v>
      </c>
      <c r="J27" s="31">
        <f t="shared" si="9"/>
        <v>0</v>
      </c>
      <c r="K27">
        <v>1</v>
      </c>
      <c r="L27" s="79">
        <v>74</v>
      </c>
      <c r="M27" s="22">
        <f t="shared" si="1"/>
        <v>74</v>
      </c>
      <c r="N27" s="80" t="s">
        <v>19</v>
      </c>
      <c r="O27" s="19">
        <v>0.3</v>
      </c>
      <c r="P27">
        <v>20.329999999999998</v>
      </c>
      <c r="Q27" s="22">
        <f t="shared" si="10"/>
        <v>0</v>
      </c>
      <c r="R27" s="22">
        <f t="shared" si="11"/>
        <v>300</v>
      </c>
      <c r="T27">
        <f t="shared" si="14"/>
        <v>0</v>
      </c>
      <c r="U27">
        <f t="shared" si="15"/>
        <v>0</v>
      </c>
      <c r="V27">
        <f t="shared" si="16"/>
        <v>0</v>
      </c>
      <c r="W27">
        <f t="shared" si="17"/>
        <v>0</v>
      </c>
      <c r="X27">
        <f t="shared" si="18"/>
        <v>1343</v>
      </c>
      <c r="Y27">
        <f t="shared" si="19"/>
        <v>0</v>
      </c>
    </row>
    <row r="28" spans="1:25" x14ac:dyDescent="0.25">
      <c r="A28">
        <v>3</v>
      </c>
      <c r="B28">
        <v>2</v>
      </c>
      <c r="C28">
        <v>3</v>
      </c>
      <c r="D28" s="81">
        <v>47</v>
      </c>
      <c r="E28" s="82">
        <v>1657</v>
      </c>
      <c r="F28" s="83">
        <v>1657</v>
      </c>
      <c r="G28" s="23">
        <f t="shared" si="22"/>
        <v>1.1929445644348453</v>
      </c>
      <c r="H28" s="23">
        <f t="shared" ref="H28:H59" si="32">F28/$G$3</f>
        <v>0.94577625570776258</v>
      </c>
      <c r="I28" s="28">
        <f t="shared" si="8"/>
        <v>0</v>
      </c>
      <c r="J28" s="31">
        <f t="shared" si="9"/>
        <v>0</v>
      </c>
      <c r="K28">
        <v>1</v>
      </c>
      <c r="L28" s="84">
        <v>56</v>
      </c>
      <c r="M28" s="22">
        <f t="shared" si="1"/>
        <v>56</v>
      </c>
      <c r="N28" t="s">
        <v>16</v>
      </c>
      <c r="O28" s="19">
        <v>0.35289999999999999</v>
      </c>
      <c r="P28">
        <v>18.670000000000002</v>
      </c>
      <c r="Q28" s="22">
        <f t="shared" si="10"/>
        <v>1</v>
      </c>
      <c r="R28" s="22">
        <f t="shared" si="11"/>
        <v>253</v>
      </c>
      <c r="T28">
        <f t="shared" si="14"/>
        <v>0</v>
      </c>
      <c r="U28">
        <f t="shared" si="15"/>
        <v>0</v>
      </c>
      <c r="V28">
        <f t="shared" si="16"/>
        <v>0</v>
      </c>
      <c r="W28">
        <f t="shared" si="17"/>
        <v>0</v>
      </c>
      <c r="X28">
        <f t="shared" si="18"/>
        <v>0</v>
      </c>
      <c r="Y28">
        <f t="shared" si="19"/>
        <v>1657</v>
      </c>
    </row>
    <row r="29" spans="1:25" x14ac:dyDescent="0.25">
      <c r="A29">
        <v>4</v>
      </c>
      <c r="B29">
        <v>1</v>
      </c>
      <c r="C29">
        <v>1</v>
      </c>
      <c r="D29" s="103">
        <v>139</v>
      </c>
      <c r="E29" s="104">
        <v>4150</v>
      </c>
      <c r="F29" s="105">
        <v>4150</v>
      </c>
      <c r="G29" s="23">
        <f t="shared" si="12"/>
        <v>0.71171325673126395</v>
      </c>
      <c r="H29" s="23">
        <f t="shared" ref="H29:H60" si="33">F29/$B$3</f>
        <v>0.95314653192466692</v>
      </c>
      <c r="I29" s="28">
        <f t="shared" si="8"/>
        <v>0</v>
      </c>
      <c r="J29" s="31">
        <f t="shared" si="9"/>
        <v>0</v>
      </c>
      <c r="K29">
        <v>1</v>
      </c>
      <c r="L29" s="106">
        <v>10</v>
      </c>
      <c r="M29" s="22">
        <f t="shared" si="1"/>
        <v>10</v>
      </c>
      <c r="N29" s="107" t="s">
        <v>16</v>
      </c>
      <c r="O29" s="19">
        <v>0.81820000000000004</v>
      </c>
      <c r="P29">
        <v>9.33</v>
      </c>
      <c r="Q29" s="22">
        <f t="shared" si="10"/>
        <v>1</v>
      </c>
      <c r="R29" s="22">
        <f t="shared" si="11"/>
        <v>161</v>
      </c>
      <c r="T29">
        <f t="shared" si="14"/>
        <v>4150</v>
      </c>
      <c r="U29">
        <f t="shared" si="15"/>
        <v>0</v>
      </c>
      <c r="V29">
        <f t="shared" si="16"/>
        <v>0</v>
      </c>
      <c r="W29">
        <f t="shared" si="17"/>
        <v>0</v>
      </c>
      <c r="X29">
        <f t="shared" si="18"/>
        <v>0</v>
      </c>
      <c r="Y29">
        <f t="shared" si="19"/>
        <v>0</v>
      </c>
    </row>
    <row r="30" spans="1:25" x14ac:dyDescent="0.25">
      <c r="A30">
        <v>4</v>
      </c>
      <c r="B30">
        <v>1</v>
      </c>
      <c r="C30">
        <v>2</v>
      </c>
      <c r="D30" s="108">
        <v>202</v>
      </c>
      <c r="E30" s="109">
        <v>4183</v>
      </c>
      <c r="F30" s="110">
        <v>4183</v>
      </c>
      <c r="G30" s="23">
        <f t="shared" si="12"/>
        <v>0.71737266335105476</v>
      </c>
      <c r="H30" s="23">
        <f t="shared" ref="H30:H61" si="34">F30/$C$3</f>
        <v>0.91172624237140365</v>
      </c>
      <c r="I30" s="28">
        <f t="shared" si="8"/>
        <v>0</v>
      </c>
      <c r="J30" s="31">
        <f t="shared" si="9"/>
        <v>0</v>
      </c>
      <c r="K30">
        <v>3</v>
      </c>
      <c r="L30" s="111">
        <v>156</v>
      </c>
      <c r="M30" s="22">
        <f t="shared" si="1"/>
        <v>52</v>
      </c>
      <c r="N30" s="112" t="s">
        <v>16</v>
      </c>
      <c r="O30" s="19">
        <v>0.71430000000000005</v>
      </c>
      <c r="P30">
        <v>8.1999999999999993</v>
      </c>
      <c r="Q30" s="22">
        <f t="shared" si="10"/>
        <v>1</v>
      </c>
      <c r="R30" s="22">
        <f t="shared" si="11"/>
        <v>98</v>
      </c>
      <c r="T30">
        <f t="shared" si="14"/>
        <v>0</v>
      </c>
      <c r="U30">
        <f t="shared" si="15"/>
        <v>4183</v>
      </c>
      <c r="V30">
        <f t="shared" si="16"/>
        <v>0</v>
      </c>
      <c r="W30">
        <f t="shared" si="17"/>
        <v>0</v>
      </c>
      <c r="X30">
        <f t="shared" si="18"/>
        <v>0</v>
      </c>
      <c r="Y30">
        <f t="shared" si="19"/>
        <v>0</v>
      </c>
    </row>
    <row r="31" spans="1:25" x14ac:dyDescent="0.25">
      <c r="A31">
        <v>4</v>
      </c>
      <c r="B31">
        <v>1</v>
      </c>
      <c r="C31">
        <v>3</v>
      </c>
      <c r="D31" s="113">
        <v>220</v>
      </c>
      <c r="E31" s="114">
        <v>3982</v>
      </c>
      <c r="F31" s="115">
        <v>3982</v>
      </c>
      <c r="G31" s="23">
        <f t="shared" si="12"/>
        <v>0.68290173212142002</v>
      </c>
      <c r="H31" s="23">
        <f t="shared" ref="H31:H62" si="35">F31/$D$3</f>
        <v>0.6581818181818182</v>
      </c>
      <c r="I31" s="28">
        <f t="shared" si="8"/>
        <v>0</v>
      </c>
      <c r="J31" s="31">
        <f t="shared" si="9"/>
        <v>0</v>
      </c>
      <c r="K31">
        <v>7</v>
      </c>
      <c r="L31" s="115">
        <v>26</v>
      </c>
      <c r="M31" s="22">
        <f t="shared" si="1"/>
        <v>3.7142857142857144</v>
      </c>
      <c r="N31" s="116" t="s">
        <v>19</v>
      </c>
      <c r="O31" s="19">
        <v>0.6</v>
      </c>
      <c r="P31">
        <v>17.670000000000002</v>
      </c>
      <c r="Q31" s="22">
        <f t="shared" si="10"/>
        <v>1</v>
      </c>
      <c r="R31" s="22">
        <f t="shared" si="11"/>
        <v>80</v>
      </c>
      <c r="T31">
        <f t="shared" si="14"/>
        <v>0</v>
      </c>
      <c r="U31">
        <f t="shared" si="15"/>
        <v>0</v>
      </c>
      <c r="V31">
        <f t="shared" si="16"/>
        <v>3982</v>
      </c>
      <c r="W31">
        <f t="shared" si="17"/>
        <v>0</v>
      </c>
      <c r="X31">
        <f t="shared" si="18"/>
        <v>0</v>
      </c>
      <c r="Y31">
        <f t="shared" si="19"/>
        <v>0</v>
      </c>
    </row>
    <row r="32" spans="1:25" x14ac:dyDescent="0.25">
      <c r="A32">
        <v>4</v>
      </c>
      <c r="B32">
        <v>2</v>
      </c>
      <c r="C32">
        <v>1</v>
      </c>
      <c r="D32" s="117">
        <v>166</v>
      </c>
      <c r="E32" s="118">
        <v>1100</v>
      </c>
      <c r="F32" s="119">
        <v>1100</v>
      </c>
      <c r="G32" s="23">
        <f t="shared" ref="G32" si="36">F32/$G$2</f>
        <v>0.79193664506839456</v>
      </c>
      <c r="H32" s="23">
        <f t="shared" ref="H32:H63" si="37">F32/$E$3</f>
        <v>0.92592592592592593</v>
      </c>
      <c r="I32" s="28">
        <f t="shared" si="8"/>
        <v>0</v>
      </c>
      <c r="J32" s="31">
        <f t="shared" si="9"/>
        <v>0</v>
      </c>
      <c r="K32">
        <v>1</v>
      </c>
      <c r="L32" s="120">
        <v>9</v>
      </c>
      <c r="M32" s="22">
        <f t="shared" si="1"/>
        <v>9</v>
      </c>
      <c r="N32" s="121" t="s">
        <v>16</v>
      </c>
      <c r="O32" s="19">
        <v>0.75</v>
      </c>
      <c r="P32">
        <v>9</v>
      </c>
      <c r="Q32" s="22">
        <f t="shared" si="10"/>
        <v>1</v>
      </c>
      <c r="R32" s="22">
        <f t="shared" si="11"/>
        <v>134</v>
      </c>
      <c r="T32">
        <f t="shared" si="14"/>
        <v>0</v>
      </c>
      <c r="U32">
        <f t="shared" si="15"/>
        <v>0</v>
      </c>
      <c r="V32">
        <f t="shared" si="16"/>
        <v>0</v>
      </c>
      <c r="W32">
        <f t="shared" si="17"/>
        <v>1100</v>
      </c>
      <c r="X32">
        <f t="shared" si="18"/>
        <v>0</v>
      </c>
      <c r="Y32">
        <f t="shared" si="19"/>
        <v>0</v>
      </c>
    </row>
    <row r="33" spans="1:25" x14ac:dyDescent="0.25">
      <c r="A33">
        <v>4</v>
      </c>
      <c r="B33">
        <v>2</v>
      </c>
      <c r="C33">
        <v>2</v>
      </c>
      <c r="D33" s="124">
        <v>190</v>
      </c>
      <c r="E33" s="124">
        <v>1014</v>
      </c>
      <c r="F33" s="124">
        <v>1014</v>
      </c>
      <c r="G33" s="23">
        <f t="shared" si="22"/>
        <v>0.73002159827213819</v>
      </c>
      <c r="H33" s="23">
        <f t="shared" ref="H33:H64" si="38">F33/$F$3</f>
        <v>0.69309637730690365</v>
      </c>
      <c r="I33" s="28">
        <f t="shared" si="8"/>
        <v>0</v>
      </c>
      <c r="J33" s="31">
        <f t="shared" si="9"/>
        <v>0</v>
      </c>
      <c r="K33" s="124">
        <v>3</v>
      </c>
      <c r="L33" s="124">
        <v>201</v>
      </c>
      <c r="M33" s="22">
        <f t="shared" si="1"/>
        <v>67</v>
      </c>
      <c r="N33" t="s">
        <v>16</v>
      </c>
      <c r="O33" s="19">
        <v>0.71430000000000005</v>
      </c>
      <c r="P33">
        <v>11.4</v>
      </c>
      <c r="Q33" s="22">
        <f t="shared" si="10"/>
        <v>1</v>
      </c>
      <c r="R33" s="22">
        <f t="shared" si="11"/>
        <v>110</v>
      </c>
      <c r="T33">
        <f t="shared" si="14"/>
        <v>0</v>
      </c>
      <c r="U33">
        <f t="shared" si="15"/>
        <v>0</v>
      </c>
      <c r="V33">
        <f t="shared" si="16"/>
        <v>0</v>
      </c>
      <c r="W33">
        <f t="shared" si="17"/>
        <v>0</v>
      </c>
      <c r="X33">
        <f t="shared" si="18"/>
        <v>1014</v>
      </c>
      <c r="Y33">
        <f t="shared" si="19"/>
        <v>0</v>
      </c>
    </row>
    <row r="34" spans="1:25" x14ac:dyDescent="0.25">
      <c r="A34">
        <v>4</v>
      </c>
      <c r="B34">
        <v>2</v>
      </c>
      <c r="C34">
        <v>3</v>
      </c>
      <c r="D34" s="124">
        <v>220</v>
      </c>
      <c r="E34" s="124">
        <v>464</v>
      </c>
      <c r="F34" s="124">
        <v>1067</v>
      </c>
      <c r="G34" s="23">
        <f t="shared" si="22"/>
        <v>0.7681785457163427</v>
      </c>
      <c r="H34" s="23">
        <f t="shared" ref="H34:H65" si="39">F34/$G$3</f>
        <v>0.60901826484018262</v>
      </c>
      <c r="I34" s="28">
        <f t="shared" si="8"/>
        <v>0</v>
      </c>
      <c r="J34" s="31">
        <f t="shared" si="9"/>
        <v>0</v>
      </c>
      <c r="K34">
        <v>4</v>
      </c>
      <c r="L34" s="122">
        <v>32</v>
      </c>
      <c r="M34" s="22">
        <f t="shared" si="1"/>
        <v>8</v>
      </c>
      <c r="N34" s="123" t="s">
        <v>19</v>
      </c>
      <c r="O34" s="19">
        <v>0.6</v>
      </c>
      <c r="P34">
        <v>12.67</v>
      </c>
      <c r="Q34" s="22">
        <f t="shared" si="10"/>
        <v>1</v>
      </c>
      <c r="R34" s="22">
        <f t="shared" si="11"/>
        <v>80</v>
      </c>
      <c r="T34">
        <f t="shared" si="14"/>
        <v>0</v>
      </c>
      <c r="U34">
        <f t="shared" si="15"/>
        <v>0</v>
      </c>
      <c r="V34">
        <f t="shared" si="16"/>
        <v>0</v>
      </c>
      <c r="W34">
        <f t="shared" si="17"/>
        <v>0</v>
      </c>
      <c r="X34">
        <f t="shared" si="18"/>
        <v>0</v>
      </c>
      <c r="Y34">
        <f t="shared" si="19"/>
        <v>1067</v>
      </c>
    </row>
    <row r="35" spans="1:25" x14ac:dyDescent="0.25">
      <c r="A35">
        <v>5</v>
      </c>
      <c r="B35">
        <v>1</v>
      </c>
      <c r="C35">
        <v>1</v>
      </c>
      <c r="D35" s="151">
        <v>13</v>
      </c>
      <c r="E35" s="152">
        <v>3716</v>
      </c>
      <c r="F35" s="153">
        <v>3716</v>
      </c>
      <c r="G35" s="23">
        <f t="shared" si="12"/>
        <v>0.63728348482250041</v>
      </c>
      <c r="H35" s="23">
        <f t="shared" ref="H35:H66" si="40">F35/$B$3</f>
        <v>0.85346807533302715</v>
      </c>
      <c r="I35" s="28">
        <f t="shared" si="8"/>
        <v>0</v>
      </c>
      <c r="J35" s="31">
        <f t="shared" si="9"/>
        <v>0</v>
      </c>
      <c r="K35">
        <v>2</v>
      </c>
      <c r="L35" s="155">
        <v>13</v>
      </c>
      <c r="M35" s="22">
        <f t="shared" si="1"/>
        <v>6.5</v>
      </c>
      <c r="N35" s="154" t="s">
        <v>16</v>
      </c>
      <c r="O35" s="19">
        <v>0.2</v>
      </c>
      <c r="P35">
        <v>11.25</v>
      </c>
      <c r="Q35" s="22">
        <f t="shared" si="10"/>
        <v>1</v>
      </c>
      <c r="R35" s="22">
        <f t="shared" si="11"/>
        <v>287</v>
      </c>
      <c r="T35">
        <f t="shared" si="14"/>
        <v>3716</v>
      </c>
      <c r="U35">
        <f t="shared" si="15"/>
        <v>0</v>
      </c>
      <c r="V35">
        <f t="shared" si="16"/>
        <v>0</v>
      </c>
      <c r="W35">
        <f t="shared" si="17"/>
        <v>0</v>
      </c>
      <c r="X35">
        <f t="shared" si="18"/>
        <v>0</v>
      </c>
      <c r="Y35">
        <f t="shared" si="19"/>
        <v>0</v>
      </c>
    </row>
    <row r="36" spans="1:25" x14ac:dyDescent="0.25">
      <c r="A36">
        <v>5</v>
      </c>
      <c r="B36">
        <v>1</v>
      </c>
      <c r="C36">
        <v>2</v>
      </c>
      <c r="D36" s="146">
        <v>80</v>
      </c>
      <c r="E36" s="147">
        <v>4552</v>
      </c>
      <c r="F36" s="148">
        <v>4552</v>
      </c>
      <c r="G36" s="23">
        <f t="shared" si="12"/>
        <v>0.78065511919053332</v>
      </c>
      <c r="H36" s="23">
        <f t="shared" ref="H36:H67" si="41">F36/$C$3</f>
        <v>0.99215344376634695</v>
      </c>
      <c r="I36" s="28">
        <f t="shared" si="8"/>
        <v>0</v>
      </c>
      <c r="J36" s="31">
        <f t="shared" si="9"/>
        <v>0</v>
      </c>
      <c r="K36">
        <v>2</v>
      </c>
      <c r="L36" s="149">
        <v>53</v>
      </c>
      <c r="M36" s="22">
        <f t="shared" si="1"/>
        <v>26.5</v>
      </c>
      <c r="N36" s="150" t="s">
        <v>16</v>
      </c>
      <c r="O36" s="19">
        <v>0.33329999999999999</v>
      </c>
      <c r="P36">
        <v>11.8</v>
      </c>
      <c r="Q36" s="22">
        <f t="shared" si="10"/>
        <v>1</v>
      </c>
      <c r="R36" s="22">
        <f t="shared" si="11"/>
        <v>220</v>
      </c>
      <c r="T36">
        <f t="shared" si="14"/>
        <v>0</v>
      </c>
      <c r="U36">
        <f t="shared" si="15"/>
        <v>4552</v>
      </c>
      <c r="V36">
        <f t="shared" si="16"/>
        <v>0</v>
      </c>
      <c r="W36">
        <f t="shared" si="17"/>
        <v>0</v>
      </c>
      <c r="X36">
        <f t="shared" si="18"/>
        <v>0</v>
      </c>
      <c r="Y36">
        <f t="shared" si="19"/>
        <v>0</v>
      </c>
    </row>
    <row r="37" spans="1:25" x14ac:dyDescent="0.25">
      <c r="A37">
        <v>5</v>
      </c>
      <c r="B37">
        <v>1</v>
      </c>
      <c r="C37">
        <v>3</v>
      </c>
      <c r="D37" s="141">
        <v>86</v>
      </c>
      <c r="E37" s="142">
        <v>5920</v>
      </c>
      <c r="F37" s="143">
        <v>5947</v>
      </c>
      <c r="G37" s="23">
        <f t="shared" si="12"/>
        <v>1.019893671754416</v>
      </c>
      <c r="H37" s="23">
        <f t="shared" ref="H37:H68" si="42">F37/$D$3</f>
        <v>0.98297520661157023</v>
      </c>
      <c r="I37" s="28">
        <f t="shared" si="8"/>
        <v>1</v>
      </c>
      <c r="J37" s="31">
        <f t="shared" si="9"/>
        <v>0</v>
      </c>
      <c r="K37">
        <v>3</v>
      </c>
      <c r="L37" s="144">
        <v>36</v>
      </c>
      <c r="M37" s="22">
        <f t="shared" si="1"/>
        <v>12</v>
      </c>
      <c r="N37" s="145" t="s">
        <v>16</v>
      </c>
      <c r="O37" s="19">
        <v>0.5</v>
      </c>
      <c r="P37">
        <v>8.1300000000000008</v>
      </c>
      <c r="Q37" s="22">
        <f t="shared" si="10"/>
        <v>1</v>
      </c>
      <c r="R37" s="22">
        <f t="shared" si="11"/>
        <v>214</v>
      </c>
      <c r="T37">
        <f t="shared" si="14"/>
        <v>0</v>
      </c>
      <c r="U37">
        <f t="shared" si="15"/>
        <v>0</v>
      </c>
      <c r="V37">
        <f t="shared" si="16"/>
        <v>5947</v>
      </c>
      <c r="W37">
        <f t="shared" si="17"/>
        <v>0</v>
      </c>
      <c r="X37">
        <f t="shared" si="18"/>
        <v>0</v>
      </c>
      <c r="Y37">
        <f t="shared" si="19"/>
        <v>0</v>
      </c>
    </row>
    <row r="38" spans="1:25" x14ac:dyDescent="0.25">
      <c r="A38">
        <v>5</v>
      </c>
      <c r="B38">
        <v>2</v>
      </c>
      <c r="C38">
        <v>1</v>
      </c>
      <c r="D38" s="126">
        <v>0</v>
      </c>
      <c r="E38" s="127">
        <v>884</v>
      </c>
      <c r="F38" s="128">
        <v>1169</v>
      </c>
      <c r="G38" s="23">
        <f t="shared" ref="G38" si="43">F38/$G$2</f>
        <v>0.84161267098632109</v>
      </c>
      <c r="H38" s="23">
        <f t="shared" ref="H38:H69" si="44">F38/$E$3</f>
        <v>0.984006734006734</v>
      </c>
      <c r="I38" s="28">
        <f t="shared" si="8"/>
        <v>0</v>
      </c>
      <c r="J38" s="31">
        <f t="shared" si="9"/>
        <v>0</v>
      </c>
      <c r="K38">
        <v>2</v>
      </c>
      <c r="L38" s="129">
        <v>28</v>
      </c>
      <c r="M38" s="22">
        <f t="shared" si="1"/>
        <v>14</v>
      </c>
      <c r="N38" s="130" t="s">
        <v>19</v>
      </c>
      <c r="O38" s="19">
        <v>0.2</v>
      </c>
      <c r="P38">
        <v>8.5</v>
      </c>
      <c r="Q38" s="22">
        <f t="shared" si="10"/>
        <v>0</v>
      </c>
      <c r="R38" s="22">
        <f t="shared" si="11"/>
        <v>300</v>
      </c>
      <c r="T38">
        <f t="shared" si="14"/>
        <v>0</v>
      </c>
      <c r="U38">
        <f t="shared" si="15"/>
        <v>0</v>
      </c>
      <c r="V38">
        <f t="shared" si="16"/>
        <v>0</v>
      </c>
      <c r="W38">
        <f t="shared" si="17"/>
        <v>1169</v>
      </c>
      <c r="X38">
        <f t="shared" si="18"/>
        <v>0</v>
      </c>
      <c r="Y38">
        <f t="shared" si="19"/>
        <v>0</v>
      </c>
    </row>
    <row r="39" spans="1:25" x14ac:dyDescent="0.25">
      <c r="A39">
        <v>5</v>
      </c>
      <c r="B39">
        <v>2</v>
      </c>
      <c r="C39">
        <v>2</v>
      </c>
      <c r="D39" s="131">
        <v>0</v>
      </c>
      <c r="E39" s="132">
        <v>1317</v>
      </c>
      <c r="F39" s="133">
        <v>1317</v>
      </c>
      <c r="G39" s="23">
        <f t="shared" si="22"/>
        <v>0.94816414686825057</v>
      </c>
      <c r="H39" s="23">
        <f t="shared" ref="H39:H70" si="45">F39/$F$3</f>
        <v>0.9002050580997949</v>
      </c>
      <c r="I39" s="28">
        <f t="shared" si="8"/>
        <v>0</v>
      </c>
      <c r="J39" s="31">
        <f t="shared" si="9"/>
        <v>0</v>
      </c>
      <c r="K39">
        <v>1</v>
      </c>
      <c r="L39" s="134">
        <v>66</v>
      </c>
      <c r="M39" s="22">
        <f t="shared" si="1"/>
        <v>66</v>
      </c>
      <c r="N39" s="135" t="s">
        <v>16</v>
      </c>
      <c r="O39" s="19">
        <v>0.25</v>
      </c>
      <c r="P39">
        <v>10.199999999999999</v>
      </c>
      <c r="Q39" s="22">
        <f t="shared" si="10"/>
        <v>0</v>
      </c>
      <c r="R39" s="22">
        <f t="shared" si="11"/>
        <v>300</v>
      </c>
      <c r="T39">
        <f t="shared" si="14"/>
        <v>0</v>
      </c>
      <c r="U39">
        <f t="shared" si="15"/>
        <v>0</v>
      </c>
      <c r="V39">
        <f t="shared" si="16"/>
        <v>0</v>
      </c>
      <c r="W39">
        <f t="shared" si="17"/>
        <v>0</v>
      </c>
      <c r="X39">
        <f t="shared" si="18"/>
        <v>1317</v>
      </c>
      <c r="Y39">
        <f t="shared" si="19"/>
        <v>0</v>
      </c>
    </row>
    <row r="40" spans="1:25" x14ac:dyDescent="0.25">
      <c r="A40">
        <v>5</v>
      </c>
      <c r="B40">
        <v>2</v>
      </c>
      <c r="C40">
        <v>3</v>
      </c>
      <c r="D40" s="136">
        <v>29</v>
      </c>
      <c r="E40" s="137">
        <v>1473</v>
      </c>
      <c r="F40" s="138">
        <v>1543</v>
      </c>
      <c r="G40" s="23">
        <f t="shared" si="22"/>
        <v>1.1108711303095753</v>
      </c>
      <c r="H40" s="23">
        <f t="shared" ref="H40:H71" si="46">F40/$G$3</f>
        <v>0.88070776255707761</v>
      </c>
      <c r="I40" s="28">
        <f t="shared" si="8"/>
        <v>0</v>
      </c>
      <c r="J40" s="31">
        <f t="shared" si="9"/>
        <v>0</v>
      </c>
      <c r="K40">
        <v>4</v>
      </c>
      <c r="L40" s="140">
        <v>79</v>
      </c>
      <c r="M40" s="22">
        <f t="shared" si="1"/>
        <v>19.75</v>
      </c>
      <c r="N40" s="139" t="s">
        <v>16</v>
      </c>
      <c r="O40" s="19">
        <v>0.33329999999999999</v>
      </c>
      <c r="P40">
        <v>11.17</v>
      </c>
      <c r="Q40" s="22">
        <f t="shared" si="10"/>
        <v>1</v>
      </c>
      <c r="R40" s="22">
        <f t="shared" si="11"/>
        <v>271</v>
      </c>
      <c r="T40">
        <f t="shared" si="14"/>
        <v>0</v>
      </c>
      <c r="U40">
        <f t="shared" si="15"/>
        <v>0</v>
      </c>
      <c r="V40">
        <f t="shared" si="16"/>
        <v>0</v>
      </c>
      <c r="W40">
        <f t="shared" si="17"/>
        <v>0</v>
      </c>
      <c r="X40">
        <f t="shared" si="18"/>
        <v>0</v>
      </c>
      <c r="Y40">
        <f t="shared" si="19"/>
        <v>1543</v>
      </c>
    </row>
    <row r="41" spans="1:25" x14ac:dyDescent="0.25">
      <c r="A41">
        <v>7</v>
      </c>
      <c r="B41">
        <v>1</v>
      </c>
      <c r="C41">
        <v>1</v>
      </c>
      <c r="D41" s="187">
        <v>117</v>
      </c>
      <c r="E41" s="188">
        <v>3280</v>
      </c>
      <c r="F41" s="189">
        <v>3280</v>
      </c>
      <c r="G41" s="23">
        <f t="shared" si="12"/>
        <v>0.5625107185731435</v>
      </c>
      <c r="H41" s="23">
        <f t="shared" ref="H41:H72" si="47">F41/$B$3</f>
        <v>0.75333027101515848</v>
      </c>
      <c r="I41" s="28">
        <f t="shared" si="8"/>
        <v>0</v>
      </c>
      <c r="J41" s="31">
        <f t="shared" si="9"/>
        <v>0</v>
      </c>
      <c r="K41">
        <v>1</v>
      </c>
      <c r="L41" s="190">
        <v>9</v>
      </c>
      <c r="M41" s="22">
        <f t="shared" si="1"/>
        <v>9</v>
      </c>
      <c r="N41" s="191" t="s">
        <v>16</v>
      </c>
      <c r="O41" s="19">
        <v>0.61539999999999995</v>
      </c>
      <c r="P41">
        <v>11</v>
      </c>
      <c r="Q41" s="22">
        <f t="shared" si="10"/>
        <v>1</v>
      </c>
      <c r="R41" s="22">
        <f t="shared" si="11"/>
        <v>183</v>
      </c>
      <c r="T41">
        <f t="shared" si="14"/>
        <v>3280</v>
      </c>
      <c r="U41">
        <f t="shared" si="15"/>
        <v>0</v>
      </c>
      <c r="V41">
        <f t="shared" si="16"/>
        <v>0</v>
      </c>
      <c r="W41">
        <f t="shared" si="17"/>
        <v>0</v>
      </c>
      <c r="X41">
        <f t="shared" si="18"/>
        <v>0</v>
      </c>
      <c r="Y41">
        <f t="shared" si="19"/>
        <v>0</v>
      </c>
    </row>
    <row r="42" spans="1:25" x14ac:dyDescent="0.25">
      <c r="A42">
        <v>7</v>
      </c>
      <c r="B42">
        <v>1</v>
      </c>
      <c r="C42">
        <v>2</v>
      </c>
      <c r="D42" s="175">
        <v>234</v>
      </c>
      <c r="E42" s="176">
        <v>3352</v>
      </c>
      <c r="F42" s="177">
        <v>3918</v>
      </c>
      <c r="G42" s="23">
        <f t="shared" si="12"/>
        <v>0.67192591322243178</v>
      </c>
      <c r="H42" s="23">
        <f t="shared" ref="H42:H73" si="48">F42/$C$3</f>
        <v>0.85396687009590233</v>
      </c>
      <c r="I42" s="28">
        <f t="shared" si="8"/>
        <v>0</v>
      </c>
      <c r="J42" s="31">
        <f t="shared" si="9"/>
        <v>0</v>
      </c>
      <c r="K42">
        <v>2</v>
      </c>
      <c r="L42" s="178">
        <v>16</v>
      </c>
      <c r="M42" s="22">
        <f t="shared" si="1"/>
        <v>8</v>
      </c>
      <c r="N42" s="179" t="s">
        <v>16</v>
      </c>
      <c r="O42" s="19">
        <v>0.4</v>
      </c>
      <c r="P42">
        <v>9</v>
      </c>
      <c r="Q42" s="22">
        <f t="shared" si="10"/>
        <v>1</v>
      </c>
      <c r="R42" s="22">
        <f t="shared" si="11"/>
        <v>66</v>
      </c>
      <c r="T42">
        <f t="shared" si="14"/>
        <v>0</v>
      </c>
      <c r="U42">
        <f t="shared" si="15"/>
        <v>3918</v>
      </c>
      <c r="V42">
        <f t="shared" si="16"/>
        <v>0</v>
      </c>
      <c r="W42">
        <f t="shared" si="17"/>
        <v>0</v>
      </c>
      <c r="X42">
        <f t="shared" si="18"/>
        <v>0</v>
      </c>
      <c r="Y42">
        <f t="shared" si="19"/>
        <v>0</v>
      </c>
    </row>
    <row r="43" spans="1:25" x14ac:dyDescent="0.25">
      <c r="A43">
        <v>7</v>
      </c>
      <c r="B43">
        <v>1</v>
      </c>
      <c r="C43">
        <v>3</v>
      </c>
      <c r="D43" s="181">
        <v>234</v>
      </c>
      <c r="E43" s="182">
        <v>5853</v>
      </c>
      <c r="F43" s="183">
        <v>5853</v>
      </c>
      <c r="G43" s="23">
        <f t="shared" si="12"/>
        <v>1.0037729377465272</v>
      </c>
      <c r="H43" s="23">
        <f t="shared" ref="H43:H74" si="49">F43/$D$3</f>
        <v>0.96743801652892558</v>
      </c>
      <c r="I43" s="28">
        <f t="shared" si="8"/>
        <v>1</v>
      </c>
      <c r="J43" s="31">
        <f t="shared" si="9"/>
        <v>0</v>
      </c>
      <c r="K43">
        <v>1</v>
      </c>
      <c r="L43" s="184">
        <v>10</v>
      </c>
      <c r="M43" s="22">
        <f t="shared" si="1"/>
        <v>10</v>
      </c>
      <c r="N43" s="185" t="s">
        <v>16</v>
      </c>
      <c r="O43" s="19">
        <v>0.6</v>
      </c>
      <c r="P43">
        <v>9.67</v>
      </c>
      <c r="Q43" s="22">
        <f t="shared" si="10"/>
        <v>1</v>
      </c>
      <c r="R43" s="22">
        <f t="shared" si="11"/>
        <v>66</v>
      </c>
      <c r="T43">
        <f t="shared" si="14"/>
        <v>0</v>
      </c>
      <c r="U43">
        <f t="shared" si="15"/>
        <v>0</v>
      </c>
      <c r="V43">
        <f t="shared" si="16"/>
        <v>5853</v>
      </c>
      <c r="W43">
        <f t="shared" si="17"/>
        <v>0</v>
      </c>
      <c r="X43">
        <f t="shared" si="18"/>
        <v>0</v>
      </c>
      <c r="Y43">
        <f t="shared" si="19"/>
        <v>0</v>
      </c>
    </row>
    <row r="44" spans="1:25" x14ac:dyDescent="0.25">
      <c r="A44">
        <v>7</v>
      </c>
      <c r="B44">
        <v>2</v>
      </c>
      <c r="C44">
        <v>1</v>
      </c>
      <c r="D44" s="168">
        <v>86</v>
      </c>
      <c r="E44" s="169">
        <v>1026</v>
      </c>
      <c r="F44" s="171">
        <v>1026</v>
      </c>
      <c r="G44" s="23">
        <f t="shared" ref="G44" si="50">F44/$G$2</f>
        <v>0.73866090712742982</v>
      </c>
      <c r="H44" s="23">
        <f t="shared" ref="H44:H75" si="51">F44/$E$3</f>
        <v>0.86363636363636365</v>
      </c>
      <c r="I44" s="28">
        <f t="shared" si="8"/>
        <v>0</v>
      </c>
      <c r="J44" s="31">
        <f t="shared" si="9"/>
        <v>0</v>
      </c>
      <c r="K44">
        <v>1</v>
      </c>
      <c r="L44" s="170">
        <v>15</v>
      </c>
      <c r="M44" s="22">
        <f t="shared" si="1"/>
        <v>15</v>
      </c>
      <c r="O44" s="19">
        <v>0.85709999999999997</v>
      </c>
      <c r="P44">
        <v>11.42</v>
      </c>
      <c r="Q44" s="22">
        <f t="shared" si="10"/>
        <v>1</v>
      </c>
      <c r="R44" s="22">
        <f t="shared" si="11"/>
        <v>214</v>
      </c>
      <c r="T44">
        <f t="shared" si="14"/>
        <v>0</v>
      </c>
      <c r="U44">
        <f t="shared" si="15"/>
        <v>0</v>
      </c>
      <c r="V44">
        <f t="shared" si="16"/>
        <v>0</v>
      </c>
      <c r="W44">
        <f t="shared" si="17"/>
        <v>1026</v>
      </c>
      <c r="X44">
        <f t="shared" si="18"/>
        <v>0</v>
      </c>
      <c r="Y44">
        <f t="shared" si="19"/>
        <v>0</v>
      </c>
    </row>
    <row r="45" spans="1:25" x14ac:dyDescent="0.25">
      <c r="A45">
        <v>7</v>
      </c>
      <c r="B45">
        <v>2</v>
      </c>
      <c r="C45">
        <v>2</v>
      </c>
      <c r="D45" s="161">
        <v>190</v>
      </c>
      <c r="E45" s="162">
        <v>1084</v>
      </c>
      <c r="F45" s="163">
        <v>1084</v>
      </c>
      <c r="G45" s="23">
        <f t="shared" si="22"/>
        <v>0.78041756659467243</v>
      </c>
      <c r="H45" s="23">
        <f t="shared" ref="H45:H76" si="52">F45/$F$3</f>
        <v>0.74094326725905668</v>
      </c>
      <c r="I45" s="28">
        <f t="shared" si="8"/>
        <v>0</v>
      </c>
      <c r="J45" s="31">
        <f t="shared" si="9"/>
        <v>0</v>
      </c>
      <c r="K45">
        <v>1</v>
      </c>
      <c r="L45" s="164">
        <v>34</v>
      </c>
      <c r="M45" s="22">
        <f t="shared" si="1"/>
        <v>34</v>
      </c>
      <c r="N45" s="165" t="s">
        <v>16</v>
      </c>
      <c r="O45" s="19">
        <v>0.71430000000000005</v>
      </c>
      <c r="P45">
        <v>13.6</v>
      </c>
      <c r="Q45" s="22">
        <f t="shared" si="10"/>
        <v>1</v>
      </c>
      <c r="R45" s="22">
        <f t="shared" si="11"/>
        <v>110</v>
      </c>
      <c r="T45">
        <f t="shared" si="14"/>
        <v>0</v>
      </c>
      <c r="U45">
        <f t="shared" si="15"/>
        <v>0</v>
      </c>
      <c r="V45">
        <f t="shared" si="16"/>
        <v>0</v>
      </c>
      <c r="W45">
        <f t="shared" si="17"/>
        <v>0</v>
      </c>
      <c r="X45">
        <f t="shared" si="18"/>
        <v>1084</v>
      </c>
      <c r="Y45">
        <f t="shared" si="19"/>
        <v>0</v>
      </c>
    </row>
    <row r="46" spans="1:25" x14ac:dyDescent="0.25">
      <c r="A46">
        <v>7</v>
      </c>
      <c r="B46">
        <v>2</v>
      </c>
      <c r="C46">
        <v>3</v>
      </c>
      <c r="D46">
        <v>40</v>
      </c>
      <c r="E46" s="156">
        <v>799</v>
      </c>
      <c r="F46" s="158">
        <v>1471</v>
      </c>
      <c r="G46" s="23">
        <f t="shared" si="22"/>
        <v>1.0590352771778258</v>
      </c>
      <c r="H46" s="23">
        <f t="shared" ref="H46:H77" si="53">F46/$G$3</f>
        <v>0.83961187214611877</v>
      </c>
      <c r="I46" s="28">
        <f t="shared" si="8"/>
        <v>0</v>
      </c>
      <c r="J46" s="31">
        <f t="shared" si="9"/>
        <v>0</v>
      </c>
      <c r="K46">
        <v>3</v>
      </c>
      <c r="L46" s="157">
        <v>73</v>
      </c>
      <c r="M46" s="22">
        <f t="shared" si="1"/>
        <v>24.333333333333332</v>
      </c>
      <c r="N46" s="159" t="s">
        <v>16</v>
      </c>
      <c r="O46" s="19">
        <v>0.61109999999999998</v>
      </c>
      <c r="P46">
        <v>11.45</v>
      </c>
      <c r="Q46" s="22">
        <f t="shared" si="10"/>
        <v>1</v>
      </c>
      <c r="R46" s="22">
        <f t="shared" si="11"/>
        <v>260</v>
      </c>
      <c r="T46">
        <f t="shared" si="14"/>
        <v>0</v>
      </c>
      <c r="U46">
        <f t="shared" si="15"/>
        <v>0</v>
      </c>
      <c r="V46">
        <f t="shared" si="16"/>
        <v>0</v>
      </c>
      <c r="W46">
        <f t="shared" si="17"/>
        <v>0</v>
      </c>
      <c r="X46">
        <f t="shared" si="18"/>
        <v>0</v>
      </c>
      <c r="Y46">
        <f t="shared" si="19"/>
        <v>1471</v>
      </c>
    </row>
    <row r="47" spans="1:25" x14ac:dyDescent="0.25">
      <c r="A47">
        <v>8</v>
      </c>
      <c r="B47">
        <v>1</v>
      </c>
      <c r="C47">
        <v>1</v>
      </c>
      <c r="D47" s="198">
        <v>179</v>
      </c>
      <c r="E47" s="199">
        <v>3900</v>
      </c>
      <c r="F47" s="200">
        <v>3900</v>
      </c>
      <c r="G47" s="23">
        <f t="shared" si="12"/>
        <v>0.66883896415709143</v>
      </c>
      <c r="H47" s="23">
        <f t="shared" ref="H47:H78" si="54">F47/$B$3</f>
        <v>0.89572806614607259</v>
      </c>
      <c r="I47" s="28">
        <f t="shared" si="8"/>
        <v>0</v>
      </c>
      <c r="J47" s="31">
        <f t="shared" si="9"/>
        <v>0</v>
      </c>
      <c r="K47">
        <v>1</v>
      </c>
      <c r="L47" s="201">
        <v>2</v>
      </c>
      <c r="M47" s="22">
        <f t="shared" si="1"/>
        <v>2</v>
      </c>
      <c r="N47" s="202" t="s">
        <v>16</v>
      </c>
      <c r="O47" s="19">
        <v>0.125</v>
      </c>
      <c r="P47">
        <v>7</v>
      </c>
      <c r="Q47" s="22">
        <f t="shared" si="10"/>
        <v>1</v>
      </c>
      <c r="R47" s="22">
        <f t="shared" si="11"/>
        <v>121</v>
      </c>
      <c r="T47">
        <f t="shared" si="14"/>
        <v>3900</v>
      </c>
      <c r="U47">
        <f t="shared" si="15"/>
        <v>0</v>
      </c>
      <c r="V47">
        <f t="shared" si="16"/>
        <v>0</v>
      </c>
      <c r="W47">
        <f t="shared" si="17"/>
        <v>0</v>
      </c>
      <c r="X47">
        <f t="shared" si="18"/>
        <v>0</v>
      </c>
      <c r="Y47">
        <f t="shared" si="19"/>
        <v>0</v>
      </c>
    </row>
    <row r="48" spans="1:25" x14ac:dyDescent="0.25">
      <c r="A48">
        <v>8</v>
      </c>
      <c r="B48">
        <v>1</v>
      </c>
      <c r="C48">
        <v>2</v>
      </c>
      <c r="D48" s="204">
        <v>213</v>
      </c>
      <c r="E48" s="205">
        <v>4390</v>
      </c>
      <c r="F48" s="206">
        <v>4390</v>
      </c>
      <c r="G48" s="23">
        <f t="shared" si="12"/>
        <v>0.75287257760246951</v>
      </c>
      <c r="H48" s="23">
        <f t="shared" ref="H48:H79" si="55">F48/$C$3</f>
        <v>0.95684394071490841</v>
      </c>
      <c r="I48" s="28">
        <f t="shared" si="8"/>
        <v>0</v>
      </c>
      <c r="J48" s="31">
        <f t="shared" si="9"/>
        <v>0</v>
      </c>
      <c r="K48">
        <v>1</v>
      </c>
      <c r="L48" s="207">
        <v>31</v>
      </c>
      <c r="M48" s="22">
        <f t="shared" si="1"/>
        <v>31</v>
      </c>
      <c r="N48" s="208" t="s">
        <v>19</v>
      </c>
      <c r="O48" s="19">
        <v>0</v>
      </c>
      <c r="P48" s="42">
        <v>0</v>
      </c>
      <c r="Q48" s="22">
        <f t="shared" si="10"/>
        <v>1</v>
      </c>
      <c r="R48" s="22">
        <f t="shared" si="11"/>
        <v>87</v>
      </c>
      <c r="T48">
        <f t="shared" si="14"/>
        <v>0</v>
      </c>
      <c r="U48">
        <f t="shared" si="15"/>
        <v>4390</v>
      </c>
      <c r="V48">
        <f t="shared" si="16"/>
        <v>0</v>
      </c>
      <c r="W48">
        <f t="shared" si="17"/>
        <v>0</v>
      </c>
      <c r="X48">
        <f t="shared" si="18"/>
        <v>0</v>
      </c>
      <c r="Y48">
        <f t="shared" si="19"/>
        <v>0</v>
      </c>
    </row>
    <row r="49" spans="1:25" x14ac:dyDescent="0.25">
      <c r="A49">
        <v>8</v>
      </c>
      <c r="B49">
        <v>1</v>
      </c>
      <c r="C49">
        <v>3</v>
      </c>
      <c r="D49" s="193">
        <v>153</v>
      </c>
      <c r="E49" s="194">
        <v>5824</v>
      </c>
      <c r="F49" s="195">
        <v>5824</v>
      </c>
      <c r="G49" s="23">
        <f t="shared" si="12"/>
        <v>0.99879951980792314</v>
      </c>
      <c r="H49" s="23">
        <f t="shared" ref="H49:H80" si="56">F49/$D$3</f>
        <v>0.9626446280991735</v>
      </c>
      <c r="I49" s="28">
        <f t="shared" si="8"/>
        <v>0</v>
      </c>
      <c r="J49" s="31">
        <f t="shared" si="9"/>
        <v>0</v>
      </c>
      <c r="K49">
        <v>2</v>
      </c>
      <c r="L49" s="196">
        <v>70</v>
      </c>
      <c r="M49" s="22">
        <f t="shared" si="1"/>
        <v>35</v>
      </c>
      <c r="N49" s="197" t="s">
        <v>16</v>
      </c>
      <c r="O49" s="19">
        <v>0</v>
      </c>
      <c r="P49" s="42">
        <v>0</v>
      </c>
      <c r="Q49" s="22">
        <f t="shared" si="10"/>
        <v>1</v>
      </c>
      <c r="R49" s="22">
        <f t="shared" si="11"/>
        <v>147</v>
      </c>
      <c r="T49">
        <f t="shared" si="14"/>
        <v>0</v>
      </c>
      <c r="U49">
        <f t="shared" si="15"/>
        <v>0</v>
      </c>
      <c r="V49">
        <f t="shared" si="16"/>
        <v>5824</v>
      </c>
      <c r="W49">
        <f t="shared" si="17"/>
        <v>0</v>
      </c>
      <c r="X49">
        <f t="shared" si="18"/>
        <v>0</v>
      </c>
      <c r="Y49">
        <f t="shared" si="19"/>
        <v>0</v>
      </c>
    </row>
    <row r="50" spans="1:25" x14ac:dyDescent="0.25">
      <c r="A50">
        <v>8</v>
      </c>
      <c r="B50">
        <v>2</v>
      </c>
      <c r="C50">
        <v>1</v>
      </c>
      <c r="D50" s="209">
        <v>167</v>
      </c>
      <c r="E50" s="210">
        <v>762</v>
      </c>
      <c r="F50" s="211">
        <v>762</v>
      </c>
      <c r="G50" s="23">
        <f t="shared" ref="G50" si="57">F50/$G$2</f>
        <v>0.54859611231101513</v>
      </c>
      <c r="H50" s="23">
        <f t="shared" ref="H50:H81" si="58">F50/$E$3</f>
        <v>0.64141414141414144</v>
      </c>
      <c r="I50" s="28">
        <f t="shared" si="8"/>
        <v>0</v>
      </c>
      <c r="J50" s="31">
        <f t="shared" si="9"/>
        <v>0</v>
      </c>
      <c r="K50">
        <v>1</v>
      </c>
      <c r="L50" s="212">
        <v>15</v>
      </c>
      <c r="M50" s="22">
        <f t="shared" si="1"/>
        <v>15</v>
      </c>
      <c r="N50" s="213" t="s">
        <v>16</v>
      </c>
      <c r="O50" s="19">
        <v>0.125</v>
      </c>
      <c r="P50">
        <v>17</v>
      </c>
      <c r="Q50" s="22">
        <f t="shared" si="10"/>
        <v>1</v>
      </c>
      <c r="R50" s="22">
        <f t="shared" si="11"/>
        <v>133</v>
      </c>
      <c r="T50">
        <f t="shared" si="14"/>
        <v>0</v>
      </c>
      <c r="U50">
        <f t="shared" si="15"/>
        <v>0</v>
      </c>
      <c r="V50">
        <f t="shared" si="16"/>
        <v>0</v>
      </c>
      <c r="W50">
        <f t="shared" si="17"/>
        <v>762</v>
      </c>
      <c r="X50">
        <f t="shared" si="18"/>
        <v>0</v>
      </c>
      <c r="Y50">
        <f t="shared" si="19"/>
        <v>0</v>
      </c>
    </row>
    <row r="51" spans="1:25" x14ac:dyDescent="0.25">
      <c r="A51">
        <v>8</v>
      </c>
      <c r="B51">
        <v>2</v>
      </c>
      <c r="C51">
        <v>2</v>
      </c>
      <c r="D51" s="221">
        <v>234</v>
      </c>
      <c r="E51" s="222">
        <v>1325</v>
      </c>
      <c r="F51" s="223">
        <v>1325</v>
      </c>
      <c r="G51" s="23">
        <f t="shared" si="22"/>
        <v>0.95392368610511158</v>
      </c>
      <c r="H51" s="23">
        <f t="shared" ref="H51:H82" si="59">F51/$F$3</f>
        <v>0.90567327409432674</v>
      </c>
      <c r="I51" s="28">
        <f t="shared" si="8"/>
        <v>0</v>
      </c>
      <c r="J51" s="31">
        <f t="shared" si="9"/>
        <v>0</v>
      </c>
      <c r="K51">
        <v>1</v>
      </c>
      <c r="L51" s="224">
        <v>25</v>
      </c>
      <c r="M51" s="22">
        <f t="shared" si="1"/>
        <v>25</v>
      </c>
      <c r="N51" s="225" t="s">
        <v>19</v>
      </c>
      <c r="O51" s="19">
        <v>0</v>
      </c>
      <c r="P51" s="42">
        <v>0</v>
      </c>
      <c r="Q51" s="22">
        <f t="shared" si="10"/>
        <v>1</v>
      </c>
      <c r="R51" s="22">
        <f t="shared" si="11"/>
        <v>66</v>
      </c>
      <c r="T51">
        <f t="shared" si="14"/>
        <v>0</v>
      </c>
      <c r="U51">
        <f t="shared" si="15"/>
        <v>0</v>
      </c>
      <c r="V51">
        <f t="shared" si="16"/>
        <v>0</v>
      </c>
      <c r="W51">
        <f t="shared" si="17"/>
        <v>0</v>
      </c>
      <c r="X51">
        <f t="shared" si="18"/>
        <v>1325</v>
      </c>
      <c r="Y51">
        <f t="shared" si="19"/>
        <v>0</v>
      </c>
    </row>
    <row r="52" spans="1:25" x14ac:dyDescent="0.25">
      <c r="A52">
        <v>8</v>
      </c>
      <c r="B52">
        <v>2</v>
      </c>
      <c r="C52">
        <v>3</v>
      </c>
      <c r="D52" s="215">
        <v>190</v>
      </c>
      <c r="E52" s="216">
        <v>1632</v>
      </c>
      <c r="F52" s="217">
        <v>1632</v>
      </c>
      <c r="G52" s="23">
        <f t="shared" si="22"/>
        <v>1.1749460043196545</v>
      </c>
      <c r="H52" s="23">
        <f t="shared" ref="H52:H83" si="60">F52/$G$3</f>
        <v>0.93150684931506844</v>
      </c>
      <c r="I52" s="28">
        <f t="shared" si="8"/>
        <v>0</v>
      </c>
      <c r="J52" s="31">
        <f t="shared" si="9"/>
        <v>0</v>
      </c>
      <c r="K52">
        <v>1</v>
      </c>
      <c r="L52" s="218">
        <v>43</v>
      </c>
      <c r="M52" s="22">
        <f t="shared" si="1"/>
        <v>43</v>
      </c>
      <c r="N52" s="219" t="s">
        <v>16</v>
      </c>
      <c r="O52" s="19">
        <v>0.125</v>
      </c>
      <c r="P52">
        <v>6</v>
      </c>
      <c r="Q52" s="22">
        <f t="shared" si="10"/>
        <v>1</v>
      </c>
      <c r="R52" s="22">
        <f t="shared" si="11"/>
        <v>110</v>
      </c>
      <c r="T52">
        <f t="shared" si="14"/>
        <v>0</v>
      </c>
      <c r="U52">
        <f t="shared" si="15"/>
        <v>0</v>
      </c>
      <c r="V52">
        <f t="shared" si="16"/>
        <v>0</v>
      </c>
      <c r="W52">
        <f t="shared" si="17"/>
        <v>0</v>
      </c>
      <c r="X52">
        <f t="shared" si="18"/>
        <v>0</v>
      </c>
      <c r="Y52">
        <f t="shared" si="19"/>
        <v>1632</v>
      </c>
    </row>
    <row r="53" spans="1:25" x14ac:dyDescent="0.25">
      <c r="A53">
        <v>9</v>
      </c>
      <c r="B53">
        <v>1</v>
      </c>
      <c r="C53">
        <v>1</v>
      </c>
      <c r="D53" s="250">
        <v>0</v>
      </c>
      <c r="E53" s="251">
        <v>4354</v>
      </c>
      <c r="F53" s="252">
        <v>4354</v>
      </c>
      <c r="G53" s="23">
        <f t="shared" si="12"/>
        <v>0.7466986794717887</v>
      </c>
      <c r="H53" s="23">
        <f t="shared" ref="H53:H84" si="61">F53/$B$3</f>
        <v>1</v>
      </c>
      <c r="I53" s="28">
        <f t="shared" si="8"/>
        <v>0</v>
      </c>
      <c r="J53" s="31">
        <f t="shared" si="9"/>
        <v>0</v>
      </c>
      <c r="K53">
        <v>2</v>
      </c>
      <c r="L53" s="253">
        <v>10</v>
      </c>
      <c r="M53" s="22">
        <f t="shared" si="1"/>
        <v>5</v>
      </c>
      <c r="N53" s="254" t="s">
        <v>16</v>
      </c>
      <c r="O53" s="19">
        <v>0.15</v>
      </c>
      <c r="P53" s="24">
        <v>12</v>
      </c>
      <c r="Q53" s="22">
        <f t="shared" si="10"/>
        <v>0</v>
      </c>
      <c r="R53" s="22">
        <f t="shared" si="11"/>
        <v>300</v>
      </c>
      <c r="T53">
        <f t="shared" si="14"/>
        <v>4354</v>
      </c>
      <c r="U53">
        <f t="shared" si="15"/>
        <v>0</v>
      </c>
      <c r="V53">
        <f t="shared" si="16"/>
        <v>0</v>
      </c>
      <c r="W53">
        <f t="shared" si="17"/>
        <v>0</v>
      </c>
      <c r="X53">
        <f t="shared" si="18"/>
        <v>0</v>
      </c>
      <c r="Y53">
        <f t="shared" si="19"/>
        <v>0</v>
      </c>
    </row>
    <row r="54" spans="1:25" x14ac:dyDescent="0.25">
      <c r="A54">
        <v>9</v>
      </c>
      <c r="B54">
        <v>1</v>
      </c>
      <c r="C54">
        <v>2</v>
      </c>
      <c r="D54" s="256">
        <v>0</v>
      </c>
      <c r="E54" s="257">
        <v>3340</v>
      </c>
      <c r="F54" s="258">
        <v>4380</v>
      </c>
      <c r="G54" s="23">
        <f t="shared" si="12"/>
        <v>0.75115760589950265</v>
      </c>
      <c r="H54" s="23">
        <f t="shared" ref="H54:H85" si="62">F54/$C$3</f>
        <v>0.95466434176111592</v>
      </c>
      <c r="I54" s="28">
        <f t="shared" si="8"/>
        <v>0</v>
      </c>
      <c r="J54" s="31">
        <f t="shared" si="9"/>
        <v>0</v>
      </c>
      <c r="K54">
        <v>12</v>
      </c>
      <c r="L54" s="260">
        <v>222</v>
      </c>
      <c r="M54" s="22">
        <f t="shared" si="1"/>
        <v>18.5</v>
      </c>
      <c r="N54" s="259" t="s">
        <v>16</v>
      </c>
      <c r="O54" s="19">
        <v>0.15</v>
      </c>
      <c r="P54">
        <v>11.5</v>
      </c>
      <c r="Q54" s="22">
        <f t="shared" si="10"/>
        <v>0</v>
      </c>
      <c r="R54" s="22">
        <f t="shared" si="11"/>
        <v>300</v>
      </c>
      <c r="T54">
        <f t="shared" si="14"/>
        <v>0</v>
      </c>
      <c r="U54">
        <f t="shared" si="15"/>
        <v>4380</v>
      </c>
      <c r="V54">
        <f t="shared" si="16"/>
        <v>0</v>
      </c>
      <c r="W54">
        <f t="shared" si="17"/>
        <v>0</v>
      </c>
      <c r="X54">
        <f t="shared" si="18"/>
        <v>0</v>
      </c>
      <c r="Y54">
        <f t="shared" si="19"/>
        <v>0</v>
      </c>
    </row>
    <row r="55" spans="1:25" x14ac:dyDescent="0.25">
      <c r="A55">
        <v>9</v>
      </c>
      <c r="B55">
        <v>1</v>
      </c>
      <c r="C55">
        <v>3</v>
      </c>
      <c r="D55" s="243">
        <v>0</v>
      </c>
      <c r="E55" s="244">
        <v>6030</v>
      </c>
      <c r="F55" s="245">
        <v>6030</v>
      </c>
      <c r="G55" s="23">
        <f t="shared" si="12"/>
        <v>1.0341279368890413</v>
      </c>
      <c r="H55" s="23">
        <f t="shared" ref="H55:H86" si="63">F55/$D$3</f>
        <v>0.99669421487603305</v>
      </c>
      <c r="I55" s="28">
        <f t="shared" si="8"/>
        <v>1</v>
      </c>
      <c r="J55" s="31">
        <f t="shared" si="9"/>
        <v>0</v>
      </c>
      <c r="K55">
        <v>8</v>
      </c>
      <c r="L55" s="246">
        <v>123</v>
      </c>
      <c r="M55" s="22">
        <f t="shared" si="1"/>
        <v>15.375</v>
      </c>
      <c r="N55" s="247" t="s">
        <v>16</v>
      </c>
      <c r="O55" s="19">
        <v>0.1</v>
      </c>
      <c r="P55">
        <v>20</v>
      </c>
      <c r="Q55" s="22">
        <f t="shared" si="10"/>
        <v>0</v>
      </c>
      <c r="R55" s="22">
        <f t="shared" si="11"/>
        <v>300</v>
      </c>
      <c r="T55">
        <f t="shared" si="14"/>
        <v>0</v>
      </c>
      <c r="U55">
        <f t="shared" si="15"/>
        <v>0</v>
      </c>
      <c r="V55">
        <f t="shared" si="16"/>
        <v>6030</v>
      </c>
      <c r="W55">
        <f t="shared" si="17"/>
        <v>0</v>
      </c>
      <c r="X55">
        <f t="shared" si="18"/>
        <v>0</v>
      </c>
      <c r="Y55">
        <f t="shared" si="19"/>
        <v>0</v>
      </c>
    </row>
    <row r="56" spans="1:25" x14ac:dyDescent="0.25">
      <c r="A56">
        <v>9</v>
      </c>
      <c r="B56">
        <v>2</v>
      </c>
      <c r="C56">
        <v>1</v>
      </c>
      <c r="D56" s="226">
        <v>0</v>
      </c>
      <c r="E56" s="227">
        <v>362</v>
      </c>
      <c r="F56" s="228">
        <v>1161</v>
      </c>
      <c r="G56" s="23">
        <f t="shared" ref="G56" si="64">F56/$G$2</f>
        <v>0.83585313174946008</v>
      </c>
      <c r="H56" s="23">
        <f t="shared" ref="H56:H87" si="65">F56/$E$3</f>
        <v>0.97727272727272729</v>
      </c>
      <c r="I56" s="28">
        <f t="shared" si="8"/>
        <v>0</v>
      </c>
      <c r="J56" s="31">
        <f t="shared" si="9"/>
        <v>0</v>
      </c>
      <c r="K56">
        <v>3</v>
      </c>
      <c r="L56" s="229">
        <v>8</v>
      </c>
      <c r="M56" s="22">
        <f t="shared" si="1"/>
        <v>2.6666666666666665</v>
      </c>
      <c r="N56" s="230" t="s">
        <v>19</v>
      </c>
      <c r="O56" s="19">
        <v>0</v>
      </c>
      <c r="P56" s="42">
        <v>0</v>
      </c>
      <c r="Q56" s="22">
        <f t="shared" si="10"/>
        <v>0</v>
      </c>
      <c r="R56" s="22">
        <f t="shared" si="11"/>
        <v>300</v>
      </c>
      <c r="T56">
        <f t="shared" si="14"/>
        <v>0</v>
      </c>
      <c r="U56">
        <f t="shared" si="15"/>
        <v>0</v>
      </c>
      <c r="V56">
        <f t="shared" si="16"/>
        <v>0</v>
      </c>
      <c r="W56">
        <f t="shared" si="17"/>
        <v>1161</v>
      </c>
      <c r="X56">
        <f t="shared" si="18"/>
        <v>0</v>
      </c>
      <c r="Y56">
        <f t="shared" si="19"/>
        <v>0</v>
      </c>
    </row>
    <row r="57" spans="1:25" x14ac:dyDescent="0.25">
      <c r="A57">
        <v>9</v>
      </c>
      <c r="B57">
        <v>2</v>
      </c>
      <c r="C57">
        <v>2</v>
      </c>
      <c r="D57" s="237">
        <v>0</v>
      </c>
      <c r="E57" s="238">
        <v>1281</v>
      </c>
      <c r="F57" s="239">
        <v>1460</v>
      </c>
      <c r="G57" s="23">
        <f t="shared" si="22"/>
        <v>1.0511159107271417</v>
      </c>
      <c r="H57" s="23">
        <f t="shared" ref="H57:H88" si="66">F57/$F$3</f>
        <v>0.99794941900205059</v>
      </c>
      <c r="I57" s="28">
        <f t="shared" si="8"/>
        <v>0</v>
      </c>
      <c r="J57" s="31">
        <f t="shared" si="9"/>
        <v>0</v>
      </c>
      <c r="K57">
        <v>12</v>
      </c>
      <c r="L57" s="240">
        <v>187</v>
      </c>
      <c r="M57" s="22">
        <f t="shared" si="1"/>
        <v>15.583333333333334</v>
      </c>
      <c r="N57" s="241" t="s">
        <v>16</v>
      </c>
      <c r="O57" s="19">
        <v>0.05</v>
      </c>
      <c r="P57">
        <v>16</v>
      </c>
      <c r="Q57" s="22">
        <f t="shared" si="10"/>
        <v>0</v>
      </c>
      <c r="R57" s="22">
        <f t="shared" si="11"/>
        <v>300</v>
      </c>
      <c r="T57">
        <f t="shared" si="14"/>
        <v>0</v>
      </c>
      <c r="U57">
        <f t="shared" si="15"/>
        <v>0</v>
      </c>
      <c r="V57">
        <f t="shared" si="16"/>
        <v>0</v>
      </c>
      <c r="W57">
        <f t="shared" si="17"/>
        <v>0</v>
      </c>
      <c r="X57">
        <f t="shared" si="18"/>
        <v>1460</v>
      </c>
      <c r="Y57">
        <f t="shared" si="19"/>
        <v>0</v>
      </c>
    </row>
    <row r="58" spans="1:25" x14ac:dyDescent="0.25">
      <c r="A58">
        <v>9</v>
      </c>
      <c r="B58">
        <v>2</v>
      </c>
      <c r="C58">
        <v>3</v>
      </c>
      <c r="D58" s="231">
        <v>0</v>
      </c>
      <c r="E58" s="232">
        <v>1177</v>
      </c>
      <c r="F58" s="233">
        <v>1720</v>
      </c>
      <c r="G58" s="23">
        <f t="shared" si="22"/>
        <v>1.238300935925126</v>
      </c>
      <c r="H58" s="23">
        <f t="shared" ref="H58:H89" si="67">F58/$G$3</f>
        <v>0.9817351598173516</v>
      </c>
      <c r="I58" s="28">
        <f t="shared" si="8"/>
        <v>0</v>
      </c>
      <c r="J58" s="31">
        <f t="shared" si="9"/>
        <v>0</v>
      </c>
      <c r="K58">
        <v>7</v>
      </c>
      <c r="L58" s="235">
        <v>112</v>
      </c>
      <c r="M58" s="22">
        <f t="shared" si="1"/>
        <v>16</v>
      </c>
      <c r="N58" s="234" t="s">
        <v>16</v>
      </c>
      <c r="O58" s="19">
        <v>0.05</v>
      </c>
      <c r="P58">
        <v>4</v>
      </c>
      <c r="Q58" s="22">
        <f t="shared" si="10"/>
        <v>0</v>
      </c>
      <c r="R58" s="22">
        <f t="shared" si="11"/>
        <v>300</v>
      </c>
      <c r="T58">
        <f t="shared" si="14"/>
        <v>0</v>
      </c>
      <c r="U58">
        <f t="shared" si="15"/>
        <v>0</v>
      </c>
      <c r="V58">
        <f t="shared" si="16"/>
        <v>0</v>
      </c>
      <c r="W58">
        <f t="shared" si="17"/>
        <v>0</v>
      </c>
      <c r="X58">
        <f t="shared" si="18"/>
        <v>0</v>
      </c>
      <c r="Y58">
        <f t="shared" si="19"/>
        <v>1720</v>
      </c>
    </row>
    <row r="59" spans="1:25" x14ac:dyDescent="0.25">
      <c r="A59">
        <v>10</v>
      </c>
      <c r="B59">
        <v>1</v>
      </c>
      <c r="C59">
        <v>1</v>
      </c>
      <c r="D59" s="271">
        <v>0</v>
      </c>
      <c r="E59" s="272">
        <v>877</v>
      </c>
      <c r="F59" s="273">
        <v>2768</v>
      </c>
      <c r="G59" s="23">
        <f t="shared" si="12"/>
        <v>0.47470416738123822</v>
      </c>
      <c r="H59" s="23">
        <f t="shared" ref="H59:H90" si="68">F59/$B$3</f>
        <v>0.63573725310059714</v>
      </c>
      <c r="I59" s="28">
        <f t="shared" si="8"/>
        <v>0</v>
      </c>
      <c r="J59" s="31">
        <f t="shared" si="9"/>
        <v>0</v>
      </c>
      <c r="K59">
        <v>3</v>
      </c>
      <c r="L59" s="274">
        <v>41</v>
      </c>
      <c r="M59" s="22">
        <f t="shared" si="1"/>
        <v>13.666666666666666</v>
      </c>
      <c r="N59" s="275" t="s">
        <v>19</v>
      </c>
      <c r="O59" s="19">
        <v>0.65</v>
      </c>
      <c r="P59">
        <v>10.62</v>
      </c>
      <c r="Q59" s="22">
        <f t="shared" si="10"/>
        <v>0</v>
      </c>
      <c r="R59" s="22">
        <f t="shared" si="11"/>
        <v>300</v>
      </c>
      <c r="T59">
        <f t="shared" si="14"/>
        <v>2768</v>
      </c>
      <c r="U59">
        <f t="shared" si="15"/>
        <v>0</v>
      </c>
      <c r="V59">
        <f t="shared" si="16"/>
        <v>0</v>
      </c>
      <c r="W59">
        <f t="shared" si="17"/>
        <v>0</v>
      </c>
      <c r="X59">
        <f t="shared" si="18"/>
        <v>0</v>
      </c>
      <c r="Y59">
        <f t="shared" si="19"/>
        <v>0</v>
      </c>
    </row>
    <row r="60" spans="1:25" x14ac:dyDescent="0.25">
      <c r="A60">
        <v>10</v>
      </c>
      <c r="B60">
        <v>1</v>
      </c>
      <c r="C60">
        <v>2</v>
      </c>
      <c r="D60">
        <v>35</v>
      </c>
      <c r="E60" s="267">
        <v>4500</v>
      </c>
      <c r="F60" s="268">
        <v>4588</v>
      </c>
      <c r="G60" s="23">
        <f t="shared" si="12"/>
        <v>0.78682901732121424</v>
      </c>
      <c r="H60" s="23">
        <f t="shared" ref="H60:H91" si="69">F60/$C$3</f>
        <v>1</v>
      </c>
      <c r="I60" s="28">
        <f t="shared" si="8"/>
        <v>0</v>
      </c>
      <c r="J60" s="31">
        <f t="shared" si="9"/>
        <v>0</v>
      </c>
      <c r="K60">
        <v>5</v>
      </c>
      <c r="L60" s="269">
        <v>67</v>
      </c>
      <c r="M60" s="22">
        <f t="shared" si="1"/>
        <v>13.4</v>
      </c>
      <c r="N60" s="270" t="s">
        <v>16</v>
      </c>
      <c r="O60" s="19">
        <v>0.77780000000000005</v>
      </c>
      <c r="P60">
        <v>12.36</v>
      </c>
      <c r="Q60" s="22">
        <f t="shared" si="10"/>
        <v>1</v>
      </c>
      <c r="R60" s="22">
        <f t="shared" si="11"/>
        <v>265</v>
      </c>
      <c r="T60">
        <f t="shared" si="14"/>
        <v>0</v>
      </c>
      <c r="U60">
        <f t="shared" si="15"/>
        <v>4588</v>
      </c>
      <c r="V60">
        <f t="shared" si="16"/>
        <v>0</v>
      </c>
      <c r="W60">
        <f t="shared" si="17"/>
        <v>0</v>
      </c>
      <c r="X60">
        <f t="shared" si="18"/>
        <v>0</v>
      </c>
      <c r="Y60">
        <f t="shared" si="19"/>
        <v>0</v>
      </c>
    </row>
    <row r="61" spans="1:25" x14ac:dyDescent="0.25">
      <c r="A61">
        <v>10</v>
      </c>
      <c r="B61">
        <v>1</v>
      </c>
      <c r="C61">
        <v>3</v>
      </c>
      <c r="D61" s="262">
        <v>96</v>
      </c>
      <c r="E61" s="263">
        <v>5722</v>
      </c>
      <c r="F61" s="264">
        <v>5831</v>
      </c>
      <c r="G61" s="23">
        <f t="shared" si="12"/>
        <v>1</v>
      </c>
      <c r="H61" s="23">
        <f t="shared" ref="H61:H92" si="70">F61/$D$3</f>
        <v>0.96380165289256203</v>
      </c>
      <c r="I61" s="28">
        <f t="shared" si="8"/>
        <v>0</v>
      </c>
      <c r="J61" s="31">
        <f t="shared" si="9"/>
        <v>0</v>
      </c>
      <c r="K61">
        <v>5</v>
      </c>
      <c r="L61" s="266">
        <v>41</v>
      </c>
      <c r="M61" s="22">
        <f t="shared" si="1"/>
        <v>8.1999999999999993</v>
      </c>
      <c r="N61" s="265" t="s">
        <v>19</v>
      </c>
      <c r="O61" s="19">
        <v>0.8</v>
      </c>
      <c r="P61">
        <v>11.58</v>
      </c>
      <c r="Q61" s="22">
        <f t="shared" si="10"/>
        <v>1</v>
      </c>
      <c r="R61" s="22">
        <f t="shared" si="11"/>
        <v>204</v>
      </c>
      <c r="T61">
        <f t="shared" si="14"/>
        <v>0</v>
      </c>
      <c r="U61">
        <f t="shared" si="15"/>
        <v>0</v>
      </c>
      <c r="V61">
        <f t="shared" si="16"/>
        <v>5831</v>
      </c>
      <c r="W61">
        <f t="shared" si="17"/>
        <v>0</v>
      </c>
      <c r="X61">
        <f t="shared" si="18"/>
        <v>0</v>
      </c>
      <c r="Y61">
        <f t="shared" si="19"/>
        <v>0</v>
      </c>
    </row>
    <row r="62" spans="1:25" x14ac:dyDescent="0.25">
      <c r="A62">
        <v>10</v>
      </c>
      <c r="B62">
        <v>2</v>
      </c>
      <c r="C62">
        <v>1</v>
      </c>
      <c r="D62" s="276">
        <v>0</v>
      </c>
      <c r="E62" s="277">
        <v>830</v>
      </c>
      <c r="F62" s="279">
        <v>1003</v>
      </c>
      <c r="G62" s="23">
        <f t="shared" ref="G62" si="71">F62/$G$2</f>
        <v>0.72210223182145428</v>
      </c>
      <c r="H62" s="23">
        <f t="shared" ref="H62:H93" si="72">F62/$E$3</f>
        <v>0.84427609427609429</v>
      </c>
      <c r="I62" s="28">
        <f t="shared" si="8"/>
        <v>0</v>
      </c>
      <c r="J62" s="31">
        <f t="shared" si="9"/>
        <v>0</v>
      </c>
      <c r="K62">
        <v>2</v>
      </c>
      <c r="L62" s="278">
        <v>46</v>
      </c>
      <c r="M62" s="22">
        <f t="shared" si="1"/>
        <v>23</v>
      </c>
      <c r="N62" s="280" t="s">
        <v>19</v>
      </c>
      <c r="O62" s="19">
        <v>0.7</v>
      </c>
      <c r="P62">
        <v>11.14</v>
      </c>
      <c r="Q62" s="22">
        <f t="shared" si="10"/>
        <v>0</v>
      </c>
      <c r="R62" s="22">
        <f t="shared" si="11"/>
        <v>300</v>
      </c>
      <c r="T62">
        <f t="shared" si="14"/>
        <v>0</v>
      </c>
      <c r="U62">
        <f t="shared" si="15"/>
        <v>0</v>
      </c>
      <c r="V62">
        <f t="shared" si="16"/>
        <v>0</v>
      </c>
      <c r="W62">
        <f t="shared" si="17"/>
        <v>1003</v>
      </c>
      <c r="X62">
        <f t="shared" si="18"/>
        <v>0</v>
      </c>
      <c r="Y62">
        <f t="shared" si="19"/>
        <v>0</v>
      </c>
    </row>
    <row r="63" spans="1:25" x14ac:dyDescent="0.25">
      <c r="A63">
        <v>10</v>
      </c>
      <c r="B63">
        <v>2</v>
      </c>
      <c r="C63">
        <v>2</v>
      </c>
      <c r="D63" s="281">
        <v>88</v>
      </c>
      <c r="E63" s="282">
        <v>1463</v>
      </c>
      <c r="F63" s="283">
        <v>1463</v>
      </c>
      <c r="G63" s="23">
        <f t="shared" si="22"/>
        <v>1.0532757379409647</v>
      </c>
      <c r="H63" s="23">
        <f t="shared" ref="H63:H94" si="73">F63/$F$3</f>
        <v>1</v>
      </c>
      <c r="I63" s="28">
        <f t="shared" si="8"/>
        <v>0</v>
      </c>
      <c r="J63" s="31">
        <f t="shared" si="9"/>
        <v>0</v>
      </c>
      <c r="K63">
        <v>1</v>
      </c>
      <c r="L63" s="283">
        <v>77</v>
      </c>
      <c r="M63" s="22">
        <f t="shared" si="1"/>
        <v>77</v>
      </c>
      <c r="N63" s="284" t="s">
        <v>16</v>
      </c>
      <c r="O63" s="19">
        <v>0.69230000000000003</v>
      </c>
      <c r="P63">
        <v>12.22</v>
      </c>
      <c r="Q63" s="22">
        <f t="shared" si="10"/>
        <v>1</v>
      </c>
      <c r="R63" s="22">
        <f t="shared" si="11"/>
        <v>212</v>
      </c>
      <c r="T63">
        <f t="shared" si="14"/>
        <v>0</v>
      </c>
      <c r="U63">
        <f t="shared" si="15"/>
        <v>0</v>
      </c>
      <c r="V63">
        <f t="shared" si="16"/>
        <v>0</v>
      </c>
      <c r="W63">
        <f t="shared" si="17"/>
        <v>0</v>
      </c>
      <c r="X63">
        <f t="shared" si="18"/>
        <v>1463</v>
      </c>
      <c r="Y63">
        <f t="shared" si="19"/>
        <v>0</v>
      </c>
    </row>
    <row r="64" spans="1:25" x14ac:dyDescent="0.25">
      <c r="A64">
        <v>10</v>
      </c>
      <c r="B64">
        <v>2</v>
      </c>
      <c r="C64">
        <v>3</v>
      </c>
      <c r="D64" s="285">
        <v>48</v>
      </c>
      <c r="E64" s="286">
        <v>1752</v>
      </c>
      <c r="F64" s="287">
        <v>1752</v>
      </c>
      <c r="G64" s="23">
        <f t="shared" si="22"/>
        <v>1.2613390928725703</v>
      </c>
      <c r="H64" s="23">
        <f t="shared" ref="H64:H95" si="74">F64/$G$3</f>
        <v>1</v>
      </c>
      <c r="I64" s="28">
        <f t="shared" si="8"/>
        <v>0</v>
      </c>
      <c r="J64" s="31">
        <f t="shared" si="9"/>
        <v>0</v>
      </c>
      <c r="K64">
        <v>3</v>
      </c>
      <c r="L64" s="288">
        <v>61</v>
      </c>
      <c r="M64" s="22">
        <f t="shared" si="1"/>
        <v>20.333333333333332</v>
      </c>
      <c r="N64" s="289" t="s">
        <v>16</v>
      </c>
      <c r="O64" s="19">
        <v>0.94120000000000004</v>
      </c>
      <c r="P64">
        <v>12.56</v>
      </c>
      <c r="Q64" s="22">
        <f t="shared" si="10"/>
        <v>1</v>
      </c>
      <c r="R64" s="22">
        <f t="shared" si="11"/>
        <v>252</v>
      </c>
      <c r="T64">
        <f t="shared" si="14"/>
        <v>0</v>
      </c>
      <c r="U64">
        <f t="shared" si="15"/>
        <v>0</v>
      </c>
      <c r="V64">
        <f t="shared" si="16"/>
        <v>0</v>
      </c>
      <c r="W64">
        <f t="shared" si="17"/>
        <v>0</v>
      </c>
      <c r="X64">
        <f t="shared" si="18"/>
        <v>0</v>
      </c>
      <c r="Y64">
        <f t="shared" si="19"/>
        <v>1752</v>
      </c>
    </row>
    <row r="65" spans="1:25" x14ac:dyDescent="0.25">
      <c r="A65">
        <v>11</v>
      </c>
      <c r="B65">
        <v>1</v>
      </c>
      <c r="C65">
        <v>1</v>
      </c>
      <c r="D65" s="307">
        <v>84</v>
      </c>
      <c r="E65" s="308">
        <v>4346</v>
      </c>
      <c r="F65" s="309">
        <v>4346</v>
      </c>
      <c r="G65" s="23">
        <f t="shared" si="12"/>
        <v>0.74532670210941521</v>
      </c>
      <c r="H65" s="23">
        <f t="shared" ref="H65:H96" si="75">F65/$B$3</f>
        <v>0.99816260909508503</v>
      </c>
      <c r="I65" s="28">
        <f t="shared" si="8"/>
        <v>0</v>
      </c>
      <c r="J65" s="31">
        <f t="shared" si="9"/>
        <v>0</v>
      </c>
      <c r="K65">
        <v>1</v>
      </c>
      <c r="L65" s="310">
        <v>9</v>
      </c>
      <c r="M65" s="22">
        <f t="shared" si="1"/>
        <v>9</v>
      </c>
      <c r="N65" s="311" t="s">
        <v>16</v>
      </c>
      <c r="O65" s="19">
        <v>0.33329999999999999</v>
      </c>
      <c r="P65">
        <v>12.8</v>
      </c>
      <c r="Q65" s="22">
        <f t="shared" si="10"/>
        <v>1</v>
      </c>
      <c r="R65" s="22">
        <f t="shared" si="11"/>
        <v>216</v>
      </c>
      <c r="T65">
        <f t="shared" si="14"/>
        <v>4346</v>
      </c>
      <c r="U65">
        <f t="shared" si="15"/>
        <v>0</v>
      </c>
      <c r="V65">
        <f t="shared" si="16"/>
        <v>0</v>
      </c>
      <c r="W65">
        <f t="shared" si="17"/>
        <v>0</v>
      </c>
      <c r="X65">
        <f t="shared" si="18"/>
        <v>0</v>
      </c>
      <c r="Y65">
        <f t="shared" si="19"/>
        <v>0</v>
      </c>
    </row>
    <row r="66" spans="1:25" x14ac:dyDescent="0.25">
      <c r="A66">
        <v>11</v>
      </c>
      <c r="B66">
        <v>1</v>
      </c>
      <c r="C66">
        <v>2</v>
      </c>
      <c r="D66">
        <v>34</v>
      </c>
      <c r="E66" s="313">
        <v>4496</v>
      </c>
      <c r="F66" s="314">
        <v>4496</v>
      </c>
      <c r="G66" s="23">
        <f t="shared" si="12"/>
        <v>0.77105127765391868</v>
      </c>
      <c r="H66" s="23">
        <f t="shared" ref="H66:H97" si="76">F66/$C$3</f>
        <v>0.97994768962510903</v>
      </c>
      <c r="I66" s="28">
        <f t="shared" si="8"/>
        <v>0</v>
      </c>
      <c r="J66" s="31">
        <f t="shared" si="9"/>
        <v>0</v>
      </c>
      <c r="K66">
        <v>2</v>
      </c>
      <c r="L66" s="315">
        <v>44</v>
      </c>
      <c r="M66" s="22">
        <f t="shared" si="1"/>
        <v>22</v>
      </c>
      <c r="N66" s="316" t="s">
        <v>19</v>
      </c>
      <c r="O66" s="19">
        <v>0.27779999999999999</v>
      </c>
      <c r="P66">
        <v>17</v>
      </c>
      <c r="Q66" s="22">
        <f t="shared" si="10"/>
        <v>1</v>
      </c>
      <c r="R66" s="22">
        <f t="shared" si="11"/>
        <v>266</v>
      </c>
      <c r="T66">
        <f t="shared" si="14"/>
        <v>0</v>
      </c>
      <c r="U66">
        <f t="shared" si="15"/>
        <v>4496</v>
      </c>
      <c r="V66">
        <f t="shared" si="16"/>
        <v>0</v>
      </c>
      <c r="W66">
        <f t="shared" si="17"/>
        <v>0</v>
      </c>
      <c r="X66">
        <f t="shared" si="18"/>
        <v>0</v>
      </c>
      <c r="Y66">
        <f t="shared" si="19"/>
        <v>0</v>
      </c>
    </row>
    <row r="67" spans="1:25" x14ac:dyDescent="0.25">
      <c r="A67">
        <v>11</v>
      </c>
      <c r="B67">
        <v>1</v>
      </c>
      <c r="C67">
        <v>3</v>
      </c>
      <c r="D67" s="318">
        <v>46</v>
      </c>
      <c r="E67" s="319">
        <v>5918</v>
      </c>
      <c r="F67" s="320">
        <v>5918</v>
      </c>
      <c r="G67" s="23">
        <f t="shared" si="12"/>
        <v>1.014920253815812</v>
      </c>
      <c r="H67" s="23">
        <f t="shared" ref="H67:H98" si="77">F67/$D$3</f>
        <v>0.97818181818181815</v>
      </c>
      <c r="I67" s="28">
        <f t="shared" si="8"/>
        <v>1</v>
      </c>
      <c r="J67" s="31">
        <f t="shared" si="9"/>
        <v>0</v>
      </c>
      <c r="K67">
        <v>1</v>
      </c>
      <c r="L67" s="321">
        <v>33</v>
      </c>
      <c r="M67" s="22">
        <f t="shared" si="1"/>
        <v>33</v>
      </c>
      <c r="N67" s="322" t="s">
        <v>16</v>
      </c>
      <c r="O67" s="19">
        <v>0.44440000000000002</v>
      </c>
      <c r="P67">
        <v>11.75</v>
      </c>
      <c r="Q67" s="22">
        <f t="shared" si="10"/>
        <v>1</v>
      </c>
      <c r="R67" s="22">
        <f t="shared" si="11"/>
        <v>254</v>
      </c>
      <c r="T67">
        <f t="shared" si="14"/>
        <v>0</v>
      </c>
      <c r="U67">
        <f t="shared" si="15"/>
        <v>0</v>
      </c>
      <c r="V67">
        <f t="shared" si="16"/>
        <v>5918</v>
      </c>
      <c r="W67">
        <f t="shared" si="17"/>
        <v>0</v>
      </c>
      <c r="X67">
        <f t="shared" si="18"/>
        <v>0</v>
      </c>
      <c r="Y67">
        <f t="shared" si="19"/>
        <v>0</v>
      </c>
    </row>
    <row r="68" spans="1:25" x14ac:dyDescent="0.25">
      <c r="A68">
        <v>11</v>
      </c>
      <c r="B68">
        <v>2</v>
      </c>
      <c r="C68">
        <v>1</v>
      </c>
      <c r="D68" s="295">
        <v>74</v>
      </c>
      <c r="E68" s="296">
        <v>1188</v>
      </c>
      <c r="F68" s="297">
        <v>1188</v>
      </c>
      <c r="G68" s="23">
        <f t="shared" ref="G68" si="78">F68/$G$2</f>
        <v>0.85529157667386613</v>
      </c>
      <c r="H68" s="23">
        <f t="shared" ref="H68:H99" si="79">F68/$E$3</f>
        <v>1</v>
      </c>
      <c r="I68" s="28">
        <f t="shared" si="8"/>
        <v>0</v>
      </c>
      <c r="J68" s="31">
        <f t="shared" si="9"/>
        <v>0</v>
      </c>
      <c r="K68">
        <v>1</v>
      </c>
      <c r="L68" s="298">
        <v>12</v>
      </c>
      <c r="M68" s="22">
        <f t="shared" si="1"/>
        <v>12</v>
      </c>
      <c r="N68" s="299" t="s">
        <v>16</v>
      </c>
      <c r="O68" s="19">
        <v>0.26669999999999999</v>
      </c>
      <c r="P68">
        <v>9.5</v>
      </c>
      <c r="Q68" s="22">
        <f t="shared" si="10"/>
        <v>1</v>
      </c>
      <c r="R68" s="22">
        <f t="shared" si="11"/>
        <v>226</v>
      </c>
      <c r="T68">
        <f t="shared" si="14"/>
        <v>0</v>
      </c>
      <c r="U68">
        <f t="shared" si="15"/>
        <v>0</v>
      </c>
      <c r="V68">
        <f t="shared" si="16"/>
        <v>0</v>
      </c>
      <c r="W68">
        <f t="shared" si="17"/>
        <v>1188</v>
      </c>
      <c r="X68">
        <f t="shared" si="18"/>
        <v>0</v>
      </c>
      <c r="Y68">
        <f t="shared" si="19"/>
        <v>0</v>
      </c>
    </row>
    <row r="69" spans="1:25" x14ac:dyDescent="0.25">
      <c r="A69">
        <v>11</v>
      </c>
      <c r="B69">
        <v>2</v>
      </c>
      <c r="C69">
        <v>2</v>
      </c>
      <c r="D69" s="290">
        <v>60</v>
      </c>
      <c r="E69" s="291">
        <v>1264</v>
      </c>
      <c r="F69" s="292">
        <v>1264</v>
      </c>
      <c r="G69" s="23">
        <f t="shared" si="22"/>
        <v>0.91000719942404606</v>
      </c>
      <c r="H69" s="23">
        <f t="shared" ref="H69:H100" si="80">F69/$F$3</f>
        <v>0.86397812713602185</v>
      </c>
      <c r="I69" s="28">
        <f t="shared" si="8"/>
        <v>0</v>
      </c>
      <c r="J69" s="31">
        <f t="shared" si="9"/>
        <v>0</v>
      </c>
      <c r="K69">
        <v>1</v>
      </c>
      <c r="L69" s="293">
        <v>57</v>
      </c>
      <c r="M69" s="22">
        <f t="shared" si="1"/>
        <v>57</v>
      </c>
      <c r="N69" s="294" t="s">
        <v>16</v>
      </c>
      <c r="O69" s="19">
        <v>0.2</v>
      </c>
      <c r="P69">
        <v>21.67</v>
      </c>
      <c r="Q69" s="22">
        <f t="shared" si="10"/>
        <v>1</v>
      </c>
      <c r="R69" s="22">
        <f t="shared" si="11"/>
        <v>240</v>
      </c>
      <c r="T69">
        <f t="shared" si="14"/>
        <v>0</v>
      </c>
      <c r="U69">
        <f t="shared" si="15"/>
        <v>0</v>
      </c>
      <c r="V69">
        <f t="shared" si="16"/>
        <v>0</v>
      </c>
      <c r="W69">
        <f t="shared" si="17"/>
        <v>0</v>
      </c>
      <c r="X69">
        <f t="shared" si="18"/>
        <v>1264</v>
      </c>
      <c r="Y69">
        <f t="shared" si="19"/>
        <v>0</v>
      </c>
    </row>
    <row r="70" spans="1:25" x14ac:dyDescent="0.25">
      <c r="A70">
        <v>11</v>
      </c>
      <c r="B70">
        <v>2</v>
      </c>
      <c r="C70">
        <v>3</v>
      </c>
      <c r="D70" s="300">
        <v>0</v>
      </c>
      <c r="E70" s="301">
        <v>1673</v>
      </c>
      <c r="F70" s="302">
        <v>1673</v>
      </c>
      <c r="G70" s="23">
        <f t="shared" si="22"/>
        <v>1.2044636429085673</v>
      </c>
      <c r="H70" s="23">
        <f t="shared" ref="H70:H101" si="81">F70/$G$3</f>
        <v>0.95490867579908678</v>
      </c>
      <c r="I70" s="28">
        <f t="shared" si="8"/>
        <v>0</v>
      </c>
      <c r="J70" s="31">
        <f t="shared" si="9"/>
        <v>0</v>
      </c>
      <c r="K70">
        <v>1</v>
      </c>
      <c r="L70" s="303">
        <v>96</v>
      </c>
      <c r="M70" s="22">
        <f t="shared" si="1"/>
        <v>96</v>
      </c>
      <c r="N70" s="304" t="s">
        <v>16</v>
      </c>
      <c r="O70" s="19">
        <v>0.1</v>
      </c>
      <c r="P70">
        <v>6</v>
      </c>
      <c r="Q70" s="22">
        <f t="shared" si="10"/>
        <v>0</v>
      </c>
      <c r="R70" s="22">
        <f t="shared" si="11"/>
        <v>300</v>
      </c>
      <c r="T70">
        <f t="shared" si="14"/>
        <v>0</v>
      </c>
      <c r="U70">
        <f t="shared" si="15"/>
        <v>0</v>
      </c>
      <c r="V70">
        <f t="shared" si="16"/>
        <v>0</v>
      </c>
      <c r="W70">
        <f t="shared" si="17"/>
        <v>0</v>
      </c>
      <c r="X70">
        <f t="shared" si="18"/>
        <v>0</v>
      </c>
      <c r="Y70">
        <f t="shared" si="19"/>
        <v>1673</v>
      </c>
    </row>
    <row r="71" spans="1:25" x14ac:dyDescent="0.25">
      <c r="A71">
        <v>12</v>
      </c>
      <c r="B71">
        <v>1</v>
      </c>
      <c r="C71">
        <v>1</v>
      </c>
      <c r="D71">
        <v>30</v>
      </c>
      <c r="E71" s="330">
        <v>3049</v>
      </c>
      <c r="F71" s="331">
        <v>3049</v>
      </c>
      <c r="G71" s="23">
        <f t="shared" si="12"/>
        <v>0.52289487223460818</v>
      </c>
      <c r="H71" s="23">
        <f t="shared" ref="H71:H102" si="82">F71/$B$3</f>
        <v>0.70027560863573723</v>
      </c>
      <c r="I71" s="28">
        <f t="shared" si="8"/>
        <v>0</v>
      </c>
      <c r="J71" s="31">
        <f t="shared" si="9"/>
        <v>0</v>
      </c>
      <c r="K71">
        <v>2</v>
      </c>
      <c r="L71" s="332">
        <v>11</v>
      </c>
      <c r="M71" s="22">
        <f t="shared" si="1"/>
        <v>5.5</v>
      </c>
      <c r="N71" s="333" t="s">
        <v>16</v>
      </c>
      <c r="O71" s="19">
        <v>0.52629999999999999</v>
      </c>
      <c r="P71">
        <v>7.9</v>
      </c>
      <c r="Q71" s="22">
        <f t="shared" si="10"/>
        <v>1</v>
      </c>
      <c r="R71" s="22">
        <f t="shared" si="11"/>
        <v>270</v>
      </c>
      <c r="T71">
        <f t="shared" si="14"/>
        <v>3049</v>
      </c>
      <c r="U71">
        <f t="shared" si="15"/>
        <v>0</v>
      </c>
      <c r="V71">
        <f t="shared" si="16"/>
        <v>0</v>
      </c>
      <c r="W71">
        <f t="shared" si="17"/>
        <v>0</v>
      </c>
      <c r="X71">
        <f t="shared" si="18"/>
        <v>0</v>
      </c>
      <c r="Y71">
        <f t="shared" si="19"/>
        <v>0</v>
      </c>
    </row>
    <row r="72" spans="1:25" x14ac:dyDescent="0.25">
      <c r="A72">
        <v>12</v>
      </c>
      <c r="B72">
        <v>1</v>
      </c>
      <c r="C72">
        <v>2</v>
      </c>
      <c r="D72" s="335">
        <v>71</v>
      </c>
      <c r="E72" s="336">
        <v>4524</v>
      </c>
      <c r="F72" s="337">
        <v>4538</v>
      </c>
      <c r="G72" s="23">
        <f t="shared" si="12"/>
        <v>0.77825415880637971</v>
      </c>
      <c r="H72" s="23">
        <f t="shared" ref="H72:H103" si="83">F72/$C$3</f>
        <v>0.98910200523103753</v>
      </c>
      <c r="I72" s="28">
        <f t="shared" si="8"/>
        <v>0</v>
      </c>
      <c r="J72" s="31">
        <f t="shared" si="9"/>
        <v>0</v>
      </c>
      <c r="K72">
        <v>3</v>
      </c>
      <c r="L72" s="339">
        <v>65</v>
      </c>
      <c r="M72" s="22">
        <f t="shared" si="1"/>
        <v>21.666666666666668</v>
      </c>
      <c r="N72" s="338" t="s">
        <v>16</v>
      </c>
      <c r="O72" s="19">
        <v>0.8</v>
      </c>
      <c r="P72">
        <v>10.08</v>
      </c>
      <c r="Q72" s="22">
        <f t="shared" si="10"/>
        <v>1</v>
      </c>
      <c r="R72" s="22">
        <f t="shared" si="11"/>
        <v>229</v>
      </c>
      <c r="T72">
        <f t="shared" si="14"/>
        <v>0</v>
      </c>
      <c r="U72">
        <f t="shared" si="15"/>
        <v>4538</v>
      </c>
      <c r="V72">
        <f t="shared" si="16"/>
        <v>0</v>
      </c>
      <c r="W72">
        <f t="shared" si="17"/>
        <v>0</v>
      </c>
      <c r="X72">
        <f t="shared" si="18"/>
        <v>0</v>
      </c>
      <c r="Y72">
        <f t="shared" si="19"/>
        <v>0</v>
      </c>
    </row>
    <row r="73" spans="1:25" x14ac:dyDescent="0.25">
      <c r="A73">
        <v>12</v>
      </c>
      <c r="B73">
        <v>1</v>
      </c>
      <c r="C73">
        <v>3</v>
      </c>
      <c r="D73" s="324">
        <v>152</v>
      </c>
      <c r="E73" s="325">
        <v>6012</v>
      </c>
      <c r="F73" s="326">
        <v>6012</v>
      </c>
      <c r="G73" s="23">
        <f t="shared" si="12"/>
        <v>1.031040987823701</v>
      </c>
      <c r="H73" s="23">
        <f t="shared" ref="H73:H104" si="84">F73/$D$3</f>
        <v>0.9937190082644628</v>
      </c>
      <c r="I73" s="28">
        <f t="shared" si="8"/>
        <v>1</v>
      </c>
      <c r="J73" s="31">
        <f t="shared" si="9"/>
        <v>0</v>
      </c>
      <c r="K73">
        <v>2</v>
      </c>
      <c r="L73" s="327">
        <v>24</v>
      </c>
      <c r="M73" s="22">
        <f t="shared" si="1"/>
        <v>12</v>
      </c>
      <c r="N73" s="328" t="s">
        <v>16</v>
      </c>
      <c r="O73" s="19">
        <v>0.45450000000000002</v>
      </c>
      <c r="P73">
        <v>18.600000000000001</v>
      </c>
      <c r="Q73" s="22">
        <f t="shared" si="10"/>
        <v>1</v>
      </c>
      <c r="R73" s="22">
        <f t="shared" si="11"/>
        <v>148</v>
      </c>
      <c r="T73">
        <f t="shared" si="14"/>
        <v>0</v>
      </c>
      <c r="U73">
        <f t="shared" si="15"/>
        <v>0</v>
      </c>
      <c r="V73">
        <f t="shared" si="16"/>
        <v>6012</v>
      </c>
      <c r="W73">
        <f t="shared" si="17"/>
        <v>0</v>
      </c>
      <c r="X73">
        <f t="shared" si="18"/>
        <v>0</v>
      </c>
      <c r="Y73">
        <f t="shared" si="19"/>
        <v>0</v>
      </c>
    </row>
    <row r="74" spans="1:25" x14ac:dyDescent="0.25">
      <c r="A74">
        <v>12</v>
      </c>
      <c r="B74">
        <v>2</v>
      </c>
      <c r="C74">
        <v>1</v>
      </c>
      <c r="D74" s="343">
        <v>0</v>
      </c>
      <c r="E74" s="344">
        <v>995</v>
      </c>
      <c r="F74" s="345">
        <v>1098</v>
      </c>
      <c r="G74" s="23">
        <f t="shared" ref="G74" si="85">F74/$G$2</f>
        <v>0.79049676025917925</v>
      </c>
      <c r="H74" s="23">
        <f t="shared" ref="H74:H105" si="86">F74/$E$3</f>
        <v>0.9242424242424242</v>
      </c>
      <c r="I74" s="28">
        <f t="shared" si="8"/>
        <v>0</v>
      </c>
      <c r="J74" s="31">
        <f t="shared" si="9"/>
        <v>0</v>
      </c>
      <c r="K74">
        <v>3</v>
      </c>
      <c r="L74" s="346">
        <v>90</v>
      </c>
      <c r="M74" s="22">
        <f t="shared" si="1"/>
        <v>30</v>
      </c>
      <c r="N74" s="347" t="s">
        <v>19</v>
      </c>
      <c r="O74" s="19">
        <v>0.65</v>
      </c>
      <c r="P74">
        <v>12.77</v>
      </c>
      <c r="Q74" s="22">
        <f t="shared" si="10"/>
        <v>0</v>
      </c>
      <c r="R74" s="22">
        <f t="shared" si="11"/>
        <v>300</v>
      </c>
      <c r="T74">
        <f t="shared" si="14"/>
        <v>0</v>
      </c>
      <c r="U74">
        <f t="shared" si="15"/>
        <v>0</v>
      </c>
      <c r="V74">
        <f t="shared" si="16"/>
        <v>0</v>
      </c>
      <c r="W74">
        <f t="shared" si="17"/>
        <v>1098</v>
      </c>
      <c r="X74">
        <f t="shared" si="18"/>
        <v>0</v>
      </c>
      <c r="Y74">
        <f t="shared" si="19"/>
        <v>0</v>
      </c>
    </row>
    <row r="75" spans="1:25" x14ac:dyDescent="0.25">
      <c r="A75">
        <v>12</v>
      </c>
      <c r="B75">
        <v>2</v>
      </c>
      <c r="C75">
        <v>2</v>
      </c>
      <c r="D75" s="350">
        <v>0</v>
      </c>
      <c r="E75" s="351">
        <v>1417</v>
      </c>
      <c r="F75" s="352">
        <v>1417</v>
      </c>
      <c r="G75" s="23">
        <f t="shared" si="22"/>
        <v>1.0201583873290136</v>
      </c>
      <c r="H75" s="23">
        <f t="shared" ref="H75:H106" si="87">F75/$F$3</f>
        <v>0.96855775803144228</v>
      </c>
      <c r="I75" s="28">
        <f t="shared" si="8"/>
        <v>0</v>
      </c>
      <c r="J75" s="31">
        <f t="shared" si="9"/>
        <v>0</v>
      </c>
      <c r="K75">
        <v>1</v>
      </c>
      <c r="L75" s="353">
        <v>149</v>
      </c>
      <c r="M75" s="22">
        <f t="shared" si="1"/>
        <v>149</v>
      </c>
      <c r="N75" s="354" t="s">
        <v>19</v>
      </c>
      <c r="O75" s="19">
        <v>0.6</v>
      </c>
      <c r="P75">
        <v>10.5</v>
      </c>
      <c r="Q75" s="22">
        <f t="shared" si="10"/>
        <v>0</v>
      </c>
      <c r="R75" s="22">
        <f t="shared" si="11"/>
        <v>300</v>
      </c>
      <c r="T75">
        <f t="shared" si="14"/>
        <v>0</v>
      </c>
      <c r="U75">
        <f t="shared" si="15"/>
        <v>0</v>
      </c>
      <c r="V75">
        <f t="shared" si="16"/>
        <v>0</v>
      </c>
      <c r="W75">
        <f t="shared" si="17"/>
        <v>0</v>
      </c>
      <c r="X75">
        <f t="shared" si="18"/>
        <v>1417</v>
      </c>
      <c r="Y75">
        <f t="shared" si="19"/>
        <v>0</v>
      </c>
    </row>
    <row r="76" spans="1:25" x14ac:dyDescent="0.25">
      <c r="A76">
        <v>12</v>
      </c>
      <c r="B76">
        <v>2</v>
      </c>
      <c r="C76">
        <v>3</v>
      </c>
      <c r="D76" s="357">
        <v>123</v>
      </c>
      <c r="E76" s="358">
        <v>1726</v>
      </c>
      <c r="F76" s="359">
        <v>1726</v>
      </c>
      <c r="G76" s="23">
        <f t="shared" si="22"/>
        <v>1.2426205903527718</v>
      </c>
      <c r="H76" s="23">
        <f t="shared" ref="H76:H107" si="88">F76/$G$3</f>
        <v>0.98515981735159819</v>
      </c>
      <c r="I76" s="28">
        <f t="shared" ref="I76:I139" si="89">IF(F76&gt;$D$4, 1, 0)</f>
        <v>0</v>
      </c>
      <c r="J76" s="31">
        <f t="shared" ref="J76:J139" si="90">IF(F76&gt;$D$5, 1, 0)</f>
        <v>0</v>
      </c>
      <c r="K76">
        <v>1</v>
      </c>
      <c r="L76" s="360">
        <v>51</v>
      </c>
      <c r="M76" s="22">
        <f t="shared" si="1"/>
        <v>51</v>
      </c>
      <c r="N76" s="361" t="s">
        <v>16</v>
      </c>
      <c r="O76" s="19">
        <v>0.46150000000000002</v>
      </c>
      <c r="P76">
        <v>10.17</v>
      </c>
      <c r="Q76" s="22">
        <f t="shared" ref="Q76:Q139" si="91">IF(D76&gt;0, 1, 0)</f>
        <v>1</v>
      </c>
      <c r="R76" s="22">
        <f t="shared" ref="R76:R139" si="92">300-D76</f>
        <v>177</v>
      </c>
      <c r="T76">
        <f t="shared" si="14"/>
        <v>0</v>
      </c>
      <c r="U76">
        <f t="shared" si="15"/>
        <v>0</v>
      </c>
      <c r="V76">
        <f t="shared" si="16"/>
        <v>0</v>
      </c>
      <c r="W76">
        <f t="shared" si="17"/>
        <v>0</v>
      </c>
      <c r="X76">
        <f t="shared" si="18"/>
        <v>0</v>
      </c>
      <c r="Y76">
        <f t="shared" si="19"/>
        <v>1726</v>
      </c>
    </row>
    <row r="77" spans="1:25" x14ac:dyDescent="0.25">
      <c r="A77">
        <v>13</v>
      </c>
      <c r="B77">
        <v>1</v>
      </c>
      <c r="C77">
        <v>1</v>
      </c>
      <c r="D77" s="391">
        <v>0</v>
      </c>
      <c r="E77" s="391">
        <v>3598</v>
      </c>
      <c r="F77" s="391">
        <v>3598</v>
      </c>
      <c r="G77" s="23">
        <f t="shared" si="12"/>
        <v>0.61704681872749101</v>
      </c>
      <c r="H77" s="23">
        <f t="shared" ref="H77:H108" si="93">F77/$B$3</f>
        <v>0.82636655948553051</v>
      </c>
      <c r="I77" s="28">
        <f t="shared" si="89"/>
        <v>0</v>
      </c>
      <c r="J77" s="31">
        <f t="shared" si="90"/>
        <v>0</v>
      </c>
      <c r="K77" s="391">
        <v>3</v>
      </c>
      <c r="L77" s="391">
        <v>13</v>
      </c>
      <c r="M77" s="22">
        <f t="shared" ref="M77:M140" si="94">L77/K77</f>
        <v>4.333333333333333</v>
      </c>
      <c r="N77" s="382" t="s">
        <v>19</v>
      </c>
      <c r="O77" s="19">
        <v>0.15</v>
      </c>
      <c r="P77">
        <v>8.33</v>
      </c>
      <c r="Q77" s="22">
        <f t="shared" si="91"/>
        <v>0</v>
      </c>
      <c r="R77" s="22">
        <f t="shared" si="92"/>
        <v>300</v>
      </c>
      <c r="T77">
        <f t="shared" si="14"/>
        <v>3598</v>
      </c>
      <c r="U77">
        <f t="shared" si="15"/>
        <v>0</v>
      </c>
      <c r="V77">
        <f t="shared" si="16"/>
        <v>0</v>
      </c>
      <c r="W77">
        <f t="shared" si="17"/>
        <v>0</v>
      </c>
      <c r="X77">
        <f t="shared" si="18"/>
        <v>0</v>
      </c>
      <c r="Y77">
        <f t="shared" si="19"/>
        <v>0</v>
      </c>
    </row>
    <row r="78" spans="1:25" x14ac:dyDescent="0.25">
      <c r="A78">
        <v>13</v>
      </c>
      <c r="B78">
        <v>1</v>
      </c>
      <c r="C78">
        <v>2</v>
      </c>
      <c r="D78" s="391">
        <v>0</v>
      </c>
      <c r="E78" s="391">
        <v>4454</v>
      </c>
      <c r="F78" s="391">
        <v>4554</v>
      </c>
      <c r="G78" s="23">
        <f t="shared" si="12"/>
        <v>0.78099811353112669</v>
      </c>
      <c r="H78" s="23">
        <f t="shared" ref="H78:H109" si="95">F78/$C$3</f>
        <v>0.99258936355710548</v>
      </c>
      <c r="I78" s="28">
        <f t="shared" si="89"/>
        <v>0</v>
      </c>
      <c r="J78" s="31">
        <f t="shared" si="90"/>
        <v>0</v>
      </c>
      <c r="K78" s="391">
        <v>4</v>
      </c>
      <c r="L78" s="391">
        <v>98</v>
      </c>
      <c r="M78" s="22">
        <f t="shared" si="94"/>
        <v>24.5</v>
      </c>
      <c r="N78" s="390" t="s">
        <v>19</v>
      </c>
      <c r="O78" s="19">
        <v>0.1</v>
      </c>
      <c r="P78" s="391">
        <v>6</v>
      </c>
      <c r="Q78" s="22">
        <f t="shared" si="91"/>
        <v>0</v>
      </c>
      <c r="R78" s="22">
        <f t="shared" si="92"/>
        <v>300</v>
      </c>
      <c r="T78">
        <f t="shared" si="14"/>
        <v>0</v>
      </c>
      <c r="U78">
        <f t="shared" si="15"/>
        <v>4554</v>
      </c>
      <c r="V78">
        <f t="shared" si="16"/>
        <v>0</v>
      </c>
      <c r="W78">
        <f t="shared" si="17"/>
        <v>0</v>
      </c>
      <c r="X78">
        <f t="shared" si="18"/>
        <v>0</v>
      </c>
      <c r="Y78">
        <f t="shared" si="19"/>
        <v>0</v>
      </c>
    </row>
    <row r="79" spans="1:25" x14ac:dyDescent="0.25">
      <c r="A79">
        <v>13</v>
      </c>
      <c r="B79">
        <v>1</v>
      </c>
      <c r="C79">
        <v>3</v>
      </c>
      <c r="D79" s="384">
        <v>15</v>
      </c>
      <c r="E79" s="385">
        <v>5843</v>
      </c>
      <c r="F79" s="386">
        <v>5860</v>
      </c>
      <c r="G79" s="23">
        <f t="shared" si="12"/>
        <v>1.0049734179386041</v>
      </c>
      <c r="H79" s="23">
        <f t="shared" ref="H79:H110" si="96">F79/$D$3</f>
        <v>0.968595041322314</v>
      </c>
      <c r="I79" s="28">
        <f t="shared" si="89"/>
        <v>1</v>
      </c>
      <c r="J79" s="31">
        <f t="shared" si="90"/>
        <v>0</v>
      </c>
      <c r="K79">
        <v>3</v>
      </c>
      <c r="L79" s="388">
        <v>87</v>
      </c>
      <c r="M79" s="22">
        <f t="shared" si="94"/>
        <v>29</v>
      </c>
      <c r="N79" s="387" t="s">
        <v>16</v>
      </c>
      <c r="O79" s="19">
        <v>0.1</v>
      </c>
      <c r="P79">
        <v>11</v>
      </c>
      <c r="Q79" s="22">
        <f t="shared" si="91"/>
        <v>1</v>
      </c>
      <c r="R79" s="22">
        <f t="shared" si="92"/>
        <v>285</v>
      </c>
      <c r="T79">
        <f t="shared" si="14"/>
        <v>0</v>
      </c>
      <c r="U79">
        <f t="shared" si="15"/>
        <v>0</v>
      </c>
      <c r="V79">
        <f t="shared" si="16"/>
        <v>5860</v>
      </c>
      <c r="W79">
        <f t="shared" si="17"/>
        <v>0</v>
      </c>
      <c r="X79">
        <f t="shared" si="18"/>
        <v>0</v>
      </c>
      <c r="Y79">
        <f t="shared" si="19"/>
        <v>0</v>
      </c>
    </row>
    <row r="80" spans="1:25" x14ac:dyDescent="0.25">
      <c r="A80">
        <v>13</v>
      </c>
      <c r="B80">
        <v>2</v>
      </c>
      <c r="C80">
        <v>1</v>
      </c>
      <c r="D80" s="369">
        <v>0</v>
      </c>
      <c r="E80" s="370">
        <v>1008</v>
      </c>
      <c r="F80" s="371">
        <v>1023</v>
      </c>
      <c r="G80" s="23">
        <f t="shared" ref="G80" si="97">F80/$G$2</f>
        <v>0.73650107991360692</v>
      </c>
      <c r="H80" s="23">
        <f t="shared" ref="H80:H111" si="98">F80/$E$3</f>
        <v>0.86111111111111116</v>
      </c>
      <c r="I80" s="28">
        <f t="shared" si="89"/>
        <v>0</v>
      </c>
      <c r="J80" s="31">
        <f t="shared" si="90"/>
        <v>0</v>
      </c>
      <c r="K80">
        <v>2</v>
      </c>
      <c r="L80" s="372">
        <v>30</v>
      </c>
      <c r="M80" s="22">
        <f t="shared" si="94"/>
        <v>15</v>
      </c>
      <c r="N80" s="373" t="s">
        <v>19</v>
      </c>
      <c r="O80" s="19">
        <v>0.3</v>
      </c>
      <c r="P80">
        <v>16.670000000000002</v>
      </c>
      <c r="Q80" s="22">
        <f t="shared" si="91"/>
        <v>0</v>
      </c>
      <c r="R80" s="22">
        <f t="shared" si="92"/>
        <v>300</v>
      </c>
      <c r="T80">
        <f t="shared" si="14"/>
        <v>0</v>
      </c>
      <c r="U80">
        <f t="shared" si="15"/>
        <v>0</v>
      </c>
      <c r="V80">
        <f t="shared" si="16"/>
        <v>0</v>
      </c>
      <c r="W80">
        <f t="shared" si="17"/>
        <v>1023</v>
      </c>
      <c r="X80">
        <f t="shared" si="18"/>
        <v>0</v>
      </c>
      <c r="Y80">
        <f t="shared" si="19"/>
        <v>0</v>
      </c>
    </row>
    <row r="81" spans="1:25" x14ac:dyDescent="0.25">
      <c r="A81">
        <v>13</v>
      </c>
      <c r="B81">
        <v>2</v>
      </c>
      <c r="C81">
        <v>2</v>
      </c>
      <c r="D81" s="376">
        <v>22</v>
      </c>
      <c r="E81" s="377">
        <v>1339</v>
      </c>
      <c r="F81" s="378">
        <v>1339</v>
      </c>
      <c r="G81" s="23">
        <f t="shared" si="22"/>
        <v>0.9640028797696184</v>
      </c>
      <c r="H81" s="23">
        <f t="shared" ref="H81:H112" si="99">F81/$F$3</f>
        <v>0.9152426520847573</v>
      </c>
      <c r="I81" s="28">
        <f t="shared" si="89"/>
        <v>0</v>
      </c>
      <c r="J81" s="31">
        <f t="shared" si="90"/>
        <v>0</v>
      </c>
      <c r="K81">
        <v>1</v>
      </c>
      <c r="L81" s="379">
        <v>82</v>
      </c>
      <c r="M81" s="22">
        <f t="shared" si="94"/>
        <v>82</v>
      </c>
      <c r="N81" s="380" t="s">
        <v>19</v>
      </c>
      <c r="O81" s="19">
        <v>0.16669999999999999</v>
      </c>
      <c r="P81">
        <v>8</v>
      </c>
      <c r="Q81" s="22">
        <f t="shared" si="91"/>
        <v>1</v>
      </c>
      <c r="R81" s="22">
        <f t="shared" si="92"/>
        <v>278</v>
      </c>
      <c r="T81">
        <f t="shared" ref="T81:T144" si="100">IF($B81*10+$C81=11, $F81, 0)</f>
        <v>0</v>
      </c>
      <c r="U81">
        <f t="shared" ref="U81:U144" si="101">IF($B81*10+$C81=12, $F81, 0)</f>
        <v>0</v>
      </c>
      <c r="V81">
        <f t="shared" ref="V81:V144" si="102">IF($B81*10+$C81=13, $F81, 0)</f>
        <v>0</v>
      </c>
      <c r="W81">
        <f t="shared" ref="W81:W144" si="103">IF($B81*10+$C81=21, $F81, 0)</f>
        <v>0</v>
      </c>
      <c r="X81">
        <f t="shared" ref="X81:X144" si="104">IF($B81*10+$C81=22, $F81, 0)</f>
        <v>1339</v>
      </c>
      <c r="Y81">
        <f t="shared" ref="Y81:Y144" si="105">IF($B81*10+$C81=23, $F81, 0)</f>
        <v>0</v>
      </c>
    </row>
    <row r="82" spans="1:25" x14ac:dyDescent="0.25">
      <c r="A82">
        <v>13</v>
      </c>
      <c r="B82">
        <v>2</v>
      </c>
      <c r="C82">
        <v>3</v>
      </c>
      <c r="D82" s="363">
        <v>0</v>
      </c>
      <c r="E82" s="364">
        <v>1508</v>
      </c>
      <c r="F82" s="365">
        <v>1508</v>
      </c>
      <c r="G82" s="23">
        <f t="shared" si="22"/>
        <v>1.0856731461483082</v>
      </c>
      <c r="H82" s="23">
        <f t="shared" ref="H82:H113" si="106">F82/$G$3</f>
        <v>0.86073059360730597</v>
      </c>
      <c r="I82" s="28">
        <f t="shared" si="89"/>
        <v>0</v>
      </c>
      <c r="J82" s="31">
        <f t="shared" si="90"/>
        <v>0</v>
      </c>
      <c r="K82">
        <v>2</v>
      </c>
      <c r="L82" s="366">
        <v>92</v>
      </c>
      <c r="M82" s="22">
        <f t="shared" si="94"/>
        <v>46</v>
      </c>
      <c r="N82" s="367" t="s">
        <v>16</v>
      </c>
      <c r="O82" s="19">
        <v>0.2</v>
      </c>
      <c r="P82">
        <v>18</v>
      </c>
      <c r="Q82" s="22">
        <f t="shared" si="91"/>
        <v>0</v>
      </c>
      <c r="R82" s="22">
        <f t="shared" si="92"/>
        <v>300</v>
      </c>
      <c r="T82">
        <f t="shared" si="100"/>
        <v>0</v>
      </c>
      <c r="U82">
        <f t="shared" si="101"/>
        <v>0</v>
      </c>
      <c r="V82">
        <f t="shared" si="102"/>
        <v>0</v>
      </c>
      <c r="W82">
        <f t="shared" si="103"/>
        <v>0</v>
      </c>
      <c r="X82">
        <f t="shared" si="104"/>
        <v>0</v>
      </c>
      <c r="Y82">
        <f t="shared" si="105"/>
        <v>1508</v>
      </c>
    </row>
    <row r="83" spans="1:25" x14ac:dyDescent="0.25">
      <c r="A83">
        <v>14</v>
      </c>
      <c r="B83">
        <v>1</v>
      </c>
      <c r="C83">
        <v>1</v>
      </c>
      <c r="D83" s="391"/>
      <c r="E83" s="391"/>
      <c r="F83" s="391"/>
      <c r="G83" s="23">
        <f t="shared" ref="G83:G145" si="107">F83/$D$2</f>
        <v>0</v>
      </c>
      <c r="H83" s="23">
        <f t="shared" ref="H83:H114" si="108">F83/$B$3</f>
        <v>0</v>
      </c>
      <c r="I83" s="28">
        <f t="shared" si="89"/>
        <v>0</v>
      </c>
      <c r="J83" s="31">
        <f t="shared" si="90"/>
        <v>0</v>
      </c>
      <c r="M83" s="22" t="e">
        <f t="shared" si="94"/>
        <v>#DIV/0!</v>
      </c>
      <c r="O83" s="19"/>
      <c r="Q83" s="22">
        <f t="shared" si="91"/>
        <v>0</v>
      </c>
      <c r="R83" s="22">
        <f t="shared" si="92"/>
        <v>300</v>
      </c>
      <c r="T83">
        <f t="shared" si="100"/>
        <v>0</v>
      </c>
      <c r="U83">
        <f t="shared" si="101"/>
        <v>0</v>
      </c>
      <c r="V83">
        <f t="shared" si="102"/>
        <v>0</v>
      </c>
      <c r="W83">
        <f t="shared" si="103"/>
        <v>0</v>
      </c>
      <c r="X83">
        <f t="shared" si="104"/>
        <v>0</v>
      </c>
      <c r="Y83">
        <f t="shared" si="105"/>
        <v>0</v>
      </c>
    </row>
    <row r="84" spans="1:25" x14ac:dyDescent="0.25">
      <c r="A84">
        <v>14</v>
      </c>
      <c r="B84">
        <v>1</v>
      </c>
      <c r="C84">
        <v>2</v>
      </c>
      <c r="G84" s="23">
        <f t="shared" si="107"/>
        <v>0</v>
      </c>
      <c r="H84" s="23">
        <f t="shared" ref="H84:H115" si="109">F84/$C$3</f>
        <v>0</v>
      </c>
      <c r="I84" s="28">
        <f t="shared" si="89"/>
        <v>0</v>
      </c>
      <c r="J84" s="31">
        <f t="shared" si="90"/>
        <v>0</v>
      </c>
      <c r="K84" s="391"/>
      <c r="L84" s="391"/>
      <c r="M84" s="22" t="e">
        <f t="shared" si="94"/>
        <v>#DIV/0!</v>
      </c>
      <c r="O84" s="19"/>
      <c r="Q84" s="22">
        <f t="shared" si="91"/>
        <v>0</v>
      </c>
      <c r="R84" s="22">
        <f t="shared" si="92"/>
        <v>300</v>
      </c>
      <c r="T84">
        <f t="shared" si="100"/>
        <v>0</v>
      </c>
      <c r="U84">
        <f t="shared" si="101"/>
        <v>0</v>
      </c>
      <c r="V84">
        <f t="shared" si="102"/>
        <v>0</v>
      </c>
      <c r="W84">
        <f t="shared" si="103"/>
        <v>0</v>
      </c>
      <c r="X84">
        <f t="shared" si="104"/>
        <v>0</v>
      </c>
      <c r="Y84">
        <f t="shared" si="105"/>
        <v>0</v>
      </c>
    </row>
    <row r="85" spans="1:25" x14ac:dyDescent="0.25">
      <c r="A85">
        <v>14</v>
      </c>
      <c r="B85">
        <v>1</v>
      </c>
      <c r="C85">
        <v>3</v>
      </c>
      <c r="G85" s="23">
        <f t="shared" si="107"/>
        <v>0</v>
      </c>
      <c r="H85" s="23">
        <f t="shared" ref="H85:H116" si="110">F85/$D$3</f>
        <v>0</v>
      </c>
      <c r="I85" s="28">
        <f t="shared" si="89"/>
        <v>0</v>
      </c>
      <c r="J85" s="31">
        <f t="shared" si="90"/>
        <v>0</v>
      </c>
      <c r="M85" s="22" t="e">
        <f t="shared" si="94"/>
        <v>#DIV/0!</v>
      </c>
      <c r="O85" s="19"/>
      <c r="Q85" s="22">
        <f t="shared" si="91"/>
        <v>0</v>
      </c>
      <c r="R85" s="22">
        <f t="shared" si="92"/>
        <v>300</v>
      </c>
      <c r="T85">
        <f t="shared" si="100"/>
        <v>0</v>
      </c>
      <c r="U85">
        <f t="shared" si="101"/>
        <v>0</v>
      </c>
      <c r="V85">
        <f t="shared" si="102"/>
        <v>0</v>
      </c>
      <c r="W85">
        <f t="shared" si="103"/>
        <v>0</v>
      </c>
      <c r="X85">
        <f t="shared" si="104"/>
        <v>0</v>
      </c>
      <c r="Y85">
        <f t="shared" si="105"/>
        <v>0</v>
      </c>
    </row>
    <row r="86" spans="1:25" x14ac:dyDescent="0.25">
      <c r="A86">
        <v>14</v>
      </c>
      <c r="B86">
        <v>2</v>
      </c>
      <c r="C86">
        <v>1</v>
      </c>
      <c r="G86" s="23">
        <f t="shared" ref="G86:G148" si="111">F86/$G$2</f>
        <v>0</v>
      </c>
      <c r="H86" s="23">
        <f t="shared" ref="H86:H117" si="112">F86/$E$3</f>
        <v>0</v>
      </c>
      <c r="I86" s="28">
        <f t="shared" si="89"/>
        <v>0</v>
      </c>
      <c r="J86" s="31">
        <f t="shared" si="90"/>
        <v>0</v>
      </c>
      <c r="M86" s="22" t="e">
        <f t="shared" si="94"/>
        <v>#DIV/0!</v>
      </c>
      <c r="O86" s="19"/>
      <c r="Q86" s="22">
        <f t="shared" si="91"/>
        <v>0</v>
      </c>
      <c r="R86" s="22">
        <f t="shared" si="92"/>
        <v>300</v>
      </c>
      <c r="T86">
        <f t="shared" si="100"/>
        <v>0</v>
      </c>
      <c r="U86">
        <f t="shared" si="101"/>
        <v>0</v>
      </c>
      <c r="V86">
        <f t="shared" si="102"/>
        <v>0</v>
      </c>
      <c r="W86">
        <f t="shared" si="103"/>
        <v>0</v>
      </c>
      <c r="X86">
        <f t="shared" si="104"/>
        <v>0</v>
      </c>
      <c r="Y86">
        <f t="shared" si="105"/>
        <v>0</v>
      </c>
    </row>
    <row r="87" spans="1:25" x14ac:dyDescent="0.25">
      <c r="A87">
        <v>14</v>
      </c>
      <c r="B87">
        <v>2</v>
      </c>
      <c r="C87">
        <v>2</v>
      </c>
      <c r="G87" s="23">
        <f t="shared" si="111"/>
        <v>0</v>
      </c>
      <c r="H87" s="23">
        <f t="shared" ref="H87:H118" si="113">F87/$F$3</f>
        <v>0</v>
      </c>
      <c r="I87" s="28">
        <f t="shared" si="89"/>
        <v>0</v>
      </c>
      <c r="J87" s="31">
        <f t="shared" si="90"/>
        <v>0</v>
      </c>
      <c r="M87" s="22" t="e">
        <f t="shared" si="94"/>
        <v>#DIV/0!</v>
      </c>
      <c r="O87" s="19"/>
      <c r="Q87" s="22">
        <f t="shared" si="91"/>
        <v>0</v>
      </c>
      <c r="R87" s="22">
        <f t="shared" si="92"/>
        <v>300</v>
      </c>
      <c r="T87">
        <f t="shared" si="100"/>
        <v>0</v>
      </c>
      <c r="U87">
        <f t="shared" si="101"/>
        <v>0</v>
      </c>
      <c r="V87">
        <f t="shared" si="102"/>
        <v>0</v>
      </c>
      <c r="W87">
        <f t="shared" si="103"/>
        <v>0</v>
      </c>
      <c r="X87">
        <f t="shared" si="104"/>
        <v>0</v>
      </c>
      <c r="Y87">
        <f t="shared" si="105"/>
        <v>0</v>
      </c>
    </row>
    <row r="88" spans="1:25" x14ac:dyDescent="0.25">
      <c r="A88">
        <v>14</v>
      </c>
      <c r="B88">
        <v>2</v>
      </c>
      <c r="C88">
        <v>3</v>
      </c>
      <c r="G88" s="23">
        <f t="shared" si="111"/>
        <v>0</v>
      </c>
      <c r="H88" s="23">
        <f t="shared" ref="H88:H119" si="114">F88/$G$3</f>
        <v>0</v>
      </c>
      <c r="I88" s="28">
        <f t="shared" si="89"/>
        <v>0</v>
      </c>
      <c r="J88" s="31">
        <f t="shared" si="90"/>
        <v>0</v>
      </c>
      <c r="M88" s="22" t="e">
        <f t="shared" si="94"/>
        <v>#DIV/0!</v>
      </c>
      <c r="O88" s="19"/>
      <c r="Q88" s="22">
        <f t="shared" si="91"/>
        <v>0</v>
      </c>
      <c r="R88" s="22">
        <f t="shared" si="92"/>
        <v>300</v>
      </c>
      <c r="T88">
        <f t="shared" si="100"/>
        <v>0</v>
      </c>
      <c r="U88">
        <f t="shared" si="101"/>
        <v>0</v>
      </c>
      <c r="V88">
        <f t="shared" si="102"/>
        <v>0</v>
      </c>
      <c r="W88">
        <f t="shared" si="103"/>
        <v>0</v>
      </c>
      <c r="X88">
        <f t="shared" si="104"/>
        <v>0</v>
      </c>
      <c r="Y88">
        <f t="shared" si="105"/>
        <v>0</v>
      </c>
    </row>
    <row r="89" spans="1:25" x14ac:dyDescent="0.25">
      <c r="A89">
        <v>15</v>
      </c>
      <c r="B89">
        <v>1</v>
      </c>
      <c r="C89">
        <v>1</v>
      </c>
      <c r="G89" s="23">
        <f t="shared" si="107"/>
        <v>0</v>
      </c>
      <c r="H89" s="23">
        <f t="shared" ref="H89:H120" si="115">F89/$B$3</f>
        <v>0</v>
      </c>
      <c r="I89" s="28">
        <f t="shared" si="89"/>
        <v>0</v>
      </c>
      <c r="J89" s="31">
        <f t="shared" si="90"/>
        <v>0</v>
      </c>
      <c r="M89" s="22" t="e">
        <f t="shared" si="94"/>
        <v>#DIV/0!</v>
      </c>
      <c r="O89" s="19"/>
      <c r="Q89" s="22">
        <f t="shared" si="91"/>
        <v>0</v>
      </c>
      <c r="R89" s="22">
        <f t="shared" si="92"/>
        <v>300</v>
      </c>
      <c r="T89">
        <f t="shared" si="100"/>
        <v>0</v>
      </c>
      <c r="U89">
        <f t="shared" si="101"/>
        <v>0</v>
      </c>
      <c r="V89">
        <f t="shared" si="102"/>
        <v>0</v>
      </c>
      <c r="W89">
        <f t="shared" si="103"/>
        <v>0</v>
      </c>
      <c r="X89">
        <f t="shared" si="104"/>
        <v>0</v>
      </c>
      <c r="Y89">
        <f t="shared" si="105"/>
        <v>0</v>
      </c>
    </row>
    <row r="90" spans="1:25" x14ac:dyDescent="0.25">
      <c r="A90">
        <v>15</v>
      </c>
      <c r="B90">
        <v>1</v>
      </c>
      <c r="C90">
        <v>2</v>
      </c>
      <c r="G90" s="23">
        <f t="shared" si="107"/>
        <v>0</v>
      </c>
      <c r="H90" s="23">
        <f t="shared" ref="H90:H121" si="116">F90/$C$3</f>
        <v>0</v>
      </c>
      <c r="I90" s="28">
        <f t="shared" si="89"/>
        <v>0</v>
      </c>
      <c r="J90" s="31">
        <f t="shared" si="90"/>
        <v>0</v>
      </c>
      <c r="M90" s="22" t="e">
        <f t="shared" si="94"/>
        <v>#DIV/0!</v>
      </c>
      <c r="O90" s="19"/>
      <c r="Q90" s="22">
        <f t="shared" si="91"/>
        <v>0</v>
      </c>
      <c r="R90" s="22">
        <f t="shared" si="92"/>
        <v>300</v>
      </c>
      <c r="T90">
        <f t="shared" si="100"/>
        <v>0</v>
      </c>
      <c r="U90">
        <f t="shared" si="101"/>
        <v>0</v>
      </c>
      <c r="V90">
        <f t="shared" si="102"/>
        <v>0</v>
      </c>
      <c r="W90">
        <f t="shared" si="103"/>
        <v>0</v>
      </c>
      <c r="X90">
        <f t="shared" si="104"/>
        <v>0</v>
      </c>
      <c r="Y90">
        <f t="shared" si="105"/>
        <v>0</v>
      </c>
    </row>
    <row r="91" spans="1:25" x14ac:dyDescent="0.25">
      <c r="A91">
        <v>15</v>
      </c>
      <c r="B91">
        <v>1</v>
      </c>
      <c r="C91">
        <v>3</v>
      </c>
      <c r="G91" s="23">
        <f t="shared" si="107"/>
        <v>0</v>
      </c>
      <c r="H91" s="23">
        <f t="shared" ref="H91:H122" si="117">F91/$D$3</f>
        <v>0</v>
      </c>
      <c r="I91" s="28">
        <f t="shared" si="89"/>
        <v>0</v>
      </c>
      <c r="J91" s="31">
        <f t="shared" si="90"/>
        <v>0</v>
      </c>
      <c r="M91" s="22" t="e">
        <f t="shared" si="94"/>
        <v>#DIV/0!</v>
      </c>
      <c r="O91" s="19"/>
      <c r="Q91" s="22">
        <f t="shared" si="91"/>
        <v>0</v>
      </c>
      <c r="R91" s="22">
        <f t="shared" si="92"/>
        <v>300</v>
      </c>
      <c r="T91">
        <f t="shared" si="100"/>
        <v>0</v>
      </c>
      <c r="U91">
        <f t="shared" si="101"/>
        <v>0</v>
      </c>
      <c r="V91">
        <f t="shared" si="102"/>
        <v>0</v>
      </c>
      <c r="W91">
        <f t="shared" si="103"/>
        <v>0</v>
      </c>
      <c r="X91">
        <f t="shared" si="104"/>
        <v>0</v>
      </c>
      <c r="Y91">
        <f t="shared" si="105"/>
        <v>0</v>
      </c>
    </row>
    <row r="92" spans="1:25" x14ac:dyDescent="0.25">
      <c r="A92">
        <v>15</v>
      </c>
      <c r="B92">
        <v>2</v>
      </c>
      <c r="C92">
        <v>1</v>
      </c>
      <c r="G92" s="23">
        <f t="shared" ref="G92" si="118">F92/$G$2</f>
        <v>0</v>
      </c>
      <c r="H92" s="23">
        <f t="shared" ref="H92:H123" si="119">F92/$E$3</f>
        <v>0</v>
      </c>
      <c r="I92" s="28">
        <f t="shared" si="89"/>
        <v>0</v>
      </c>
      <c r="J92" s="31">
        <f t="shared" si="90"/>
        <v>0</v>
      </c>
      <c r="M92" s="22" t="e">
        <f t="shared" si="94"/>
        <v>#DIV/0!</v>
      </c>
      <c r="O92" s="19"/>
      <c r="Q92" s="22">
        <f t="shared" si="91"/>
        <v>0</v>
      </c>
      <c r="R92" s="22">
        <f t="shared" si="92"/>
        <v>300</v>
      </c>
      <c r="T92">
        <f t="shared" si="100"/>
        <v>0</v>
      </c>
      <c r="U92">
        <f t="shared" si="101"/>
        <v>0</v>
      </c>
      <c r="V92">
        <f t="shared" si="102"/>
        <v>0</v>
      </c>
      <c r="W92">
        <f t="shared" si="103"/>
        <v>0</v>
      </c>
      <c r="X92">
        <f t="shared" si="104"/>
        <v>0</v>
      </c>
      <c r="Y92">
        <f t="shared" si="105"/>
        <v>0</v>
      </c>
    </row>
    <row r="93" spans="1:25" x14ac:dyDescent="0.25">
      <c r="A93">
        <v>15</v>
      </c>
      <c r="B93">
        <v>2</v>
      </c>
      <c r="C93">
        <v>2</v>
      </c>
      <c r="G93" s="23">
        <f t="shared" si="111"/>
        <v>0</v>
      </c>
      <c r="H93" s="23">
        <f t="shared" ref="H93:H124" si="120">F93/$F$3</f>
        <v>0</v>
      </c>
      <c r="I93" s="28">
        <f t="shared" si="89"/>
        <v>0</v>
      </c>
      <c r="J93" s="31">
        <f t="shared" si="90"/>
        <v>0</v>
      </c>
      <c r="M93" s="22" t="e">
        <f t="shared" si="94"/>
        <v>#DIV/0!</v>
      </c>
      <c r="O93" s="19"/>
      <c r="Q93" s="22">
        <f t="shared" si="91"/>
        <v>0</v>
      </c>
      <c r="R93" s="22">
        <f t="shared" si="92"/>
        <v>300</v>
      </c>
      <c r="T93">
        <f t="shared" si="100"/>
        <v>0</v>
      </c>
      <c r="U93">
        <f t="shared" si="101"/>
        <v>0</v>
      </c>
      <c r="V93">
        <f t="shared" si="102"/>
        <v>0</v>
      </c>
      <c r="W93">
        <f t="shared" si="103"/>
        <v>0</v>
      </c>
      <c r="X93">
        <f t="shared" si="104"/>
        <v>0</v>
      </c>
      <c r="Y93">
        <f t="shared" si="105"/>
        <v>0</v>
      </c>
    </row>
    <row r="94" spans="1:25" x14ac:dyDescent="0.25">
      <c r="A94">
        <v>15</v>
      </c>
      <c r="B94">
        <v>2</v>
      </c>
      <c r="C94">
        <v>3</v>
      </c>
      <c r="G94" s="23">
        <f t="shared" si="111"/>
        <v>0</v>
      </c>
      <c r="H94" s="23">
        <f t="shared" ref="H94:H125" si="121">F94/$G$3</f>
        <v>0</v>
      </c>
      <c r="I94" s="28">
        <f t="shared" si="89"/>
        <v>0</v>
      </c>
      <c r="J94" s="31">
        <f t="shared" si="90"/>
        <v>0</v>
      </c>
      <c r="M94" s="22" t="e">
        <f t="shared" si="94"/>
        <v>#DIV/0!</v>
      </c>
      <c r="O94" s="19"/>
      <c r="Q94" s="22">
        <f t="shared" si="91"/>
        <v>0</v>
      </c>
      <c r="R94" s="22">
        <f t="shared" si="92"/>
        <v>300</v>
      </c>
      <c r="T94">
        <f t="shared" si="100"/>
        <v>0</v>
      </c>
      <c r="U94">
        <f t="shared" si="101"/>
        <v>0</v>
      </c>
      <c r="V94">
        <f t="shared" si="102"/>
        <v>0</v>
      </c>
      <c r="W94">
        <f t="shared" si="103"/>
        <v>0</v>
      </c>
      <c r="X94">
        <f t="shared" si="104"/>
        <v>0</v>
      </c>
      <c r="Y94">
        <f t="shared" si="105"/>
        <v>0</v>
      </c>
    </row>
    <row r="95" spans="1:25" x14ac:dyDescent="0.25">
      <c r="A95">
        <v>16</v>
      </c>
      <c r="B95">
        <v>1</v>
      </c>
      <c r="C95">
        <v>1</v>
      </c>
      <c r="G95" s="23">
        <f t="shared" si="107"/>
        <v>0</v>
      </c>
      <c r="H95" s="23">
        <f t="shared" ref="H95:H126" si="122">F95/$B$3</f>
        <v>0</v>
      </c>
      <c r="I95" s="28">
        <f t="shared" si="89"/>
        <v>0</v>
      </c>
      <c r="J95" s="31">
        <f t="shared" si="90"/>
        <v>0</v>
      </c>
      <c r="M95" s="22" t="e">
        <f t="shared" si="94"/>
        <v>#DIV/0!</v>
      </c>
      <c r="O95" s="19"/>
      <c r="Q95" s="22">
        <f t="shared" si="91"/>
        <v>0</v>
      </c>
      <c r="R95" s="22">
        <f t="shared" si="92"/>
        <v>300</v>
      </c>
      <c r="T95">
        <f t="shared" si="100"/>
        <v>0</v>
      </c>
      <c r="U95">
        <f t="shared" si="101"/>
        <v>0</v>
      </c>
      <c r="V95">
        <f t="shared" si="102"/>
        <v>0</v>
      </c>
      <c r="W95">
        <f t="shared" si="103"/>
        <v>0</v>
      </c>
      <c r="X95">
        <f t="shared" si="104"/>
        <v>0</v>
      </c>
      <c r="Y95">
        <f t="shared" si="105"/>
        <v>0</v>
      </c>
    </row>
    <row r="96" spans="1:25" x14ac:dyDescent="0.25">
      <c r="A96">
        <v>16</v>
      </c>
      <c r="B96">
        <v>1</v>
      </c>
      <c r="C96">
        <v>2</v>
      </c>
      <c r="G96" s="23">
        <f t="shared" si="107"/>
        <v>0</v>
      </c>
      <c r="H96" s="23">
        <f t="shared" ref="H96:H127" si="123">F96/$C$3</f>
        <v>0</v>
      </c>
      <c r="I96" s="28">
        <f t="shared" si="89"/>
        <v>0</v>
      </c>
      <c r="J96" s="31">
        <f t="shared" si="90"/>
        <v>0</v>
      </c>
      <c r="M96" s="22" t="e">
        <f t="shared" si="94"/>
        <v>#DIV/0!</v>
      </c>
      <c r="O96" s="19"/>
      <c r="Q96" s="22">
        <f t="shared" si="91"/>
        <v>0</v>
      </c>
      <c r="R96" s="22">
        <f t="shared" si="92"/>
        <v>300</v>
      </c>
      <c r="T96">
        <f t="shared" si="100"/>
        <v>0</v>
      </c>
      <c r="U96">
        <f t="shared" si="101"/>
        <v>0</v>
      </c>
      <c r="V96">
        <f t="shared" si="102"/>
        <v>0</v>
      </c>
      <c r="W96">
        <f t="shared" si="103"/>
        <v>0</v>
      </c>
      <c r="X96">
        <f t="shared" si="104"/>
        <v>0</v>
      </c>
      <c r="Y96">
        <f t="shared" si="105"/>
        <v>0</v>
      </c>
    </row>
    <row r="97" spans="1:25" x14ac:dyDescent="0.25">
      <c r="A97">
        <v>16</v>
      </c>
      <c r="B97">
        <v>1</v>
      </c>
      <c r="C97">
        <v>3</v>
      </c>
      <c r="G97" s="23">
        <f t="shared" si="107"/>
        <v>0</v>
      </c>
      <c r="H97" s="23">
        <f t="shared" ref="H97:H128" si="124">F97/$D$3</f>
        <v>0</v>
      </c>
      <c r="I97" s="28">
        <f t="shared" si="89"/>
        <v>0</v>
      </c>
      <c r="J97" s="31">
        <f t="shared" si="90"/>
        <v>0</v>
      </c>
      <c r="M97" s="22" t="e">
        <f t="shared" si="94"/>
        <v>#DIV/0!</v>
      </c>
      <c r="O97" s="19"/>
      <c r="Q97" s="22">
        <f t="shared" si="91"/>
        <v>0</v>
      </c>
      <c r="R97" s="22">
        <f t="shared" si="92"/>
        <v>300</v>
      </c>
      <c r="T97">
        <f t="shared" si="100"/>
        <v>0</v>
      </c>
      <c r="U97">
        <f t="shared" si="101"/>
        <v>0</v>
      </c>
      <c r="V97">
        <f t="shared" si="102"/>
        <v>0</v>
      </c>
      <c r="W97">
        <f t="shared" si="103"/>
        <v>0</v>
      </c>
      <c r="X97">
        <f t="shared" si="104"/>
        <v>0</v>
      </c>
      <c r="Y97">
        <f t="shared" si="105"/>
        <v>0</v>
      </c>
    </row>
    <row r="98" spans="1:25" x14ac:dyDescent="0.25">
      <c r="A98">
        <v>16</v>
      </c>
      <c r="B98">
        <v>2</v>
      </c>
      <c r="C98">
        <v>1</v>
      </c>
      <c r="G98" s="23">
        <f t="shared" ref="G98" si="125">F98/$G$2</f>
        <v>0</v>
      </c>
      <c r="H98" s="23">
        <f t="shared" ref="H98:H129" si="126">F98/$E$3</f>
        <v>0</v>
      </c>
      <c r="I98" s="28">
        <f t="shared" si="89"/>
        <v>0</v>
      </c>
      <c r="J98" s="31">
        <f t="shared" si="90"/>
        <v>0</v>
      </c>
      <c r="M98" s="22" t="e">
        <f t="shared" si="94"/>
        <v>#DIV/0!</v>
      </c>
      <c r="O98" s="19"/>
      <c r="Q98" s="22">
        <f t="shared" si="91"/>
        <v>0</v>
      </c>
      <c r="R98" s="22">
        <f t="shared" si="92"/>
        <v>300</v>
      </c>
      <c r="T98">
        <f t="shared" si="100"/>
        <v>0</v>
      </c>
      <c r="U98">
        <f t="shared" si="101"/>
        <v>0</v>
      </c>
      <c r="V98">
        <f t="shared" si="102"/>
        <v>0</v>
      </c>
      <c r="W98">
        <f t="shared" si="103"/>
        <v>0</v>
      </c>
      <c r="X98">
        <f t="shared" si="104"/>
        <v>0</v>
      </c>
      <c r="Y98">
        <f t="shared" si="105"/>
        <v>0</v>
      </c>
    </row>
    <row r="99" spans="1:25" x14ac:dyDescent="0.25">
      <c r="A99">
        <v>16</v>
      </c>
      <c r="B99">
        <v>2</v>
      </c>
      <c r="C99">
        <v>2</v>
      </c>
      <c r="G99" s="23">
        <f t="shared" si="111"/>
        <v>0</v>
      </c>
      <c r="H99" s="23">
        <f t="shared" ref="H99:H130" si="127">F99/$F$3</f>
        <v>0</v>
      </c>
      <c r="I99" s="28">
        <f t="shared" si="89"/>
        <v>0</v>
      </c>
      <c r="J99" s="31">
        <f t="shared" si="90"/>
        <v>0</v>
      </c>
      <c r="M99" s="22" t="e">
        <f t="shared" si="94"/>
        <v>#DIV/0!</v>
      </c>
      <c r="O99" s="19"/>
      <c r="Q99" s="22">
        <f t="shared" si="91"/>
        <v>0</v>
      </c>
      <c r="R99" s="22">
        <f t="shared" si="92"/>
        <v>300</v>
      </c>
      <c r="T99">
        <f t="shared" si="100"/>
        <v>0</v>
      </c>
      <c r="U99">
        <f t="shared" si="101"/>
        <v>0</v>
      </c>
      <c r="V99">
        <f t="shared" si="102"/>
        <v>0</v>
      </c>
      <c r="W99">
        <f t="shared" si="103"/>
        <v>0</v>
      </c>
      <c r="X99">
        <f t="shared" si="104"/>
        <v>0</v>
      </c>
      <c r="Y99">
        <f t="shared" si="105"/>
        <v>0</v>
      </c>
    </row>
    <row r="100" spans="1:25" x14ac:dyDescent="0.25">
      <c r="A100">
        <v>16</v>
      </c>
      <c r="B100">
        <v>2</v>
      </c>
      <c r="C100">
        <v>3</v>
      </c>
      <c r="G100" s="23">
        <f t="shared" si="111"/>
        <v>0</v>
      </c>
      <c r="H100" s="23">
        <f t="shared" ref="H100:H131" si="128">F100/$G$3</f>
        <v>0</v>
      </c>
      <c r="I100" s="28">
        <f t="shared" si="89"/>
        <v>0</v>
      </c>
      <c r="J100" s="31">
        <f t="shared" si="90"/>
        <v>0</v>
      </c>
      <c r="M100" s="22" t="e">
        <f t="shared" si="94"/>
        <v>#DIV/0!</v>
      </c>
      <c r="O100" s="19"/>
      <c r="Q100" s="22">
        <f t="shared" si="91"/>
        <v>0</v>
      </c>
      <c r="R100" s="22">
        <f t="shared" si="92"/>
        <v>300</v>
      </c>
      <c r="T100">
        <f t="shared" si="100"/>
        <v>0</v>
      </c>
      <c r="U100">
        <f t="shared" si="101"/>
        <v>0</v>
      </c>
      <c r="V100">
        <f t="shared" si="102"/>
        <v>0</v>
      </c>
      <c r="W100">
        <f t="shared" si="103"/>
        <v>0</v>
      </c>
      <c r="X100">
        <f t="shared" si="104"/>
        <v>0</v>
      </c>
      <c r="Y100">
        <f t="shared" si="105"/>
        <v>0</v>
      </c>
    </row>
    <row r="101" spans="1:25" x14ac:dyDescent="0.25">
      <c r="A101">
        <v>17</v>
      </c>
      <c r="B101">
        <v>1</v>
      </c>
      <c r="C101">
        <v>1</v>
      </c>
      <c r="G101" s="23">
        <f t="shared" si="107"/>
        <v>0</v>
      </c>
      <c r="H101" s="23">
        <f t="shared" ref="H101:H132" si="129">F101/$B$3</f>
        <v>0</v>
      </c>
      <c r="I101" s="28">
        <f t="shared" si="89"/>
        <v>0</v>
      </c>
      <c r="J101" s="31">
        <f t="shared" si="90"/>
        <v>0</v>
      </c>
      <c r="M101" s="22" t="e">
        <f t="shared" si="94"/>
        <v>#DIV/0!</v>
      </c>
      <c r="O101" s="19"/>
      <c r="Q101" s="22">
        <f t="shared" si="91"/>
        <v>0</v>
      </c>
      <c r="R101" s="22">
        <f t="shared" si="92"/>
        <v>300</v>
      </c>
      <c r="T101">
        <f t="shared" si="100"/>
        <v>0</v>
      </c>
      <c r="U101">
        <f t="shared" si="101"/>
        <v>0</v>
      </c>
      <c r="V101">
        <f t="shared" si="102"/>
        <v>0</v>
      </c>
      <c r="W101">
        <f t="shared" si="103"/>
        <v>0</v>
      </c>
      <c r="X101">
        <f t="shared" si="104"/>
        <v>0</v>
      </c>
      <c r="Y101">
        <f t="shared" si="105"/>
        <v>0</v>
      </c>
    </row>
    <row r="102" spans="1:25" x14ac:dyDescent="0.25">
      <c r="A102">
        <v>17</v>
      </c>
      <c r="B102">
        <v>1</v>
      </c>
      <c r="C102">
        <v>2</v>
      </c>
      <c r="G102" s="23">
        <f t="shared" si="107"/>
        <v>0</v>
      </c>
      <c r="H102" s="23">
        <f t="shared" ref="H102:H133" si="130">F102/$C$3</f>
        <v>0</v>
      </c>
      <c r="I102" s="28">
        <f t="shared" si="89"/>
        <v>0</v>
      </c>
      <c r="J102" s="31">
        <f t="shared" si="90"/>
        <v>0</v>
      </c>
      <c r="M102" s="22" t="e">
        <f t="shared" si="94"/>
        <v>#DIV/0!</v>
      </c>
      <c r="O102" s="19"/>
      <c r="Q102" s="22">
        <f t="shared" si="91"/>
        <v>0</v>
      </c>
      <c r="R102" s="22">
        <f t="shared" si="92"/>
        <v>300</v>
      </c>
      <c r="T102">
        <f t="shared" si="100"/>
        <v>0</v>
      </c>
      <c r="U102">
        <f t="shared" si="101"/>
        <v>0</v>
      </c>
      <c r="V102">
        <f t="shared" si="102"/>
        <v>0</v>
      </c>
      <c r="W102">
        <f t="shared" si="103"/>
        <v>0</v>
      </c>
      <c r="X102">
        <f t="shared" si="104"/>
        <v>0</v>
      </c>
      <c r="Y102">
        <f t="shared" si="105"/>
        <v>0</v>
      </c>
    </row>
    <row r="103" spans="1:25" x14ac:dyDescent="0.25">
      <c r="A103">
        <v>17</v>
      </c>
      <c r="B103">
        <v>1</v>
      </c>
      <c r="C103">
        <v>3</v>
      </c>
      <c r="G103" s="23">
        <f t="shared" si="107"/>
        <v>0</v>
      </c>
      <c r="H103" s="23">
        <f t="shared" ref="H103:H134" si="131">F103/$D$3</f>
        <v>0</v>
      </c>
      <c r="I103" s="28">
        <f t="shared" si="89"/>
        <v>0</v>
      </c>
      <c r="J103" s="31">
        <f t="shared" si="90"/>
        <v>0</v>
      </c>
      <c r="M103" s="22" t="e">
        <f t="shared" si="94"/>
        <v>#DIV/0!</v>
      </c>
      <c r="O103" s="19"/>
      <c r="Q103" s="22">
        <f t="shared" si="91"/>
        <v>0</v>
      </c>
      <c r="R103" s="22">
        <f t="shared" si="92"/>
        <v>300</v>
      </c>
      <c r="T103">
        <f t="shared" si="100"/>
        <v>0</v>
      </c>
      <c r="U103">
        <f t="shared" si="101"/>
        <v>0</v>
      </c>
      <c r="V103">
        <f t="shared" si="102"/>
        <v>0</v>
      </c>
      <c r="W103">
        <f t="shared" si="103"/>
        <v>0</v>
      </c>
      <c r="X103">
        <f t="shared" si="104"/>
        <v>0</v>
      </c>
      <c r="Y103">
        <f t="shared" si="105"/>
        <v>0</v>
      </c>
    </row>
    <row r="104" spans="1:25" x14ac:dyDescent="0.25">
      <c r="A104">
        <v>17</v>
      </c>
      <c r="B104">
        <v>2</v>
      </c>
      <c r="C104">
        <v>1</v>
      </c>
      <c r="G104" s="23">
        <f t="shared" ref="G104" si="132">F104/$G$2</f>
        <v>0</v>
      </c>
      <c r="H104" s="23">
        <f t="shared" ref="H104:H135" si="133">F104/$E$3</f>
        <v>0</v>
      </c>
      <c r="I104" s="28">
        <f t="shared" si="89"/>
        <v>0</v>
      </c>
      <c r="J104" s="31">
        <f t="shared" si="90"/>
        <v>0</v>
      </c>
      <c r="M104" s="22" t="e">
        <f t="shared" si="94"/>
        <v>#DIV/0!</v>
      </c>
      <c r="O104" s="19"/>
      <c r="Q104" s="22">
        <f t="shared" si="91"/>
        <v>0</v>
      </c>
      <c r="R104" s="22">
        <f t="shared" si="92"/>
        <v>300</v>
      </c>
      <c r="T104">
        <f t="shared" si="100"/>
        <v>0</v>
      </c>
      <c r="U104">
        <f t="shared" si="101"/>
        <v>0</v>
      </c>
      <c r="V104">
        <f t="shared" si="102"/>
        <v>0</v>
      </c>
      <c r="W104">
        <f t="shared" si="103"/>
        <v>0</v>
      </c>
      <c r="X104">
        <f t="shared" si="104"/>
        <v>0</v>
      </c>
      <c r="Y104">
        <f t="shared" si="105"/>
        <v>0</v>
      </c>
    </row>
    <row r="105" spans="1:25" x14ac:dyDescent="0.25">
      <c r="A105">
        <v>17</v>
      </c>
      <c r="B105">
        <v>2</v>
      </c>
      <c r="C105">
        <v>2</v>
      </c>
      <c r="G105" s="23">
        <f t="shared" si="111"/>
        <v>0</v>
      </c>
      <c r="H105" s="23">
        <f t="shared" ref="H105:H136" si="134">F105/$F$3</f>
        <v>0</v>
      </c>
      <c r="I105" s="28">
        <f t="shared" si="89"/>
        <v>0</v>
      </c>
      <c r="J105" s="31">
        <f t="shared" si="90"/>
        <v>0</v>
      </c>
      <c r="M105" s="22" t="e">
        <f t="shared" si="94"/>
        <v>#DIV/0!</v>
      </c>
      <c r="O105" s="19"/>
      <c r="Q105" s="22">
        <f t="shared" si="91"/>
        <v>0</v>
      </c>
      <c r="R105" s="22">
        <f t="shared" si="92"/>
        <v>300</v>
      </c>
      <c r="T105">
        <f t="shared" si="100"/>
        <v>0</v>
      </c>
      <c r="U105">
        <f t="shared" si="101"/>
        <v>0</v>
      </c>
      <c r="V105">
        <f t="shared" si="102"/>
        <v>0</v>
      </c>
      <c r="W105">
        <f t="shared" si="103"/>
        <v>0</v>
      </c>
      <c r="X105">
        <f t="shared" si="104"/>
        <v>0</v>
      </c>
      <c r="Y105">
        <f t="shared" si="105"/>
        <v>0</v>
      </c>
    </row>
    <row r="106" spans="1:25" x14ac:dyDescent="0.25">
      <c r="A106">
        <v>17</v>
      </c>
      <c r="B106">
        <v>2</v>
      </c>
      <c r="C106">
        <v>3</v>
      </c>
      <c r="G106" s="23">
        <f t="shared" si="111"/>
        <v>0</v>
      </c>
      <c r="H106" s="23">
        <f t="shared" ref="H106:H137" si="135">F106/$G$3</f>
        <v>0</v>
      </c>
      <c r="I106" s="28">
        <f t="shared" si="89"/>
        <v>0</v>
      </c>
      <c r="J106" s="31">
        <f t="shared" si="90"/>
        <v>0</v>
      </c>
      <c r="M106" s="22" t="e">
        <f t="shared" si="94"/>
        <v>#DIV/0!</v>
      </c>
      <c r="O106" s="19"/>
      <c r="Q106" s="22">
        <f t="shared" si="91"/>
        <v>0</v>
      </c>
      <c r="R106" s="22">
        <f t="shared" si="92"/>
        <v>300</v>
      </c>
      <c r="T106">
        <f t="shared" si="100"/>
        <v>0</v>
      </c>
      <c r="U106">
        <f t="shared" si="101"/>
        <v>0</v>
      </c>
      <c r="V106">
        <f t="shared" si="102"/>
        <v>0</v>
      </c>
      <c r="W106">
        <f t="shared" si="103"/>
        <v>0</v>
      </c>
      <c r="X106">
        <f t="shared" si="104"/>
        <v>0</v>
      </c>
      <c r="Y106">
        <f t="shared" si="105"/>
        <v>0</v>
      </c>
    </row>
    <row r="107" spans="1:25" x14ac:dyDescent="0.25">
      <c r="A107">
        <v>18</v>
      </c>
      <c r="B107">
        <v>1</v>
      </c>
      <c r="C107">
        <v>1</v>
      </c>
      <c r="G107" s="23">
        <f t="shared" si="107"/>
        <v>0</v>
      </c>
      <c r="H107" s="23">
        <f t="shared" ref="H107:H138" si="136">F107/$B$3</f>
        <v>0</v>
      </c>
      <c r="I107" s="28">
        <f t="shared" si="89"/>
        <v>0</v>
      </c>
      <c r="J107" s="31">
        <f t="shared" si="90"/>
        <v>0</v>
      </c>
      <c r="M107" s="22" t="e">
        <f t="shared" si="94"/>
        <v>#DIV/0!</v>
      </c>
      <c r="O107" s="19"/>
      <c r="Q107" s="22">
        <f t="shared" si="91"/>
        <v>0</v>
      </c>
      <c r="R107" s="22">
        <f t="shared" si="92"/>
        <v>300</v>
      </c>
      <c r="T107">
        <f t="shared" si="100"/>
        <v>0</v>
      </c>
      <c r="U107">
        <f t="shared" si="101"/>
        <v>0</v>
      </c>
      <c r="V107">
        <f t="shared" si="102"/>
        <v>0</v>
      </c>
      <c r="W107">
        <f t="shared" si="103"/>
        <v>0</v>
      </c>
      <c r="X107">
        <f t="shared" si="104"/>
        <v>0</v>
      </c>
      <c r="Y107">
        <f t="shared" si="105"/>
        <v>0</v>
      </c>
    </row>
    <row r="108" spans="1:25" x14ac:dyDescent="0.25">
      <c r="A108">
        <v>18</v>
      </c>
      <c r="B108">
        <v>1</v>
      </c>
      <c r="C108">
        <v>2</v>
      </c>
      <c r="G108" s="23">
        <f t="shared" si="107"/>
        <v>0</v>
      </c>
      <c r="H108" s="23">
        <f t="shared" ref="H108:H139" si="137">F108/$C$3</f>
        <v>0</v>
      </c>
      <c r="I108" s="28">
        <f t="shared" si="89"/>
        <v>0</v>
      </c>
      <c r="J108" s="31">
        <f t="shared" si="90"/>
        <v>0</v>
      </c>
      <c r="M108" s="22" t="e">
        <f t="shared" si="94"/>
        <v>#DIV/0!</v>
      </c>
      <c r="O108" s="19"/>
      <c r="Q108" s="22">
        <f t="shared" si="91"/>
        <v>0</v>
      </c>
      <c r="R108" s="22">
        <f t="shared" si="92"/>
        <v>300</v>
      </c>
      <c r="T108">
        <f t="shared" si="100"/>
        <v>0</v>
      </c>
      <c r="U108">
        <f t="shared" si="101"/>
        <v>0</v>
      </c>
      <c r="V108">
        <f t="shared" si="102"/>
        <v>0</v>
      </c>
      <c r="W108">
        <f t="shared" si="103"/>
        <v>0</v>
      </c>
      <c r="X108">
        <f t="shared" si="104"/>
        <v>0</v>
      </c>
      <c r="Y108">
        <f t="shared" si="105"/>
        <v>0</v>
      </c>
    </row>
    <row r="109" spans="1:25" x14ac:dyDescent="0.25">
      <c r="A109">
        <v>18</v>
      </c>
      <c r="B109">
        <v>1</v>
      </c>
      <c r="C109">
        <v>3</v>
      </c>
      <c r="G109" s="23">
        <f t="shared" si="107"/>
        <v>0</v>
      </c>
      <c r="H109" s="23">
        <f t="shared" ref="H109:H140" si="138">F109/$D$3</f>
        <v>0</v>
      </c>
      <c r="I109" s="28">
        <f t="shared" si="89"/>
        <v>0</v>
      </c>
      <c r="J109" s="31">
        <f t="shared" si="90"/>
        <v>0</v>
      </c>
      <c r="M109" s="22" t="e">
        <f t="shared" si="94"/>
        <v>#DIV/0!</v>
      </c>
      <c r="O109" s="19"/>
      <c r="Q109" s="22">
        <f t="shared" si="91"/>
        <v>0</v>
      </c>
      <c r="R109" s="22">
        <f t="shared" si="92"/>
        <v>300</v>
      </c>
      <c r="T109">
        <f t="shared" si="100"/>
        <v>0</v>
      </c>
      <c r="U109">
        <f t="shared" si="101"/>
        <v>0</v>
      </c>
      <c r="V109">
        <f t="shared" si="102"/>
        <v>0</v>
      </c>
      <c r="W109">
        <f t="shared" si="103"/>
        <v>0</v>
      </c>
      <c r="X109">
        <f t="shared" si="104"/>
        <v>0</v>
      </c>
      <c r="Y109">
        <f t="shared" si="105"/>
        <v>0</v>
      </c>
    </row>
    <row r="110" spans="1:25" x14ac:dyDescent="0.25">
      <c r="A110">
        <v>18</v>
      </c>
      <c r="B110">
        <v>2</v>
      </c>
      <c r="C110">
        <v>1</v>
      </c>
      <c r="G110" s="23">
        <f t="shared" ref="G110" si="139">F110/$G$2</f>
        <v>0</v>
      </c>
      <c r="H110" s="23">
        <f t="shared" ref="H110:H141" si="140">F110/$E$3</f>
        <v>0</v>
      </c>
      <c r="I110" s="28">
        <f t="shared" si="89"/>
        <v>0</v>
      </c>
      <c r="J110" s="31">
        <f t="shared" si="90"/>
        <v>0</v>
      </c>
      <c r="M110" s="22" t="e">
        <f t="shared" si="94"/>
        <v>#DIV/0!</v>
      </c>
      <c r="O110" s="19"/>
      <c r="Q110" s="22">
        <f t="shared" si="91"/>
        <v>0</v>
      </c>
      <c r="R110" s="22">
        <f t="shared" si="92"/>
        <v>300</v>
      </c>
      <c r="T110">
        <f t="shared" si="100"/>
        <v>0</v>
      </c>
      <c r="U110">
        <f t="shared" si="101"/>
        <v>0</v>
      </c>
      <c r="V110">
        <f t="shared" si="102"/>
        <v>0</v>
      </c>
      <c r="W110">
        <f t="shared" si="103"/>
        <v>0</v>
      </c>
      <c r="X110">
        <f t="shared" si="104"/>
        <v>0</v>
      </c>
      <c r="Y110">
        <f t="shared" si="105"/>
        <v>0</v>
      </c>
    </row>
    <row r="111" spans="1:25" x14ac:dyDescent="0.25">
      <c r="A111">
        <v>18</v>
      </c>
      <c r="B111">
        <v>2</v>
      </c>
      <c r="C111">
        <v>2</v>
      </c>
      <c r="G111" s="23">
        <f t="shared" si="111"/>
        <v>0</v>
      </c>
      <c r="H111" s="23">
        <f t="shared" ref="H111:H142" si="141">F111/$F$3</f>
        <v>0</v>
      </c>
      <c r="I111" s="28">
        <f t="shared" si="89"/>
        <v>0</v>
      </c>
      <c r="J111" s="31">
        <f t="shared" si="90"/>
        <v>0</v>
      </c>
      <c r="M111" s="22" t="e">
        <f t="shared" si="94"/>
        <v>#DIV/0!</v>
      </c>
      <c r="O111" s="19"/>
      <c r="Q111" s="22">
        <f t="shared" si="91"/>
        <v>0</v>
      </c>
      <c r="R111" s="22">
        <f t="shared" si="92"/>
        <v>300</v>
      </c>
      <c r="T111">
        <f t="shared" si="100"/>
        <v>0</v>
      </c>
      <c r="U111">
        <f t="shared" si="101"/>
        <v>0</v>
      </c>
      <c r="V111">
        <f t="shared" si="102"/>
        <v>0</v>
      </c>
      <c r="W111">
        <f t="shared" si="103"/>
        <v>0</v>
      </c>
      <c r="X111">
        <f t="shared" si="104"/>
        <v>0</v>
      </c>
      <c r="Y111">
        <f t="shared" si="105"/>
        <v>0</v>
      </c>
    </row>
    <row r="112" spans="1:25" x14ac:dyDescent="0.25">
      <c r="A112">
        <v>18</v>
      </c>
      <c r="B112">
        <v>2</v>
      </c>
      <c r="C112">
        <v>3</v>
      </c>
      <c r="G112" s="23">
        <f t="shared" si="111"/>
        <v>0</v>
      </c>
      <c r="H112" s="23">
        <f t="shared" ref="H112:H143" si="142">F112/$G$3</f>
        <v>0</v>
      </c>
      <c r="I112" s="28">
        <f t="shared" si="89"/>
        <v>0</v>
      </c>
      <c r="J112" s="31">
        <f t="shared" si="90"/>
        <v>0</v>
      </c>
      <c r="M112" s="22" t="e">
        <f t="shared" si="94"/>
        <v>#DIV/0!</v>
      </c>
      <c r="O112" s="19"/>
      <c r="Q112" s="22">
        <f t="shared" si="91"/>
        <v>0</v>
      </c>
      <c r="R112" s="22">
        <f t="shared" si="92"/>
        <v>300</v>
      </c>
      <c r="T112">
        <f t="shared" si="100"/>
        <v>0</v>
      </c>
      <c r="U112">
        <f t="shared" si="101"/>
        <v>0</v>
      </c>
      <c r="V112">
        <f t="shared" si="102"/>
        <v>0</v>
      </c>
      <c r="W112">
        <f t="shared" si="103"/>
        <v>0</v>
      </c>
      <c r="X112">
        <f t="shared" si="104"/>
        <v>0</v>
      </c>
      <c r="Y112">
        <f t="shared" si="105"/>
        <v>0</v>
      </c>
    </row>
    <row r="113" spans="1:25" x14ac:dyDescent="0.25">
      <c r="A113">
        <v>19</v>
      </c>
      <c r="B113">
        <v>1</v>
      </c>
      <c r="C113">
        <v>1</v>
      </c>
      <c r="G113" s="23">
        <f t="shared" si="107"/>
        <v>0</v>
      </c>
      <c r="H113" s="23">
        <f t="shared" ref="H113:H144" si="143">F113/$B$3</f>
        <v>0</v>
      </c>
      <c r="I113" s="28">
        <f t="shared" si="89"/>
        <v>0</v>
      </c>
      <c r="J113" s="31">
        <f t="shared" si="90"/>
        <v>0</v>
      </c>
      <c r="M113" s="22" t="e">
        <f t="shared" si="94"/>
        <v>#DIV/0!</v>
      </c>
      <c r="O113" s="19"/>
      <c r="Q113" s="22">
        <f t="shared" si="91"/>
        <v>0</v>
      </c>
      <c r="R113" s="22">
        <f t="shared" si="92"/>
        <v>300</v>
      </c>
      <c r="T113">
        <f t="shared" si="100"/>
        <v>0</v>
      </c>
      <c r="U113">
        <f t="shared" si="101"/>
        <v>0</v>
      </c>
      <c r="V113">
        <f t="shared" si="102"/>
        <v>0</v>
      </c>
      <c r="W113">
        <f t="shared" si="103"/>
        <v>0</v>
      </c>
      <c r="X113">
        <f t="shared" si="104"/>
        <v>0</v>
      </c>
      <c r="Y113">
        <f t="shared" si="105"/>
        <v>0</v>
      </c>
    </row>
    <row r="114" spans="1:25" x14ac:dyDescent="0.25">
      <c r="A114">
        <v>19</v>
      </c>
      <c r="B114">
        <v>1</v>
      </c>
      <c r="C114">
        <v>2</v>
      </c>
      <c r="G114" s="23">
        <f t="shared" si="107"/>
        <v>0</v>
      </c>
      <c r="H114" s="23">
        <f t="shared" ref="H114:H145" si="144">F114/$C$3</f>
        <v>0</v>
      </c>
      <c r="I114" s="28">
        <f t="shared" si="89"/>
        <v>0</v>
      </c>
      <c r="J114" s="31">
        <f t="shared" si="90"/>
        <v>0</v>
      </c>
      <c r="M114" s="22" t="e">
        <f t="shared" si="94"/>
        <v>#DIV/0!</v>
      </c>
      <c r="O114" s="19"/>
      <c r="Q114" s="22">
        <f t="shared" si="91"/>
        <v>0</v>
      </c>
      <c r="R114" s="22">
        <f t="shared" si="92"/>
        <v>300</v>
      </c>
      <c r="T114">
        <f t="shared" si="100"/>
        <v>0</v>
      </c>
      <c r="U114">
        <f t="shared" si="101"/>
        <v>0</v>
      </c>
      <c r="V114">
        <f t="shared" si="102"/>
        <v>0</v>
      </c>
      <c r="W114">
        <f t="shared" si="103"/>
        <v>0</v>
      </c>
      <c r="X114">
        <f t="shared" si="104"/>
        <v>0</v>
      </c>
      <c r="Y114">
        <f t="shared" si="105"/>
        <v>0</v>
      </c>
    </row>
    <row r="115" spans="1:25" x14ac:dyDescent="0.25">
      <c r="A115">
        <v>19</v>
      </c>
      <c r="B115">
        <v>1</v>
      </c>
      <c r="C115">
        <v>3</v>
      </c>
      <c r="G115" s="23">
        <f t="shared" si="107"/>
        <v>0</v>
      </c>
      <c r="H115" s="23">
        <f t="shared" ref="H115:H146" si="145">F115/$D$3</f>
        <v>0</v>
      </c>
      <c r="I115" s="28">
        <f t="shared" si="89"/>
        <v>0</v>
      </c>
      <c r="J115" s="31">
        <f t="shared" si="90"/>
        <v>0</v>
      </c>
      <c r="M115" s="22" t="e">
        <f t="shared" si="94"/>
        <v>#DIV/0!</v>
      </c>
      <c r="O115" s="19"/>
      <c r="Q115" s="22">
        <f t="shared" si="91"/>
        <v>0</v>
      </c>
      <c r="R115" s="22">
        <f t="shared" si="92"/>
        <v>300</v>
      </c>
      <c r="T115">
        <f t="shared" si="100"/>
        <v>0</v>
      </c>
      <c r="U115">
        <f t="shared" si="101"/>
        <v>0</v>
      </c>
      <c r="V115">
        <f t="shared" si="102"/>
        <v>0</v>
      </c>
      <c r="W115">
        <f t="shared" si="103"/>
        <v>0</v>
      </c>
      <c r="X115">
        <f t="shared" si="104"/>
        <v>0</v>
      </c>
      <c r="Y115">
        <f t="shared" si="105"/>
        <v>0</v>
      </c>
    </row>
    <row r="116" spans="1:25" x14ac:dyDescent="0.25">
      <c r="A116">
        <v>19</v>
      </c>
      <c r="B116">
        <v>2</v>
      </c>
      <c r="C116">
        <v>1</v>
      </c>
      <c r="G116" s="23">
        <f t="shared" ref="G116" si="146">F116/$G$2</f>
        <v>0</v>
      </c>
      <c r="H116" s="23">
        <f t="shared" ref="H116:H147" si="147">F116/$E$3</f>
        <v>0</v>
      </c>
      <c r="I116" s="28">
        <f t="shared" si="89"/>
        <v>0</v>
      </c>
      <c r="J116" s="31">
        <f t="shared" si="90"/>
        <v>0</v>
      </c>
      <c r="M116" s="22" t="e">
        <f t="shared" si="94"/>
        <v>#DIV/0!</v>
      </c>
      <c r="O116" s="19"/>
      <c r="Q116" s="22">
        <f t="shared" si="91"/>
        <v>0</v>
      </c>
      <c r="R116" s="22">
        <f t="shared" si="92"/>
        <v>300</v>
      </c>
      <c r="T116">
        <f t="shared" si="100"/>
        <v>0</v>
      </c>
      <c r="U116">
        <f t="shared" si="101"/>
        <v>0</v>
      </c>
      <c r="V116">
        <f t="shared" si="102"/>
        <v>0</v>
      </c>
      <c r="W116">
        <f t="shared" si="103"/>
        <v>0</v>
      </c>
      <c r="X116">
        <f t="shared" si="104"/>
        <v>0</v>
      </c>
      <c r="Y116">
        <f t="shared" si="105"/>
        <v>0</v>
      </c>
    </row>
    <row r="117" spans="1:25" x14ac:dyDescent="0.25">
      <c r="A117">
        <v>19</v>
      </c>
      <c r="B117">
        <v>2</v>
      </c>
      <c r="C117">
        <v>2</v>
      </c>
      <c r="G117" s="23">
        <f t="shared" si="111"/>
        <v>0</v>
      </c>
      <c r="H117" s="23">
        <f t="shared" ref="H117:H148" si="148">F117/$F$3</f>
        <v>0</v>
      </c>
      <c r="I117" s="28">
        <f t="shared" si="89"/>
        <v>0</v>
      </c>
      <c r="J117" s="31">
        <f t="shared" si="90"/>
        <v>0</v>
      </c>
      <c r="M117" s="22" t="e">
        <f t="shared" si="94"/>
        <v>#DIV/0!</v>
      </c>
      <c r="O117" s="19"/>
      <c r="Q117" s="22">
        <f t="shared" si="91"/>
        <v>0</v>
      </c>
      <c r="R117" s="22">
        <f t="shared" si="92"/>
        <v>300</v>
      </c>
      <c r="T117">
        <f t="shared" si="100"/>
        <v>0</v>
      </c>
      <c r="U117">
        <f t="shared" si="101"/>
        <v>0</v>
      </c>
      <c r="V117">
        <f t="shared" si="102"/>
        <v>0</v>
      </c>
      <c r="W117">
        <f t="shared" si="103"/>
        <v>0</v>
      </c>
      <c r="X117">
        <f t="shared" si="104"/>
        <v>0</v>
      </c>
      <c r="Y117">
        <f t="shared" si="105"/>
        <v>0</v>
      </c>
    </row>
    <row r="118" spans="1:25" x14ac:dyDescent="0.25">
      <c r="A118">
        <v>19</v>
      </c>
      <c r="B118">
        <v>2</v>
      </c>
      <c r="C118">
        <v>3</v>
      </c>
      <c r="G118" s="23">
        <f t="shared" si="111"/>
        <v>0</v>
      </c>
      <c r="H118" s="23">
        <f t="shared" ref="H118:H149" si="149">F118/$G$3</f>
        <v>0</v>
      </c>
      <c r="I118" s="28">
        <f t="shared" si="89"/>
        <v>0</v>
      </c>
      <c r="J118" s="31">
        <f t="shared" si="90"/>
        <v>0</v>
      </c>
      <c r="M118" s="22" t="e">
        <f t="shared" si="94"/>
        <v>#DIV/0!</v>
      </c>
      <c r="O118" s="19"/>
      <c r="Q118" s="22">
        <f t="shared" si="91"/>
        <v>0</v>
      </c>
      <c r="R118" s="22">
        <f t="shared" si="92"/>
        <v>300</v>
      </c>
      <c r="T118">
        <f t="shared" si="100"/>
        <v>0</v>
      </c>
      <c r="U118">
        <f t="shared" si="101"/>
        <v>0</v>
      </c>
      <c r="V118">
        <f t="shared" si="102"/>
        <v>0</v>
      </c>
      <c r="W118">
        <f t="shared" si="103"/>
        <v>0</v>
      </c>
      <c r="X118">
        <f t="shared" si="104"/>
        <v>0</v>
      </c>
      <c r="Y118">
        <f t="shared" si="105"/>
        <v>0</v>
      </c>
    </row>
    <row r="119" spans="1:25" x14ac:dyDescent="0.25">
      <c r="A119">
        <v>20</v>
      </c>
      <c r="B119">
        <v>1</v>
      </c>
      <c r="C119">
        <v>1</v>
      </c>
      <c r="G119" s="23">
        <f t="shared" si="107"/>
        <v>0</v>
      </c>
      <c r="H119" s="23">
        <f t="shared" ref="H119:H166" si="150">F119/$B$3</f>
        <v>0</v>
      </c>
      <c r="I119" s="28">
        <f t="shared" si="89"/>
        <v>0</v>
      </c>
      <c r="J119" s="31">
        <f t="shared" si="90"/>
        <v>0</v>
      </c>
      <c r="M119" s="22" t="e">
        <f t="shared" si="94"/>
        <v>#DIV/0!</v>
      </c>
      <c r="O119" s="19"/>
      <c r="Q119" s="22">
        <f t="shared" si="91"/>
        <v>0</v>
      </c>
      <c r="R119" s="22">
        <f t="shared" si="92"/>
        <v>300</v>
      </c>
      <c r="T119">
        <f t="shared" si="100"/>
        <v>0</v>
      </c>
      <c r="U119">
        <f t="shared" si="101"/>
        <v>0</v>
      </c>
      <c r="V119">
        <f t="shared" si="102"/>
        <v>0</v>
      </c>
      <c r="W119">
        <f t="shared" si="103"/>
        <v>0</v>
      </c>
      <c r="X119">
        <f t="shared" si="104"/>
        <v>0</v>
      </c>
      <c r="Y119">
        <f t="shared" si="105"/>
        <v>0</v>
      </c>
    </row>
    <row r="120" spans="1:25" x14ac:dyDescent="0.25">
      <c r="A120">
        <v>20</v>
      </c>
      <c r="B120">
        <v>1</v>
      </c>
      <c r="C120">
        <v>2</v>
      </c>
      <c r="G120" s="23">
        <f t="shared" si="107"/>
        <v>0</v>
      </c>
      <c r="H120" s="23">
        <f t="shared" ref="H120:H166" si="151">F120/$C$3</f>
        <v>0</v>
      </c>
      <c r="I120" s="28">
        <f t="shared" si="89"/>
        <v>0</v>
      </c>
      <c r="J120" s="31">
        <f t="shared" si="90"/>
        <v>0</v>
      </c>
      <c r="M120" s="22" t="e">
        <f t="shared" si="94"/>
        <v>#DIV/0!</v>
      </c>
      <c r="O120" s="19"/>
      <c r="Q120" s="22">
        <f t="shared" si="91"/>
        <v>0</v>
      </c>
      <c r="R120" s="22">
        <f t="shared" si="92"/>
        <v>300</v>
      </c>
      <c r="T120">
        <f t="shared" si="100"/>
        <v>0</v>
      </c>
      <c r="U120">
        <f t="shared" si="101"/>
        <v>0</v>
      </c>
      <c r="V120">
        <f t="shared" si="102"/>
        <v>0</v>
      </c>
      <c r="W120">
        <f t="shared" si="103"/>
        <v>0</v>
      </c>
      <c r="X120">
        <f t="shared" si="104"/>
        <v>0</v>
      </c>
      <c r="Y120">
        <f t="shared" si="105"/>
        <v>0</v>
      </c>
    </row>
    <row r="121" spans="1:25" x14ac:dyDescent="0.25">
      <c r="A121">
        <v>20</v>
      </c>
      <c r="B121">
        <v>1</v>
      </c>
      <c r="C121">
        <v>3</v>
      </c>
      <c r="G121" s="23">
        <f t="shared" si="107"/>
        <v>0</v>
      </c>
      <c r="H121" s="23">
        <f t="shared" ref="H121:H166" si="152">F121/$D$3</f>
        <v>0</v>
      </c>
      <c r="I121" s="28">
        <f t="shared" si="89"/>
        <v>0</v>
      </c>
      <c r="J121" s="31">
        <f t="shared" si="90"/>
        <v>0</v>
      </c>
      <c r="M121" s="22" t="e">
        <f t="shared" si="94"/>
        <v>#DIV/0!</v>
      </c>
      <c r="O121" s="19"/>
      <c r="Q121" s="22">
        <f t="shared" si="91"/>
        <v>0</v>
      </c>
      <c r="R121" s="22">
        <f t="shared" si="92"/>
        <v>300</v>
      </c>
      <c r="T121">
        <f t="shared" si="100"/>
        <v>0</v>
      </c>
      <c r="U121">
        <f t="shared" si="101"/>
        <v>0</v>
      </c>
      <c r="V121">
        <f t="shared" si="102"/>
        <v>0</v>
      </c>
      <c r="W121">
        <f t="shared" si="103"/>
        <v>0</v>
      </c>
      <c r="X121">
        <f t="shared" si="104"/>
        <v>0</v>
      </c>
      <c r="Y121">
        <f t="shared" si="105"/>
        <v>0</v>
      </c>
    </row>
    <row r="122" spans="1:25" x14ac:dyDescent="0.25">
      <c r="A122">
        <v>20</v>
      </c>
      <c r="B122">
        <v>2</v>
      </c>
      <c r="C122">
        <v>1</v>
      </c>
      <c r="G122" s="23">
        <f t="shared" ref="G122" si="153">F122/$G$2</f>
        <v>0</v>
      </c>
      <c r="H122" s="23">
        <f t="shared" ref="H122:H166" si="154">F122/$E$3</f>
        <v>0</v>
      </c>
      <c r="I122" s="28">
        <f t="shared" si="89"/>
        <v>0</v>
      </c>
      <c r="J122" s="31">
        <f t="shared" si="90"/>
        <v>0</v>
      </c>
      <c r="M122" s="22" t="e">
        <f t="shared" si="94"/>
        <v>#DIV/0!</v>
      </c>
      <c r="O122" s="19"/>
      <c r="Q122" s="22">
        <f t="shared" si="91"/>
        <v>0</v>
      </c>
      <c r="R122" s="22">
        <f t="shared" si="92"/>
        <v>300</v>
      </c>
      <c r="T122">
        <f t="shared" si="100"/>
        <v>0</v>
      </c>
      <c r="U122">
        <f t="shared" si="101"/>
        <v>0</v>
      </c>
      <c r="V122">
        <f t="shared" si="102"/>
        <v>0</v>
      </c>
      <c r="W122">
        <f t="shared" si="103"/>
        <v>0</v>
      </c>
      <c r="X122">
        <f t="shared" si="104"/>
        <v>0</v>
      </c>
      <c r="Y122">
        <f t="shared" si="105"/>
        <v>0</v>
      </c>
    </row>
    <row r="123" spans="1:25" x14ac:dyDescent="0.25">
      <c r="A123">
        <v>20</v>
      </c>
      <c r="B123">
        <v>2</v>
      </c>
      <c r="C123">
        <v>2</v>
      </c>
      <c r="G123" s="23">
        <f t="shared" si="111"/>
        <v>0</v>
      </c>
      <c r="H123" s="23">
        <f t="shared" ref="H123:H166" si="155">F123/$F$3</f>
        <v>0</v>
      </c>
      <c r="I123" s="28">
        <f t="shared" si="89"/>
        <v>0</v>
      </c>
      <c r="J123" s="31">
        <f t="shared" si="90"/>
        <v>0</v>
      </c>
      <c r="M123" s="22" t="e">
        <f t="shared" si="94"/>
        <v>#DIV/0!</v>
      </c>
      <c r="O123" s="19"/>
      <c r="Q123" s="22">
        <f t="shared" si="91"/>
        <v>0</v>
      </c>
      <c r="R123" s="22">
        <f t="shared" si="92"/>
        <v>300</v>
      </c>
      <c r="T123">
        <f t="shared" si="100"/>
        <v>0</v>
      </c>
      <c r="U123">
        <f t="shared" si="101"/>
        <v>0</v>
      </c>
      <c r="V123">
        <f t="shared" si="102"/>
        <v>0</v>
      </c>
      <c r="W123">
        <f t="shared" si="103"/>
        <v>0</v>
      </c>
      <c r="X123">
        <f t="shared" si="104"/>
        <v>0</v>
      </c>
      <c r="Y123">
        <f t="shared" si="105"/>
        <v>0</v>
      </c>
    </row>
    <row r="124" spans="1:25" x14ac:dyDescent="0.25">
      <c r="A124">
        <v>20</v>
      </c>
      <c r="B124">
        <v>2</v>
      </c>
      <c r="C124">
        <v>3</v>
      </c>
      <c r="G124" s="23">
        <f t="shared" si="111"/>
        <v>0</v>
      </c>
      <c r="H124" s="23">
        <f t="shared" ref="H124:H166" si="156">F124/$G$3</f>
        <v>0</v>
      </c>
      <c r="I124" s="28">
        <f t="shared" si="89"/>
        <v>0</v>
      </c>
      <c r="J124" s="31">
        <f t="shared" si="90"/>
        <v>0</v>
      </c>
      <c r="M124" s="22" t="e">
        <f t="shared" si="94"/>
        <v>#DIV/0!</v>
      </c>
      <c r="O124" s="19"/>
      <c r="Q124" s="22">
        <f t="shared" si="91"/>
        <v>0</v>
      </c>
      <c r="R124" s="22">
        <f t="shared" si="92"/>
        <v>300</v>
      </c>
      <c r="T124">
        <f t="shared" si="100"/>
        <v>0</v>
      </c>
      <c r="U124">
        <f t="shared" si="101"/>
        <v>0</v>
      </c>
      <c r="V124">
        <f t="shared" si="102"/>
        <v>0</v>
      </c>
      <c r="W124">
        <f t="shared" si="103"/>
        <v>0</v>
      </c>
      <c r="X124">
        <f t="shared" si="104"/>
        <v>0</v>
      </c>
      <c r="Y124">
        <f t="shared" si="105"/>
        <v>0</v>
      </c>
    </row>
    <row r="125" spans="1:25" x14ac:dyDescent="0.25">
      <c r="A125">
        <v>21</v>
      </c>
      <c r="B125">
        <v>1</v>
      </c>
      <c r="C125">
        <v>1</v>
      </c>
      <c r="G125" s="23">
        <f t="shared" si="107"/>
        <v>0</v>
      </c>
      <c r="H125" s="23">
        <f t="shared" ref="H125:H166" si="157">F125/$B$3</f>
        <v>0</v>
      </c>
      <c r="I125" s="28">
        <f t="shared" si="89"/>
        <v>0</v>
      </c>
      <c r="J125" s="31">
        <f t="shared" si="90"/>
        <v>0</v>
      </c>
      <c r="M125" s="22" t="e">
        <f t="shared" si="94"/>
        <v>#DIV/0!</v>
      </c>
      <c r="O125" s="19"/>
      <c r="Q125" s="22">
        <f t="shared" si="91"/>
        <v>0</v>
      </c>
      <c r="R125" s="22">
        <f t="shared" si="92"/>
        <v>300</v>
      </c>
      <c r="T125">
        <f t="shared" si="100"/>
        <v>0</v>
      </c>
      <c r="U125">
        <f t="shared" si="101"/>
        <v>0</v>
      </c>
      <c r="V125">
        <f t="shared" si="102"/>
        <v>0</v>
      </c>
      <c r="W125">
        <f t="shared" si="103"/>
        <v>0</v>
      </c>
      <c r="X125">
        <f t="shared" si="104"/>
        <v>0</v>
      </c>
      <c r="Y125">
        <f t="shared" si="105"/>
        <v>0</v>
      </c>
    </row>
    <row r="126" spans="1:25" x14ac:dyDescent="0.25">
      <c r="A126">
        <v>21</v>
      </c>
      <c r="B126">
        <v>1</v>
      </c>
      <c r="C126">
        <v>2</v>
      </c>
      <c r="G126" s="23">
        <f t="shared" si="107"/>
        <v>0</v>
      </c>
      <c r="H126" s="23">
        <f t="shared" ref="H126:H166" si="158">F126/$C$3</f>
        <v>0</v>
      </c>
      <c r="I126" s="28">
        <f t="shared" si="89"/>
        <v>0</v>
      </c>
      <c r="J126" s="31">
        <f t="shared" si="90"/>
        <v>0</v>
      </c>
      <c r="M126" s="22" t="e">
        <f t="shared" si="94"/>
        <v>#DIV/0!</v>
      </c>
      <c r="O126" s="19"/>
      <c r="Q126" s="22">
        <f t="shared" si="91"/>
        <v>0</v>
      </c>
      <c r="R126" s="22">
        <f t="shared" si="92"/>
        <v>300</v>
      </c>
      <c r="T126">
        <f t="shared" si="100"/>
        <v>0</v>
      </c>
      <c r="U126">
        <f t="shared" si="101"/>
        <v>0</v>
      </c>
      <c r="V126">
        <f t="shared" si="102"/>
        <v>0</v>
      </c>
      <c r="W126">
        <f t="shared" si="103"/>
        <v>0</v>
      </c>
      <c r="X126">
        <f t="shared" si="104"/>
        <v>0</v>
      </c>
      <c r="Y126">
        <f t="shared" si="105"/>
        <v>0</v>
      </c>
    </row>
    <row r="127" spans="1:25" x14ac:dyDescent="0.25">
      <c r="A127">
        <v>21</v>
      </c>
      <c r="B127">
        <v>1</v>
      </c>
      <c r="C127">
        <v>3</v>
      </c>
      <c r="G127" s="23">
        <f t="shared" si="107"/>
        <v>0</v>
      </c>
      <c r="H127" s="23">
        <f t="shared" ref="H127:H166" si="159">F127/$D$3</f>
        <v>0</v>
      </c>
      <c r="I127" s="28">
        <f t="shared" si="89"/>
        <v>0</v>
      </c>
      <c r="J127" s="31">
        <f t="shared" si="90"/>
        <v>0</v>
      </c>
      <c r="M127" s="22" t="e">
        <f t="shared" si="94"/>
        <v>#DIV/0!</v>
      </c>
      <c r="O127" s="19"/>
      <c r="Q127" s="22">
        <f t="shared" si="91"/>
        <v>0</v>
      </c>
      <c r="R127" s="22">
        <f t="shared" si="92"/>
        <v>300</v>
      </c>
      <c r="T127">
        <f t="shared" si="100"/>
        <v>0</v>
      </c>
      <c r="U127">
        <f t="shared" si="101"/>
        <v>0</v>
      </c>
      <c r="V127">
        <f t="shared" si="102"/>
        <v>0</v>
      </c>
      <c r="W127">
        <f t="shared" si="103"/>
        <v>0</v>
      </c>
      <c r="X127">
        <f t="shared" si="104"/>
        <v>0</v>
      </c>
      <c r="Y127">
        <f t="shared" si="105"/>
        <v>0</v>
      </c>
    </row>
    <row r="128" spans="1:25" x14ac:dyDescent="0.25">
      <c r="A128">
        <v>21</v>
      </c>
      <c r="B128">
        <v>2</v>
      </c>
      <c r="C128">
        <v>1</v>
      </c>
      <c r="G128" s="23">
        <f t="shared" ref="G128" si="160">F128/$G$2</f>
        <v>0</v>
      </c>
      <c r="H128" s="23">
        <f t="shared" ref="H128:H166" si="161">F128/$E$3</f>
        <v>0</v>
      </c>
      <c r="I128" s="28">
        <f t="shared" si="89"/>
        <v>0</v>
      </c>
      <c r="J128" s="31">
        <f t="shared" si="90"/>
        <v>0</v>
      </c>
      <c r="M128" s="22" t="e">
        <f t="shared" si="94"/>
        <v>#DIV/0!</v>
      </c>
      <c r="O128" s="19"/>
      <c r="Q128" s="22">
        <f t="shared" si="91"/>
        <v>0</v>
      </c>
      <c r="R128" s="22">
        <f t="shared" si="92"/>
        <v>300</v>
      </c>
      <c r="T128">
        <f t="shared" si="100"/>
        <v>0</v>
      </c>
      <c r="U128">
        <f t="shared" si="101"/>
        <v>0</v>
      </c>
      <c r="V128">
        <f t="shared" si="102"/>
        <v>0</v>
      </c>
      <c r="W128">
        <f t="shared" si="103"/>
        <v>0</v>
      </c>
      <c r="X128">
        <f t="shared" si="104"/>
        <v>0</v>
      </c>
      <c r="Y128">
        <f t="shared" si="105"/>
        <v>0</v>
      </c>
    </row>
    <row r="129" spans="1:25" x14ac:dyDescent="0.25">
      <c r="A129">
        <v>21</v>
      </c>
      <c r="B129">
        <v>2</v>
      </c>
      <c r="C129">
        <v>2</v>
      </c>
      <c r="G129" s="23">
        <f t="shared" si="111"/>
        <v>0</v>
      </c>
      <c r="H129" s="23">
        <f t="shared" ref="H129:H166" si="162">F129/$F$3</f>
        <v>0</v>
      </c>
      <c r="I129" s="28">
        <f t="shared" si="89"/>
        <v>0</v>
      </c>
      <c r="J129" s="31">
        <f t="shared" si="90"/>
        <v>0</v>
      </c>
      <c r="M129" s="22" t="e">
        <f t="shared" si="94"/>
        <v>#DIV/0!</v>
      </c>
      <c r="O129" s="19"/>
      <c r="Q129" s="22">
        <f t="shared" si="91"/>
        <v>0</v>
      </c>
      <c r="R129" s="22">
        <f t="shared" si="92"/>
        <v>300</v>
      </c>
      <c r="T129">
        <f t="shared" si="100"/>
        <v>0</v>
      </c>
      <c r="U129">
        <f t="shared" si="101"/>
        <v>0</v>
      </c>
      <c r="V129">
        <f t="shared" si="102"/>
        <v>0</v>
      </c>
      <c r="W129">
        <f t="shared" si="103"/>
        <v>0</v>
      </c>
      <c r="X129">
        <f t="shared" si="104"/>
        <v>0</v>
      </c>
      <c r="Y129">
        <f t="shared" si="105"/>
        <v>0</v>
      </c>
    </row>
    <row r="130" spans="1:25" x14ac:dyDescent="0.25">
      <c r="A130">
        <v>21</v>
      </c>
      <c r="B130">
        <v>2</v>
      </c>
      <c r="C130">
        <v>3</v>
      </c>
      <c r="G130" s="23">
        <f t="shared" si="111"/>
        <v>0</v>
      </c>
      <c r="H130" s="23">
        <f t="shared" ref="H130:H166" si="163">F130/$G$3</f>
        <v>0</v>
      </c>
      <c r="I130" s="28">
        <f t="shared" si="89"/>
        <v>0</v>
      </c>
      <c r="J130" s="31">
        <f t="shared" si="90"/>
        <v>0</v>
      </c>
      <c r="M130" s="22" t="e">
        <f t="shared" si="94"/>
        <v>#DIV/0!</v>
      </c>
      <c r="O130" s="19"/>
      <c r="Q130" s="22">
        <f t="shared" si="91"/>
        <v>0</v>
      </c>
      <c r="R130" s="22">
        <f t="shared" si="92"/>
        <v>300</v>
      </c>
      <c r="T130">
        <f t="shared" si="100"/>
        <v>0</v>
      </c>
      <c r="U130">
        <f t="shared" si="101"/>
        <v>0</v>
      </c>
      <c r="V130">
        <f t="shared" si="102"/>
        <v>0</v>
      </c>
      <c r="W130">
        <f t="shared" si="103"/>
        <v>0</v>
      </c>
      <c r="X130">
        <f t="shared" si="104"/>
        <v>0</v>
      </c>
      <c r="Y130">
        <f t="shared" si="105"/>
        <v>0</v>
      </c>
    </row>
    <row r="131" spans="1:25" x14ac:dyDescent="0.25">
      <c r="A131">
        <v>22</v>
      </c>
      <c r="B131">
        <v>1</v>
      </c>
      <c r="C131">
        <v>1</v>
      </c>
      <c r="G131" s="23">
        <f t="shared" si="107"/>
        <v>0</v>
      </c>
      <c r="H131" s="23">
        <f t="shared" ref="H131:H166" si="164">F131/$B$3</f>
        <v>0</v>
      </c>
      <c r="I131" s="28">
        <f t="shared" si="89"/>
        <v>0</v>
      </c>
      <c r="J131" s="31">
        <f t="shared" si="90"/>
        <v>0</v>
      </c>
      <c r="M131" s="22" t="e">
        <f t="shared" si="94"/>
        <v>#DIV/0!</v>
      </c>
      <c r="O131" s="19"/>
      <c r="Q131" s="22">
        <f t="shared" si="91"/>
        <v>0</v>
      </c>
      <c r="R131" s="22">
        <f t="shared" si="92"/>
        <v>300</v>
      </c>
      <c r="T131">
        <f t="shared" si="100"/>
        <v>0</v>
      </c>
      <c r="U131">
        <f t="shared" si="101"/>
        <v>0</v>
      </c>
      <c r="V131">
        <f t="shared" si="102"/>
        <v>0</v>
      </c>
      <c r="W131">
        <f t="shared" si="103"/>
        <v>0</v>
      </c>
      <c r="X131">
        <f t="shared" si="104"/>
        <v>0</v>
      </c>
      <c r="Y131">
        <f t="shared" si="105"/>
        <v>0</v>
      </c>
    </row>
    <row r="132" spans="1:25" x14ac:dyDescent="0.25">
      <c r="A132">
        <v>22</v>
      </c>
      <c r="B132">
        <v>1</v>
      </c>
      <c r="C132">
        <v>2</v>
      </c>
      <c r="G132" s="23">
        <f t="shared" si="107"/>
        <v>0</v>
      </c>
      <c r="H132" s="23">
        <f t="shared" ref="H132:H166" si="165">F132/$C$3</f>
        <v>0</v>
      </c>
      <c r="I132" s="28">
        <f t="shared" si="89"/>
        <v>0</v>
      </c>
      <c r="J132" s="31">
        <f t="shared" si="90"/>
        <v>0</v>
      </c>
      <c r="M132" s="22" t="e">
        <f t="shared" si="94"/>
        <v>#DIV/0!</v>
      </c>
      <c r="O132" s="19"/>
      <c r="Q132" s="22">
        <f t="shared" si="91"/>
        <v>0</v>
      </c>
      <c r="R132" s="22">
        <f t="shared" si="92"/>
        <v>300</v>
      </c>
      <c r="T132">
        <f t="shared" si="100"/>
        <v>0</v>
      </c>
      <c r="U132">
        <f t="shared" si="101"/>
        <v>0</v>
      </c>
      <c r="V132">
        <f t="shared" si="102"/>
        <v>0</v>
      </c>
      <c r="W132">
        <f t="shared" si="103"/>
        <v>0</v>
      </c>
      <c r="X132">
        <f t="shared" si="104"/>
        <v>0</v>
      </c>
      <c r="Y132">
        <f t="shared" si="105"/>
        <v>0</v>
      </c>
    </row>
    <row r="133" spans="1:25" x14ac:dyDescent="0.25">
      <c r="A133">
        <v>22</v>
      </c>
      <c r="B133">
        <v>1</v>
      </c>
      <c r="C133">
        <v>3</v>
      </c>
      <c r="G133" s="23">
        <f t="shared" si="107"/>
        <v>0</v>
      </c>
      <c r="H133" s="23">
        <f t="shared" ref="H133:H166" si="166">F133/$D$3</f>
        <v>0</v>
      </c>
      <c r="I133" s="28">
        <f t="shared" si="89"/>
        <v>0</v>
      </c>
      <c r="J133" s="31">
        <f t="shared" si="90"/>
        <v>0</v>
      </c>
      <c r="M133" s="22" t="e">
        <f t="shared" si="94"/>
        <v>#DIV/0!</v>
      </c>
      <c r="O133" s="19"/>
      <c r="Q133" s="22">
        <f t="shared" si="91"/>
        <v>0</v>
      </c>
      <c r="R133" s="22">
        <f t="shared" si="92"/>
        <v>300</v>
      </c>
      <c r="T133">
        <f t="shared" si="100"/>
        <v>0</v>
      </c>
      <c r="U133">
        <f t="shared" si="101"/>
        <v>0</v>
      </c>
      <c r="V133">
        <f t="shared" si="102"/>
        <v>0</v>
      </c>
      <c r="W133">
        <f t="shared" si="103"/>
        <v>0</v>
      </c>
      <c r="X133">
        <f t="shared" si="104"/>
        <v>0</v>
      </c>
      <c r="Y133">
        <f t="shared" si="105"/>
        <v>0</v>
      </c>
    </row>
    <row r="134" spans="1:25" x14ac:dyDescent="0.25">
      <c r="A134">
        <v>22</v>
      </c>
      <c r="B134">
        <v>2</v>
      </c>
      <c r="C134">
        <v>1</v>
      </c>
      <c r="G134" s="23">
        <f t="shared" ref="G134" si="167">F134/$G$2</f>
        <v>0</v>
      </c>
      <c r="H134" s="23">
        <f t="shared" ref="H134:H166" si="168">F134/$E$3</f>
        <v>0</v>
      </c>
      <c r="I134" s="28">
        <f t="shared" si="89"/>
        <v>0</v>
      </c>
      <c r="J134" s="31">
        <f t="shared" si="90"/>
        <v>0</v>
      </c>
      <c r="M134" s="22" t="e">
        <f t="shared" si="94"/>
        <v>#DIV/0!</v>
      </c>
      <c r="O134" s="19"/>
      <c r="Q134" s="22">
        <f t="shared" si="91"/>
        <v>0</v>
      </c>
      <c r="R134" s="22">
        <f t="shared" si="92"/>
        <v>300</v>
      </c>
      <c r="T134">
        <f t="shared" si="100"/>
        <v>0</v>
      </c>
      <c r="U134">
        <f t="shared" si="101"/>
        <v>0</v>
      </c>
      <c r="V134">
        <f t="shared" si="102"/>
        <v>0</v>
      </c>
      <c r="W134">
        <f t="shared" si="103"/>
        <v>0</v>
      </c>
      <c r="X134">
        <f t="shared" si="104"/>
        <v>0</v>
      </c>
      <c r="Y134">
        <f t="shared" si="105"/>
        <v>0</v>
      </c>
    </row>
    <row r="135" spans="1:25" x14ac:dyDescent="0.25">
      <c r="A135">
        <v>22</v>
      </c>
      <c r="B135">
        <v>2</v>
      </c>
      <c r="C135">
        <v>2</v>
      </c>
      <c r="G135" s="23">
        <f t="shared" si="111"/>
        <v>0</v>
      </c>
      <c r="H135" s="23">
        <f t="shared" ref="H135:H166" si="169">F135/$F$3</f>
        <v>0</v>
      </c>
      <c r="I135" s="28">
        <f t="shared" si="89"/>
        <v>0</v>
      </c>
      <c r="J135" s="31">
        <f t="shared" si="90"/>
        <v>0</v>
      </c>
      <c r="M135" s="22" t="e">
        <f t="shared" si="94"/>
        <v>#DIV/0!</v>
      </c>
      <c r="O135" s="19"/>
      <c r="Q135" s="22">
        <f t="shared" si="91"/>
        <v>0</v>
      </c>
      <c r="R135" s="22">
        <f t="shared" si="92"/>
        <v>300</v>
      </c>
      <c r="T135">
        <f t="shared" si="100"/>
        <v>0</v>
      </c>
      <c r="U135">
        <f t="shared" si="101"/>
        <v>0</v>
      </c>
      <c r="V135">
        <f t="shared" si="102"/>
        <v>0</v>
      </c>
      <c r="W135">
        <f t="shared" si="103"/>
        <v>0</v>
      </c>
      <c r="X135">
        <f t="shared" si="104"/>
        <v>0</v>
      </c>
      <c r="Y135">
        <f t="shared" si="105"/>
        <v>0</v>
      </c>
    </row>
    <row r="136" spans="1:25" x14ac:dyDescent="0.25">
      <c r="A136">
        <v>22</v>
      </c>
      <c r="B136">
        <v>2</v>
      </c>
      <c r="C136">
        <v>3</v>
      </c>
      <c r="G136" s="23">
        <f t="shared" si="111"/>
        <v>0</v>
      </c>
      <c r="H136" s="23">
        <f t="shared" ref="H136:H166" si="170">F136/$G$3</f>
        <v>0</v>
      </c>
      <c r="I136" s="28">
        <f t="shared" si="89"/>
        <v>0</v>
      </c>
      <c r="J136" s="31">
        <f t="shared" si="90"/>
        <v>0</v>
      </c>
      <c r="M136" s="22" t="e">
        <f t="shared" si="94"/>
        <v>#DIV/0!</v>
      </c>
      <c r="O136" s="19"/>
      <c r="Q136" s="22">
        <f t="shared" si="91"/>
        <v>0</v>
      </c>
      <c r="R136" s="22">
        <f t="shared" si="92"/>
        <v>300</v>
      </c>
      <c r="T136">
        <f t="shared" si="100"/>
        <v>0</v>
      </c>
      <c r="U136">
        <f t="shared" si="101"/>
        <v>0</v>
      </c>
      <c r="V136">
        <f t="shared" si="102"/>
        <v>0</v>
      </c>
      <c r="W136">
        <f t="shared" si="103"/>
        <v>0</v>
      </c>
      <c r="X136">
        <f t="shared" si="104"/>
        <v>0</v>
      </c>
      <c r="Y136">
        <f t="shared" si="105"/>
        <v>0</v>
      </c>
    </row>
    <row r="137" spans="1:25" x14ac:dyDescent="0.25">
      <c r="A137">
        <v>23</v>
      </c>
      <c r="B137">
        <v>1</v>
      </c>
      <c r="C137">
        <v>1</v>
      </c>
      <c r="G137" s="23">
        <f t="shared" si="107"/>
        <v>0</v>
      </c>
      <c r="H137" s="23">
        <f t="shared" ref="H137:H166" si="171">F137/$B$3</f>
        <v>0</v>
      </c>
      <c r="I137" s="28">
        <f t="shared" si="89"/>
        <v>0</v>
      </c>
      <c r="J137" s="31">
        <f t="shared" si="90"/>
        <v>0</v>
      </c>
      <c r="M137" s="22" t="e">
        <f t="shared" si="94"/>
        <v>#DIV/0!</v>
      </c>
      <c r="O137" s="19"/>
      <c r="Q137" s="22">
        <f t="shared" si="91"/>
        <v>0</v>
      </c>
      <c r="R137" s="22">
        <f t="shared" si="92"/>
        <v>300</v>
      </c>
      <c r="T137">
        <f t="shared" si="100"/>
        <v>0</v>
      </c>
      <c r="U137">
        <f t="shared" si="101"/>
        <v>0</v>
      </c>
      <c r="V137">
        <f t="shared" si="102"/>
        <v>0</v>
      </c>
      <c r="W137">
        <f t="shared" si="103"/>
        <v>0</v>
      </c>
      <c r="X137">
        <f t="shared" si="104"/>
        <v>0</v>
      </c>
      <c r="Y137">
        <f t="shared" si="105"/>
        <v>0</v>
      </c>
    </row>
    <row r="138" spans="1:25" x14ac:dyDescent="0.25">
      <c r="A138">
        <v>23</v>
      </c>
      <c r="B138">
        <v>1</v>
      </c>
      <c r="C138">
        <v>2</v>
      </c>
      <c r="G138" s="23">
        <f t="shared" si="107"/>
        <v>0</v>
      </c>
      <c r="H138" s="23">
        <f t="shared" ref="H138:H166" si="172">F138/$C$3</f>
        <v>0</v>
      </c>
      <c r="I138" s="28">
        <f t="shared" si="89"/>
        <v>0</v>
      </c>
      <c r="J138" s="31">
        <f t="shared" si="90"/>
        <v>0</v>
      </c>
      <c r="M138" s="22" t="e">
        <f t="shared" si="94"/>
        <v>#DIV/0!</v>
      </c>
      <c r="O138" s="19"/>
      <c r="Q138" s="22">
        <f t="shared" si="91"/>
        <v>0</v>
      </c>
      <c r="R138" s="22">
        <f t="shared" si="92"/>
        <v>300</v>
      </c>
      <c r="T138">
        <f t="shared" si="100"/>
        <v>0</v>
      </c>
      <c r="U138">
        <f t="shared" si="101"/>
        <v>0</v>
      </c>
      <c r="V138">
        <f t="shared" si="102"/>
        <v>0</v>
      </c>
      <c r="W138">
        <f t="shared" si="103"/>
        <v>0</v>
      </c>
      <c r="X138">
        <f t="shared" si="104"/>
        <v>0</v>
      </c>
      <c r="Y138">
        <f t="shared" si="105"/>
        <v>0</v>
      </c>
    </row>
    <row r="139" spans="1:25" x14ac:dyDescent="0.25">
      <c r="A139">
        <v>23</v>
      </c>
      <c r="B139">
        <v>1</v>
      </c>
      <c r="C139">
        <v>3</v>
      </c>
      <c r="G139" s="23">
        <f t="shared" si="107"/>
        <v>0</v>
      </c>
      <c r="H139" s="23">
        <f t="shared" ref="H139:H166" si="173">F139/$D$3</f>
        <v>0</v>
      </c>
      <c r="I139" s="28">
        <f t="shared" si="89"/>
        <v>0</v>
      </c>
      <c r="J139" s="31">
        <f t="shared" si="90"/>
        <v>0</v>
      </c>
      <c r="M139" s="22" t="e">
        <f t="shared" si="94"/>
        <v>#DIV/0!</v>
      </c>
      <c r="O139" s="19"/>
      <c r="Q139" s="22">
        <f t="shared" si="91"/>
        <v>0</v>
      </c>
      <c r="R139" s="22">
        <f t="shared" si="92"/>
        <v>300</v>
      </c>
      <c r="T139">
        <f t="shared" si="100"/>
        <v>0</v>
      </c>
      <c r="U139">
        <f t="shared" si="101"/>
        <v>0</v>
      </c>
      <c r="V139">
        <f t="shared" si="102"/>
        <v>0</v>
      </c>
      <c r="W139">
        <f t="shared" si="103"/>
        <v>0</v>
      </c>
      <c r="X139">
        <f t="shared" si="104"/>
        <v>0</v>
      </c>
      <c r="Y139">
        <f t="shared" si="105"/>
        <v>0</v>
      </c>
    </row>
    <row r="140" spans="1:25" x14ac:dyDescent="0.25">
      <c r="A140">
        <v>23</v>
      </c>
      <c r="B140">
        <v>2</v>
      </c>
      <c r="C140">
        <v>1</v>
      </c>
      <c r="G140" s="23">
        <f t="shared" ref="G140" si="174">F140/$G$2</f>
        <v>0</v>
      </c>
      <c r="H140" s="23">
        <f t="shared" ref="H140:H166" si="175">F140/$E$3</f>
        <v>0</v>
      </c>
      <c r="I140" s="28">
        <f t="shared" ref="I140:I166" si="176">IF(F140&gt;$D$4, 1, 0)</f>
        <v>0</v>
      </c>
      <c r="J140" s="31">
        <f t="shared" ref="J140:J166" si="177">IF(F140&gt;$D$5, 1, 0)</f>
        <v>0</v>
      </c>
      <c r="M140" s="22" t="e">
        <f t="shared" si="94"/>
        <v>#DIV/0!</v>
      </c>
      <c r="O140" s="19"/>
      <c r="Q140" s="22">
        <f t="shared" ref="Q140:Q166" si="178">IF(D140&gt;0, 1, 0)</f>
        <v>0</v>
      </c>
      <c r="R140" s="22">
        <f t="shared" ref="R140:R166" si="179">300-D140</f>
        <v>300</v>
      </c>
      <c r="T140">
        <f t="shared" si="100"/>
        <v>0</v>
      </c>
      <c r="U140">
        <f t="shared" si="101"/>
        <v>0</v>
      </c>
      <c r="V140">
        <f t="shared" si="102"/>
        <v>0</v>
      </c>
      <c r="W140">
        <f t="shared" si="103"/>
        <v>0</v>
      </c>
      <c r="X140">
        <f t="shared" si="104"/>
        <v>0</v>
      </c>
      <c r="Y140">
        <f t="shared" si="105"/>
        <v>0</v>
      </c>
    </row>
    <row r="141" spans="1:25" x14ac:dyDescent="0.25">
      <c r="A141">
        <v>23</v>
      </c>
      <c r="B141">
        <v>2</v>
      </c>
      <c r="C141">
        <v>2</v>
      </c>
      <c r="G141" s="23">
        <f t="shared" si="111"/>
        <v>0</v>
      </c>
      <c r="H141" s="23">
        <f t="shared" ref="H141:H166" si="180">F141/$F$3</f>
        <v>0</v>
      </c>
      <c r="I141" s="28">
        <f t="shared" si="176"/>
        <v>0</v>
      </c>
      <c r="J141" s="31">
        <f t="shared" si="177"/>
        <v>0</v>
      </c>
      <c r="M141" s="22" t="e">
        <f t="shared" ref="M141:M166" si="181">L141/K141</f>
        <v>#DIV/0!</v>
      </c>
      <c r="O141" s="19"/>
      <c r="Q141" s="22">
        <f t="shared" si="178"/>
        <v>0</v>
      </c>
      <c r="R141" s="22">
        <f t="shared" si="179"/>
        <v>300</v>
      </c>
      <c r="T141">
        <f t="shared" si="100"/>
        <v>0</v>
      </c>
      <c r="U141">
        <f t="shared" si="101"/>
        <v>0</v>
      </c>
      <c r="V141">
        <f t="shared" si="102"/>
        <v>0</v>
      </c>
      <c r="W141">
        <f t="shared" si="103"/>
        <v>0</v>
      </c>
      <c r="X141">
        <f t="shared" si="104"/>
        <v>0</v>
      </c>
      <c r="Y141">
        <f t="shared" si="105"/>
        <v>0</v>
      </c>
    </row>
    <row r="142" spans="1:25" x14ac:dyDescent="0.25">
      <c r="A142">
        <v>23</v>
      </c>
      <c r="B142">
        <v>2</v>
      </c>
      <c r="C142">
        <v>3</v>
      </c>
      <c r="G142" s="23">
        <f t="shared" si="111"/>
        <v>0</v>
      </c>
      <c r="H142" s="23">
        <f t="shared" ref="H142:H166" si="182">F142/$G$3</f>
        <v>0</v>
      </c>
      <c r="I142" s="28">
        <f t="shared" si="176"/>
        <v>0</v>
      </c>
      <c r="J142" s="31">
        <f t="shared" si="177"/>
        <v>0</v>
      </c>
      <c r="M142" s="22" t="e">
        <f t="shared" si="181"/>
        <v>#DIV/0!</v>
      </c>
      <c r="O142" s="19"/>
      <c r="Q142" s="22">
        <f t="shared" si="178"/>
        <v>0</v>
      </c>
      <c r="R142" s="22">
        <f t="shared" si="179"/>
        <v>300</v>
      </c>
      <c r="T142">
        <f t="shared" si="100"/>
        <v>0</v>
      </c>
      <c r="U142">
        <f t="shared" si="101"/>
        <v>0</v>
      </c>
      <c r="V142">
        <f t="shared" si="102"/>
        <v>0</v>
      </c>
      <c r="W142">
        <f t="shared" si="103"/>
        <v>0</v>
      </c>
      <c r="X142">
        <f t="shared" si="104"/>
        <v>0</v>
      </c>
      <c r="Y142">
        <f t="shared" si="105"/>
        <v>0</v>
      </c>
    </row>
    <row r="143" spans="1:25" x14ac:dyDescent="0.25">
      <c r="A143">
        <v>24</v>
      </c>
      <c r="B143">
        <v>1</v>
      </c>
      <c r="C143">
        <v>1</v>
      </c>
      <c r="G143" s="23">
        <f t="shared" si="107"/>
        <v>0</v>
      </c>
      <c r="H143" s="23">
        <f t="shared" ref="H143:H166" si="183">F143/$B$3</f>
        <v>0</v>
      </c>
      <c r="I143" s="28">
        <f t="shared" si="176"/>
        <v>0</v>
      </c>
      <c r="J143" s="31">
        <f t="shared" si="177"/>
        <v>0</v>
      </c>
      <c r="M143" s="22" t="e">
        <f t="shared" si="181"/>
        <v>#DIV/0!</v>
      </c>
      <c r="O143" s="19"/>
      <c r="Q143" s="22">
        <f t="shared" si="178"/>
        <v>0</v>
      </c>
      <c r="R143" s="22">
        <f t="shared" si="179"/>
        <v>300</v>
      </c>
      <c r="T143">
        <f t="shared" si="100"/>
        <v>0</v>
      </c>
      <c r="U143">
        <f t="shared" si="101"/>
        <v>0</v>
      </c>
      <c r="V143">
        <f t="shared" si="102"/>
        <v>0</v>
      </c>
      <c r="W143">
        <f t="shared" si="103"/>
        <v>0</v>
      </c>
      <c r="X143">
        <f t="shared" si="104"/>
        <v>0</v>
      </c>
      <c r="Y143">
        <f t="shared" si="105"/>
        <v>0</v>
      </c>
    </row>
    <row r="144" spans="1:25" x14ac:dyDescent="0.25">
      <c r="A144">
        <v>24</v>
      </c>
      <c r="B144">
        <v>1</v>
      </c>
      <c r="C144">
        <v>2</v>
      </c>
      <c r="G144" s="23">
        <f t="shared" si="107"/>
        <v>0</v>
      </c>
      <c r="H144" s="23">
        <f t="shared" ref="H144:H166" si="184">F144/$C$3</f>
        <v>0</v>
      </c>
      <c r="I144" s="28">
        <f t="shared" si="176"/>
        <v>0</v>
      </c>
      <c r="J144" s="31">
        <f t="shared" si="177"/>
        <v>0</v>
      </c>
      <c r="M144" s="22" t="e">
        <f t="shared" si="181"/>
        <v>#DIV/0!</v>
      </c>
      <c r="O144" s="19"/>
      <c r="Q144" s="22">
        <f t="shared" si="178"/>
        <v>0</v>
      </c>
      <c r="R144" s="22">
        <f t="shared" si="179"/>
        <v>300</v>
      </c>
      <c r="T144">
        <f t="shared" si="100"/>
        <v>0</v>
      </c>
      <c r="U144">
        <f t="shared" si="101"/>
        <v>0</v>
      </c>
      <c r="V144">
        <f t="shared" si="102"/>
        <v>0</v>
      </c>
      <c r="W144">
        <f t="shared" si="103"/>
        <v>0</v>
      </c>
      <c r="X144">
        <f t="shared" si="104"/>
        <v>0</v>
      </c>
      <c r="Y144">
        <f t="shared" si="105"/>
        <v>0</v>
      </c>
    </row>
    <row r="145" spans="1:25" x14ac:dyDescent="0.25">
      <c r="A145">
        <v>24</v>
      </c>
      <c r="B145">
        <v>1</v>
      </c>
      <c r="C145">
        <v>3</v>
      </c>
      <c r="G145" s="23">
        <f t="shared" si="107"/>
        <v>0</v>
      </c>
      <c r="H145" s="23">
        <f t="shared" ref="H145:H166" si="185">F145/$D$3</f>
        <v>0</v>
      </c>
      <c r="I145" s="28">
        <f t="shared" si="176"/>
        <v>0</v>
      </c>
      <c r="J145" s="31">
        <f t="shared" si="177"/>
        <v>0</v>
      </c>
      <c r="M145" s="22" t="e">
        <f t="shared" si="181"/>
        <v>#DIV/0!</v>
      </c>
      <c r="O145" s="19"/>
      <c r="Q145" s="22">
        <f t="shared" si="178"/>
        <v>0</v>
      </c>
      <c r="R145" s="22">
        <f t="shared" si="179"/>
        <v>300</v>
      </c>
      <c r="T145">
        <f t="shared" ref="T145:T166" si="186">IF($B145*10+$C145=11, $F145, 0)</f>
        <v>0</v>
      </c>
      <c r="U145">
        <f t="shared" ref="U145:U166" si="187">IF($B145*10+$C145=12, $F145, 0)</f>
        <v>0</v>
      </c>
      <c r="V145">
        <f t="shared" ref="V145:V166" si="188">IF($B145*10+$C145=13, $F145, 0)</f>
        <v>0</v>
      </c>
      <c r="W145">
        <f t="shared" ref="W145:W166" si="189">IF($B145*10+$C145=21, $F145, 0)</f>
        <v>0</v>
      </c>
      <c r="X145">
        <f t="shared" ref="X145:X166" si="190">IF($B145*10+$C145=22, $F145, 0)</f>
        <v>0</v>
      </c>
      <c r="Y145">
        <f t="shared" ref="Y145:Y166" si="191">IF($B145*10+$C145=23, $F145, 0)</f>
        <v>0</v>
      </c>
    </row>
    <row r="146" spans="1:25" x14ac:dyDescent="0.25">
      <c r="A146">
        <v>24</v>
      </c>
      <c r="B146">
        <v>2</v>
      </c>
      <c r="C146">
        <v>1</v>
      </c>
      <c r="G146" s="23">
        <f t="shared" ref="G146" si="192">F146/$G$2</f>
        <v>0</v>
      </c>
      <c r="H146" s="23">
        <f t="shared" ref="H146:H166" si="193">F146/$E$3</f>
        <v>0</v>
      </c>
      <c r="I146" s="28">
        <f t="shared" si="176"/>
        <v>0</v>
      </c>
      <c r="J146" s="31">
        <f t="shared" si="177"/>
        <v>0</v>
      </c>
      <c r="M146" s="22" t="e">
        <f t="shared" si="181"/>
        <v>#DIV/0!</v>
      </c>
      <c r="O146" s="19"/>
      <c r="Q146" s="22">
        <f t="shared" si="178"/>
        <v>0</v>
      </c>
      <c r="R146" s="22">
        <f t="shared" si="179"/>
        <v>300</v>
      </c>
      <c r="T146">
        <f t="shared" si="186"/>
        <v>0</v>
      </c>
      <c r="U146">
        <f t="shared" si="187"/>
        <v>0</v>
      </c>
      <c r="V146">
        <f t="shared" si="188"/>
        <v>0</v>
      </c>
      <c r="W146">
        <f t="shared" si="189"/>
        <v>0</v>
      </c>
      <c r="X146">
        <f t="shared" si="190"/>
        <v>0</v>
      </c>
      <c r="Y146">
        <f t="shared" si="191"/>
        <v>0</v>
      </c>
    </row>
    <row r="147" spans="1:25" x14ac:dyDescent="0.25">
      <c r="A147">
        <v>24</v>
      </c>
      <c r="B147">
        <v>2</v>
      </c>
      <c r="C147">
        <v>2</v>
      </c>
      <c r="G147" s="23">
        <f t="shared" si="111"/>
        <v>0</v>
      </c>
      <c r="H147" s="23">
        <f t="shared" ref="H147:H166" si="194">F147/$F$3</f>
        <v>0</v>
      </c>
      <c r="I147" s="28">
        <f t="shared" si="176"/>
        <v>0</v>
      </c>
      <c r="J147" s="31">
        <f t="shared" si="177"/>
        <v>0</v>
      </c>
      <c r="M147" s="22" t="e">
        <f t="shared" si="181"/>
        <v>#DIV/0!</v>
      </c>
      <c r="O147" s="19"/>
      <c r="Q147" s="22">
        <f t="shared" si="178"/>
        <v>0</v>
      </c>
      <c r="R147" s="22">
        <f t="shared" si="179"/>
        <v>300</v>
      </c>
      <c r="T147">
        <f t="shared" si="186"/>
        <v>0</v>
      </c>
      <c r="U147">
        <f t="shared" si="187"/>
        <v>0</v>
      </c>
      <c r="V147">
        <f t="shared" si="188"/>
        <v>0</v>
      </c>
      <c r="W147">
        <f t="shared" si="189"/>
        <v>0</v>
      </c>
      <c r="X147">
        <f t="shared" si="190"/>
        <v>0</v>
      </c>
      <c r="Y147">
        <f t="shared" si="191"/>
        <v>0</v>
      </c>
    </row>
    <row r="148" spans="1:25" x14ac:dyDescent="0.25">
      <c r="A148">
        <v>24</v>
      </c>
      <c r="B148">
        <v>2</v>
      </c>
      <c r="C148">
        <v>3</v>
      </c>
      <c r="G148" s="23">
        <f t="shared" si="111"/>
        <v>0</v>
      </c>
      <c r="H148" s="23">
        <f t="shared" ref="H148:H166" si="195">F148/$G$3</f>
        <v>0</v>
      </c>
      <c r="I148" s="28">
        <f t="shared" si="176"/>
        <v>0</v>
      </c>
      <c r="J148" s="31">
        <f t="shared" si="177"/>
        <v>0</v>
      </c>
      <c r="M148" s="22" t="e">
        <f t="shared" si="181"/>
        <v>#DIV/0!</v>
      </c>
      <c r="O148" s="19"/>
      <c r="Q148" s="22">
        <f t="shared" si="178"/>
        <v>0</v>
      </c>
      <c r="R148" s="22">
        <f t="shared" si="179"/>
        <v>300</v>
      </c>
      <c r="T148">
        <f t="shared" si="186"/>
        <v>0</v>
      </c>
      <c r="U148">
        <f t="shared" si="187"/>
        <v>0</v>
      </c>
      <c r="V148">
        <f t="shared" si="188"/>
        <v>0</v>
      </c>
      <c r="W148">
        <f t="shared" si="189"/>
        <v>0</v>
      </c>
      <c r="X148">
        <f t="shared" si="190"/>
        <v>0</v>
      </c>
      <c r="Y148">
        <f t="shared" si="191"/>
        <v>0</v>
      </c>
    </row>
    <row r="149" spans="1:25" x14ac:dyDescent="0.25">
      <c r="A149">
        <v>25</v>
      </c>
      <c r="B149">
        <v>1</v>
      </c>
      <c r="C149">
        <v>1</v>
      </c>
      <c r="G149" s="23">
        <f t="shared" ref="G149:G163" si="196">F149/$D$2</f>
        <v>0</v>
      </c>
      <c r="H149" s="23">
        <f t="shared" ref="H149:H166" si="197">F149/$B$3</f>
        <v>0</v>
      </c>
      <c r="I149" s="28">
        <f t="shared" si="176"/>
        <v>0</v>
      </c>
      <c r="J149" s="31">
        <f t="shared" si="177"/>
        <v>0</v>
      </c>
      <c r="M149" s="22" t="e">
        <f t="shared" si="181"/>
        <v>#DIV/0!</v>
      </c>
      <c r="O149" s="19"/>
      <c r="Q149" s="22">
        <f t="shared" si="178"/>
        <v>0</v>
      </c>
      <c r="R149" s="22">
        <f t="shared" si="179"/>
        <v>300</v>
      </c>
      <c r="T149">
        <f t="shared" si="186"/>
        <v>0</v>
      </c>
      <c r="U149">
        <f t="shared" si="187"/>
        <v>0</v>
      </c>
      <c r="V149">
        <f t="shared" si="188"/>
        <v>0</v>
      </c>
      <c r="W149">
        <f t="shared" si="189"/>
        <v>0</v>
      </c>
      <c r="X149">
        <f t="shared" si="190"/>
        <v>0</v>
      </c>
      <c r="Y149">
        <f t="shared" si="191"/>
        <v>0</v>
      </c>
    </row>
    <row r="150" spans="1:25" x14ac:dyDescent="0.25">
      <c r="A150">
        <v>25</v>
      </c>
      <c r="B150">
        <v>1</v>
      </c>
      <c r="C150">
        <v>2</v>
      </c>
      <c r="G150" s="23">
        <f t="shared" si="196"/>
        <v>0</v>
      </c>
      <c r="H150" s="23">
        <f t="shared" ref="H150:H166" si="198">F150/$C$3</f>
        <v>0</v>
      </c>
      <c r="I150" s="28">
        <f t="shared" si="176"/>
        <v>0</v>
      </c>
      <c r="J150" s="31">
        <f t="shared" si="177"/>
        <v>0</v>
      </c>
      <c r="M150" s="22" t="e">
        <f t="shared" si="181"/>
        <v>#DIV/0!</v>
      </c>
      <c r="O150" s="19"/>
      <c r="Q150" s="22">
        <f t="shared" si="178"/>
        <v>0</v>
      </c>
      <c r="R150" s="22">
        <f t="shared" si="179"/>
        <v>300</v>
      </c>
      <c r="T150">
        <f t="shared" si="186"/>
        <v>0</v>
      </c>
      <c r="U150">
        <f t="shared" si="187"/>
        <v>0</v>
      </c>
      <c r="V150">
        <f t="shared" si="188"/>
        <v>0</v>
      </c>
      <c r="W150">
        <f t="shared" si="189"/>
        <v>0</v>
      </c>
      <c r="X150">
        <f t="shared" si="190"/>
        <v>0</v>
      </c>
      <c r="Y150">
        <f t="shared" si="191"/>
        <v>0</v>
      </c>
    </row>
    <row r="151" spans="1:25" x14ac:dyDescent="0.25">
      <c r="A151">
        <v>25</v>
      </c>
      <c r="B151">
        <v>1</v>
      </c>
      <c r="C151">
        <v>3</v>
      </c>
      <c r="G151" s="23">
        <f t="shared" si="196"/>
        <v>0</v>
      </c>
      <c r="H151" s="23">
        <f t="shared" ref="H151:H166" si="199">F151/$D$3</f>
        <v>0</v>
      </c>
      <c r="I151" s="28">
        <f t="shared" si="176"/>
        <v>0</v>
      </c>
      <c r="J151" s="31">
        <f t="shared" si="177"/>
        <v>0</v>
      </c>
      <c r="M151" s="22" t="e">
        <f t="shared" si="181"/>
        <v>#DIV/0!</v>
      </c>
      <c r="O151" s="19"/>
      <c r="Q151" s="22">
        <f t="shared" si="178"/>
        <v>0</v>
      </c>
      <c r="R151" s="22">
        <f t="shared" si="179"/>
        <v>300</v>
      </c>
      <c r="T151">
        <f t="shared" si="186"/>
        <v>0</v>
      </c>
      <c r="U151">
        <f t="shared" si="187"/>
        <v>0</v>
      </c>
      <c r="V151">
        <f t="shared" si="188"/>
        <v>0</v>
      </c>
      <c r="W151">
        <f t="shared" si="189"/>
        <v>0</v>
      </c>
      <c r="X151">
        <f t="shared" si="190"/>
        <v>0</v>
      </c>
      <c r="Y151">
        <f t="shared" si="191"/>
        <v>0</v>
      </c>
    </row>
    <row r="152" spans="1:25" x14ac:dyDescent="0.25">
      <c r="A152">
        <v>25</v>
      </c>
      <c r="B152">
        <v>2</v>
      </c>
      <c r="C152">
        <v>1</v>
      </c>
      <c r="G152" s="23">
        <f t="shared" ref="G152:G166" si="200">F152/$G$2</f>
        <v>0</v>
      </c>
      <c r="H152" s="23">
        <f t="shared" ref="H152:H166" si="201">F152/$E$3</f>
        <v>0</v>
      </c>
      <c r="I152" s="28">
        <f t="shared" si="176"/>
        <v>0</v>
      </c>
      <c r="J152" s="31">
        <f t="shared" si="177"/>
        <v>0</v>
      </c>
      <c r="M152" s="22" t="e">
        <f t="shared" si="181"/>
        <v>#DIV/0!</v>
      </c>
      <c r="O152" s="19"/>
      <c r="Q152" s="22">
        <f t="shared" si="178"/>
        <v>0</v>
      </c>
      <c r="R152" s="22">
        <f t="shared" si="179"/>
        <v>300</v>
      </c>
      <c r="T152">
        <f t="shared" si="186"/>
        <v>0</v>
      </c>
      <c r="U152">
        <f t="shared" si="187"/>
        <v>0</v>
      </c>
      <c r="V152">
        <f t="shared" si="188"/>
        <v>0</v>
      </c>
      <c r="W152">
        <f t="shared" si="189"/>
        <v>0</v>
      </c>
      <c r="X152">
        <f t="shared" si="190"/>
        <v>0</v>
      </c>
      <c r="Y152">
        <f t="shared" si="191"/>
        <v>0</v>
      </c>
    </row>
    <row r="153" spans="1:25" x14ac:dyDescent="0.25">
      <c r="A153">
        <v>25</v>
      </c>
      <c r="B153">
        <v>2</v>
      </c>
      <c r="C153">
        <v>2</v>
      </c>
      <c r="G153" s="23">
        <f t="shared" si="200"/>
        <v>0</v>
      </c>
      <c r="H153" s="23">
        <f t="shared" ref="H153:H166" si="202">F153/$F$3</f>
        <v>0</v>
      </c>
      <c r="I153" s="28">
        <f t="shared" si="176"/>
        <v>0</v>
      </c>
      <c r="J153" s="31">
        <f t="shared" si="177"/>
        <v>0</v>
      </c>
      <c r="M153" s="22" t="e">
        <f t="shared" si="181"/>
        <v>#DIV/0!</v>
      </c>
      <c r="O153" s="19"/>
      <c r="Q153" s="22">
        <f t="shared" si="178"/>
        <v>0</v>
      </c>
      <c r="R153" s="22">
        <f t="shared" si="179"/>
        <v>300</v>
      </c>
      <c r="T153">
        <f t="shared" si="186"/>
        <v>0</v>
      </c>
      <c r="U153">
        <f t="shared" si="187"/>
        <v>0</v>
      </c>
      <c r="V153">
        <f t="shared" si="188"/>
        <v>0</v>
      </c>
      <c r="W153">
        <f t="shared" si="189"/>
        <v>0</v>
      </c>
      <c r="X153">
        <f t="shared" si="190"/>
        <v>0</v>
      </c>
      <c r="Y153">
        <f t="shared" si="191"/>
        <v>0</v>
      </c>
    </row>
    <row r="154" spans="1:25" x14ac:dyDescent="0.25">
      <c r="A154">
        <v>25</v>
      </c>
      <c r="B154">
        <v>2</v>
      </c>
      <c r="C154">
        <v>3</v>
      </c>
      <c r="G154" s="23">
        <f t="shared" si="200"/>
        <v>0</v>
      </c>
      <c r="H154" s="23">
        <f t="shared" ref="H154:H166" si="203">F154/$G$3</f>
        <v>0</v>
      </c>
      <c r="I154" s="28">
        <f t="shared" si="176"/>
        <v>0</v>
      </c>
      <c r="J154" s="31">
        <f t="shared" si="177"/>
        <v>0</v>
      </c>
      <c r="M154" s="22" t="e">
        <f t="shared" si="181"/>
        <v>#DIV/0!</v>
      </c>
      <c r="O154" s="19"/>
      <c r="Q154" s="22">
        <f t="shared" si="178"/>
        <v>0</v>
      </c>
      <c r="R154" s="22">
        <f t="shared" si="179"/>
        <v>300</v>
      </c>
      <c r="T154">
        <f t="shared" si="186"/>
        <v>0</v>
      </c>
      <c r="U154">
        <f t="shared" si="187"/>
        <v>0</v>
      </c>
      <c r="V154">
        <f t="shared" si="188"/>
        <v>0</v>
      </c>
      <c r="W154">
        <f t="shared" si="189"/>
        <v>0</v>
      </c>
      <c r="X154">
        <f t="shared" si="190"/>
        <v>0</v>
      </c>
      <c r="Y154">
        <f t="shared" si="191"/>
        <v>0</v>
      </c>
    </row>
    <row r="155" spans="1:25" x14ac:dyDescent="0.25">
      <c r="A155">
        <v>26</v>
      </c>
      <c r="B155">
        <v>1</v>
      </c>
      <c r="C155">
        <v>1</v>
      </c>
      <c r="G155" s="23">
        <f t="shared" si="196"/>
        <v>0</v>
      </c>
      <c r="H155" s="23">
        <f t="shared" ref="H155:H166" si="204">F155/$B$3</f>
        <v>0</v>
      </c>
      <c r="I155" s="28">
        <f t="shared" si="176"/>
        <v>0</v>
      </c>
      <c r="J155" s="31">
        <f t="shared" si="177"/>
        <v>0</v>
      </c>
      <c r="M155" s="22" t="e">
        <f t="shared" si="181"/>
        <v>#DIV/0!</v>
      </c>
      <c r="O155" s="19"/>
      <c r="Q155" s="22">
        <f t="shared" si="178"/>
        <v>0</v>
      </c>
      <c r="R155" s="22">
        <f t="shared" si="179"/>
        <v>300</v>
      </c>
      <c r="T155">
        <f t="shared" si="186"/>
        <v>0</v>
      </c>
      <c r="U155">
        <f t="shared" si="187"/>
        <v>0</v>
      </c>
      <c r="V155">
        <f t="shared" si="188"/>
        <v>0</v>
      </c>
      <c r="W155">
        <f t="shared" si="189"/>
        <v>0</v>
      </c>
      <c r="X155">
        <f t="shared" si="190"/>
        <v>0</v>
      </c>
      <c r="Y155">
        <f t="shared" si="191"/>
        <v>0</v>
      </c>
    </row>
    <row r="156" spans="1:25" x14ac:dyDescent="0.25">
      <c r="A156">
        <v>26</v>
      </c>
      <c r="B156">
        <v>1</v>
      </c>
      <c r="C156">
        <v>2</v>
      </c>
      <c r="G156" s="23">
        <f t="shared" si="196"/>
        <v>0</v>
      </c>
      <c r="H156" s="23">
        <f t="shared" ref="H156:H166" si="205">F156/$C$3</f>
        <v>0</v>
      </c>
      <c r="I156" s="28">
        <f t="shared" si="176"/>
        <v>0</v>
      </c>
      <c r="J156" s="31">
        <f t="shared" si="177"/>
        <v>0</v>
      </c>
      <c r="M156" s="22" t="e">
        <f t="shared" si="181"/>
        <v>#DIV/0!</v>
      </c>
      <c r="O156" s="19"/>
      <c r="Q156" s="22">
        <f t="shared" si="178"/>
        <v>0</v>
      </c>
      <c r="R156" s="22">
        <f t="shared" si="179"/>
        <v>300</v>
      </c>
      <c r="T156">
        <f t="shared" si="186"/>
        <v>0</v>
      </c>
      <c r="U156">
        <f t="shared" si="187"/>
        <v>0</v>
      </c>
      <c r="V156">
        <f t="shared" si="188"/>
        <v>0</v>
      </c>
      <c r="W156">
        <f t="shared" si="189"/>
        <v>0</v>
      </c>
      <c r="X156">
        <f t="shared" si="190"/>
        <v>0</v>
      </c>
      <c r="Y156">
        <f t="shared" si="191"/>
        <v>0</v>
      </c>
    </row>
    <row r="157" spans="1:25" x14ac:dyDescent="0.25">
      <c r="A157">
        <v>26</v>
      </c>
      <c r="B157">
        <v>1</v>
      </c>
      <c r="C157">
        <v>3</v>
      </c>
      <c r="G157" s="23">
        <f t="shared" si="196"/>
        <v>0</v>
      </c>
      <c r="H157" s="23">
        <f t="shared" ref="H157:H166" si="206">F157/$D$3</f>
        <v>0</v>
      </c>
      <c r="I157" s="28">
        <f t="shared" si="176"/>
        <v>0</v>
      </c>
      <c r="J157" s="31">
        <f t="shared" si="177"/>
        <v>0</v>
      </c>
      <c r="M157" s="22" t="e">
        <f t="shared" si="181"/>
        <v>#DIV/0!</v>
      </c>
      <c r="O157" s="19"/>
      <c r="Q157" s="22">
        <f t="shared" si="178"/>
        <v>0</v>
      </c>
      <c r="R157" s="22">
        <f t="shared" si="179"/>
        <v>300</v>
      </c>
      <c r="T157">
        <f t="shared" si="186"/>
        <v>0</v>
      </c>
      <c r="U157">
        <f t="shared" si="187"/>
        <v>0</v>
      </c>
      <c r="V157">
        <f t="shared" si="188"/>
        <v>0</v>
      </c>
      <c r="W157">
        <f t="shared" si="189"/>
        <v>0</v>
      </c>
      <c r="X157">
        <f t="shared" si="190"/>
        <v>0</v>
      </c>
      <c r="Y157">
        <f t="shared" si="191"/>
        <v>0</v>
      </c>
    </row>
    <row r="158" spans="1:25" x14ac:dyDescent="0.25">
      <c r="A158">
        <v>26</v>
      </c>
      <c r="B158">
        <v>2</v>
      </c>
      <c r="C158">
        <v>1</v>
      </c>
      <c r="G158" s="23">
        <f t="shared" ref="G158" si="207">F158/$G$2</f>
        <v>0</v>
      </c>
      <c r="H158" s="23">
        <f t="shared" ref="H158:H166" si="208">F158/$E$3</f>
        <v>0</v>
      </c>
      <c r="I158" s="28">
        <f t="shared" si="176"/>
        <v>0</v>
      </c>
      <c r="J158" s="31">
        <f t="shared" si="177"/>
        <v>0</v>
      </c>
      <c r="M158" s="22" t="e">
        <f t="shared" si="181"/>
        <v>#DIV/0!</v>
      </c>
      <c r="O158" s="19"/>
      <c r="Q158" s="22">
        <f t="shared" si="178"/>
        <v>0</v>
      </c>
      <c r="R158" s="22">
        <f t="shared" si="179"/>
        <v>300</v>
      </c>
      <c r="T158">
        <f t="shared" si="186"/>
        <v>0</v>
      </c>
      <c r="U158">
        <f t="shared" si="187"/>
        <v>0</v>
      </c>
      <c r="V158">
        <f t="shared" si="188"/>
        <v>0</v>
      </c>
      <c r="W158">
        <f t="shared" si="189"/>
        <v>0</v>
      </c>
      <c r="X158">
        <f t="shared" si="190"/>
        <v>0</v>
      </c>
      <c r="Y158">
        <f t="shared" si="191"/>
        <v>0</v>
      </c>
    </row>
    <row r="159" spans="1:25" x14ac:dyDescent="0.25">
      <c r="A159">
        <v>26</v>
      </c>
      <c r="B159">
        <v>2</v>
      </c>
      <c r="C159">
        <v>2</v>
      </c>
      <c r="G159" s="23">
        <f t="shared" si="200"/>
        <v>0</v>
      </c>
      <c r="H159" s="23">
        <f t="shared" ref="H159:H166" si="209">F159/$F$3</f>
        <v>0</v>
      </c>
      <c r="I159" s="28">
        <f t="shared" si="176"/>
        <v>0</v>
      </c>
      <c r="J159" s="31">
        <f t="shared" si="177"/>
        <v>0</v>
      </c>
      <c r="M159" s="22" t="e">
        <f t="shared" si="181"/>
        <v>#DIV/0!</v>
      </c>
      <c r="O159" s="19"/>
      <c r="Q159" s="22">
        <f t="shared" si="178"/>
        <v>0</v>
      </c>
      <c r="R159" s="22">
        <f t="shared" si="179"/>
        <v>300</v>
      </c>
      <c r="T159">
        <f t="shared" si="186"/>
        <v>0</v>
      </c>
      <c r="U159">
        <f t="shared" si="187"/>
        <v>0</v>
      </c>
      <c r="V159">
        <f t="shared" si="188"/>
        <v>0</v>
      </c>
      <c r="W159">
        <f t="shared" si="189"/>
        <v>0</v>
      </c>
      <c r="X159">
        <f t="shared" si="190"/>
        <v>0</v>
      </c>
      <c r="Y159">
        <f t="shared" si="191"/>
        <v>0</v>
      </c>
    </row>
    <row r="160" spans="1:25" x14ac:dyDescent="0.25">
      <c r="A160">
        <v>26</v>
      </c>
      <c r="B160">
        <v>2</v>
      </c>
      <c r="C160">
        <v>3</v>
      </c>
      <c r="G160" s="23">
        <f t="shared" si="200"/>
        <v>0</v>
      </c>
      <c r="H160" s="23">
        <f t="shared" ref="H160:H166" si="210">F160/$G$3</f>
        <v>0</v>
      </c>
      <c r="I160" s="28">
        <f t="shared" si="176"/>
        <v>0</v>
      </c>
      <c r="J160" s="31">
        <f t="shared" si="177"/>
        <v>0</v>
      </c>
      <c r="M160" s="22" t="e">
        <f t="shared" si="181"/>
        <v>#DIV/0!</v>
      </c>
      <c r="O160" s="19"/>
      <c r="Q160" s="22">
        <f t="shared" si="178"/>
        <v>0</v>
      </c>
      <c r="R160" s="22">
        <f t="shared" si="179"/>
        <v>300</v>
      </c>
      <c r="T160">
        <f t="shared" si="186"/>
        <v>0</v>
      </c>
      <c r="U160">
        <f t="shared" si="187"/>
        <v>0</v>
      </c>
      <c r="V160">
        <f t="shared" si="188"/>
        <v>0</v>
      </c>
      <c r="W160">
        <f t="shared" si="189"/>
        <v>0</v>
      </c>
      <c r="X160">
        <f t="shared" si="190"/>
        <v>0</v>
      </c>
      <c r="Y160">
        <f t="shared" si="191"/>
        <v>0</v>
      </c>
    </row>
    <row r="161" spans="1:25" x14ac:dyDescent="0.25">
      <c r="A161">
        <v>27</v>
      </c>
      <c r="B161">
        <v>1</v>
      </c>
      <c r="C161">
        <v>1</v>
      </c>
      <c r="G161" s="23">
        <f t="shared" si="196"/>
        <v>0</v>
      </c>
      <c r="H161" s="23">
        <f t="shared" ref="H161:H166" si="211">F161/$B$3</f>
        <v>0</v>
      </c>
      <c r="I161" s="28">
        <f t="shared" si="176"/>
        <v>0</v>
      </c>
      <c r="J161" s="31">
        <f t="shared" si="177"/>
        <v>0</v>
      </c>
      <c r="M161" s="22" t="e">
        <f t="shared" si="181"/>
        <v>#DIV/0!</v>
      </c>
      <c r="O161" s="19"/>
      <c r="Q161" s="22">
        <f t="shared" si="178"/>
        <v>0</v>
      </c>
      <c r="R161" s="22">
        <f t="shared" si="179"/>
        <v>300</v>
      </c>
      <c r="T161">
        <f t="shared" si="186"/>
        <v>0</v>
      </c>
      <c r="U161">
        <f t="shared" si="187"/>
        <v>0</v>
      </c>
      <c r="V161">
        <f t="shared" si="188"/>
        <v>0</v>
      </c>
      <c r="W161">
        <f t="shared" si="189"/>
        <v>0</v>
      </c>
      <c r="X161">
        <f t="shared" si="190"/>
        <v>0</v>
      </c>
      <c r="Y161">
        <f t="shared" si="191"/>
        <v>0</v>
      </c>
    </row>
    <row r="162" spans="1:25" x14ac:dyDescent="0.25">
      <c r="A162">
        <v>27</v>
      </c>
      <c r="B162">
        <v>1</v>
      </c>
      <c r="C162">
        <v>2</v>
      </c>
      <c r="G162" s="23">
        <f t="shared" si="196"/>
        <v>0</v>
      </c>
      <c r="H162" s="23">
        <f t="shared" ref="H162:H166" si="212">F162/$C$3</f>
        <v>0</v>
      </c>
      <c r="I162" s="28">
        <f t="shared" si="176"/>
        <v>0</v>
      </c>
      <c r="J162" s="31">
        <f t="shared" si="177"/>
        <v>0</v>
      </c>
      <c r="M162" s="22" t="e">
        <f t="shared" si="181"/>
        <v>#DIV/0!</v>
      </c>
      <c r="O162" s="19"/>
      <c r="Q162" s="22">
        <f t="shared" si="178"/>
        <v>0</v>
      </c>
      <c r="R162" s="22">
        <f t="shared" si="179"/>
        <v>300</v>
      </c>
      <c r="T162">
        <f t="shared" si="186"/>
        <v>0</v>
      </c>
      <c r="U162">
        <f t="shared" si="187"/>
        <v>0</v>
      </c>
      <c r="V162">
        <f t="shared" si="188"/>
        <v>0</v>
      </c>
      <c r="W162">
        <f t="shared" si="189"/>
        <v>0</v>
      </c>
      <c r="X162">
        <f t="shared" si="190"/>
        <v>0</v>
      </c>
      <c r="Y162">
        <f t="shared" si="191"/>
        <v>0</v>
      </c>
    </row>
    <row r="163" spans="1:25" x14ac:dyDescent="0.25">
      <c r="A163">
        <v>27</v>
      </c>
      <c r="B163">
        <v>1</v>
      </c>
      <c r="C163">
        <v>3</v>
      </c>
      <c r="G163" s="23">
        <f t="shared" si="196"/>
        <v>0</v>
      </c>
      <c r="H163" s="23">
        <f t="shared" ref="H163:H166" si="213">F163/$D$3</f>
        <v>0</v>
      </c>
      <c r="I163" s="28">
        <f t="shared" si="176"/>
        <v>0</v>
      </c>
      <c r="J163" s="31">
        <f t="shared" si="177"/>
        <v>0</v>
      </c>
      <c r="M163" s="22" t="e">
        <f t="shared" si="181"/>
        <v>#DIV/0!</v>
      </c>
      <c r="O163" s="19"/>
      <c r="Q163" s="22">
        <f t="shared" si="178"/>
        <v>0</v>
      </c>
      <c r="R163" s="22">
        <f t="shared" si="179"/>
        <v>300</v>
      </c>
      <c r="T163">
        <f t="shared" si="186"/>
        <v>0</v>
      </c>
      <c r="U163">
        <f t="shared" si="187"/>
        <v>0</v>
      </c>
      <c r="V163">
        <f t="shared" si="188"/>
        <v>0</v>
      </c>
      <c r="W163">
        <f t="shared" si="189"/>
        <v>0</v>
      </c>
      <c r="X163">
        <f t="shared" si="190"/>
        <v>0</v>
      </c>
      <c r="Y163">
        <f t="shared" si="191"/>
        <v>0</v>
      </c>
    </row>
    <row r="164" spans="1:25" x14ac:dyDescent="0.25">
      <c r="A164">
        <v>27</v>
      </c>
      <c r="B164">
        <v>2</v>
      </c>
      <c r="C164">
        <v>1</v>
      </c>
      <c r="G164" s="23">
        <f t="shared" ref="G164" si="214">F164/$G$2</f>
        <v>0</v>
      </c>
      <c r="H164" s="23">
        <f t="shared" ref="H164:H166" si="215">F164/$E$3</f>
        <v>0</v>
      </c>
      <c r="I164" s="28">
        <f t="shared" si="176"/>
        <v>0</v>
      </c>
      <c r="J164" s="31">
        <f t="shared" si="177"/>
        <v>0</v>
      </c>
      <c r="M164" s="22" t="e">
        <f t="shared" si="181"/>
        <v>#DIV/0!</v>
      </c>
      <c r="O164" s="19"/>
      <c r="Q164" s="22">
        <f t="shared" si="178"/>
        <v>0</v>
      </c>
      <c r="R164" s="22">
        <f t="shared" si="179"/>
        <v>300</v>
      </c>
      <c r="T164">
        <f t="shared" si="186"/>
        <v>0</v>
      </c>
      <c r="U164">
        <f t="shared" si="187"/>
        <v>0</v>
      </c>
      <c r="V164">
        <f t="shared" si="188"/>
        <v>0</v>
      </c>
      <c r="W164">
        <f t="shared" si="189"/>
        <v>0</v>
      </c>
      <c r="X164">
        <f t="shared" si="190"/>
        <v>0</v>
      </c>
      <c r="Y164">
        <f t="shared" si="191"/>
        <v>0</v>
      </c>
    </row>
    <row r="165" spans="1:25" x14ac:dyDescent="0.25">
      <c r="A165">
        <v>27</v>
      </c>
      <c r="B165">
        <v>2</v>
      </c>
      <c r="C165">
        <v>2</v>
      </c>
      <c r="G165" s="23">
        <f t="shared" si="200"/>
        <v>0</v>
      </c>
      <c r="H165" s="23">
        <f t="shared" ref="H165:H166" si="216">F165/$F$3</f>
        <v>0</v>
      </c>
      <c r="I165" s="28">
        <f t="shared" si="176"/>
        <v>0</v>
      </c>
      <c r="J165" s="31">
        <f t="shared" si="177"/>
        <v>0</v>
      </c>
      <c r="M165" s="22" t="e">
        <f t="shared" si="181"/>
        <v>#DIV/0!</v>
      </c>
      <c r="O165" s="19"/>
      <c r="Q165" s="22">
        <f t="shared" si="178"/>
        <v>0</v>
      </c>
      <c r="R165" s="22">
        <f t="shared" si="179"/>
        <v>300</v>
      </c>
      <c r="T165">
        <f t="shared" si="186"/>
        <v>0</v>
      </c>
      <c r="U165">
        <f t="shared" si="187"/>
        <v>0</v>
      </c>
      <c r="V165">
        <f t="shared" si="188"/>
        <v>0</v>
      </c>
      <c r="W165">
        <f t="shared" si="189"/>
        <v>0</v>
      </c>
      <c r="X165">
        <f t="shared" si="190"/>
        <v>0</v>
      </c>
      <c r="Y165">
        <f t="shared" si="191"/>
        <v>0</v>
      </c>
    </row>
    <row r="166" spans="1:25" x14ac:dyDescent="0.25">
      <c r="A166">
        <v>27</v>
      </c>
      <c r="B166">
        <v>2</v>
      </c>
      <c r="C166">
        <v>3</v>
      </c>
      <c r="G166" s="23">
        <f t="shared" si="200"/>
        <v>0</v>
      </c>
      <c r="H166" s="23">
        <f t="shared" ref="H166" si="217">F166/$G$3</f>
        <v>0</v>
      </c>
      <c r="I166" s="28">
        <f t="shared" si="176"/>
        <v>0</v>
      </c>
      <c r="J166" s="31">
        <f t="shared" si="177"/>
        <v>0</v>
      </c>
      <c r="M166" s="22" t="e">
        <f t="shared" si="181"/>
        <v>#DIV/0!</v>
      </c>
      <c r="O166" s="19"/>
      <c r="Q166" s="22">
        <f t="shared" si="178"/>
        <v>0</v>
      </c>
      <c r="R166" s="22">
        <f t="shared" si="179"/>
        <v>300</v>
      </c>
      <c r="T166">
        <f t="shared" si="186"/>
        <v>0</v>
      </c>
      <c r="U166">
        <f t="shared" si="187"/>
        <v>0</v>
      </c>
      <c r="V166">
        <f t="shared" si="188"/>
        <v>0</v>
      </c>
      <c r="W166">
        <f t="shared" si="189"/>
        <v>0</v>
      </c>
      <c r="X166">
        <f t="shared" si="190"/>
        <v>0</v>
      </c>
      <c r="Y166">
        <f t="shared" si="191"/>
        <v>0</v>
      </c>
    </row>
    <row r="167" spans="1:25" x14ac:dyDescent="0.25">
      <c r="I167" s="28">
        <f>SUM(I11:I166)</f>
        <v>9</v>
      </c>
      <c r="J167" s="28">
        <f>SUM(J11:J166)</f>
        <v>1</v>
      </c>
      <c r="Q167" s="28">
        <f>SUM(Q11:Q166)</f>
        <v>46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7:N166"/>
  <sheetViews>
    <sheetView workbookViewId="0">
      <selection activeCell="N19" sqref="N19"/>
    </sheetView>
  </sheetViews>
  <sheetFormatPr defaultRowHeight="15" x14ac:dyDescent="0.25"/>
  <sheetData>
    <row r="17" spans="4:14" x14ac:dyDescent="0.25">
      <c r="G17" s="55"/>
      <c r="H17" s="55"/>
    </row>
    <row r="18" spans="4:14" x14ac:dyDescent="0.25">
      <c r="G18" s="55"/>
      <c r="H18" s="55"/>
    </row>
    <row r="19" spans="4:14" x14ac:dyDescent="0.25">
      <c r="D19">
        <v>0</v>
      </c>
      <c r="E19" s="53">
        <v>4096</v>
      </c>
      <c r="F19">
        <v>6050</v>
      </c>
      <c r="G19" s="55"/>
      <c r="H19" s="55"/>
      <c r="K19">
        <v>6</v>
      </c>
      <c r="L19" s="55">
        <v>100</v>
      </c>
      <c r="N19" t="s">
        <v>19</v>
      </c>
    </row>
    <row r="20" spans="4:14" x14ac:dyDescent="0.25">
      <c r="G20" s="55"/>
      <c r="H20" s="55"/>
    </row>
    <row r="21" spans="4:14" x14ac:dyDescent="0.25">
      <c r="G21" s="55"/>
      <c r="H21" s="55"/>
    </row>
    <row r="22" spans="4:14" x14ac:dyDescent="0.25">
      <c r="G22" s="55"/>
      <c r="H22" s="55"/>
    </row>
    <row r="23" spans="4:14" x14ac:dyDescent="0.25">
      <c r="G23" s="55"/>
      <c r="H23" s="55"/>
    </row>
    <row r="24" spans="4:14" x14ac:dyDescent="0.25">
      <c r="G24" s="55"/>
      <c r="H24" s="55"/>
    </row>
    <row r="25" spans="4:14" x14ac:dyDescent="0.25">
      <c r="G25" s="55"/>
      <c r="H25" s="55"/>
    </row>
    <row r="26" spans="4:14" x14ac:dyDescent="0.25">
      <c r="G26" s="55"/>
      <c r="H26" s="55"/>
    </row>
    <row r="27" spans="4:14" x14ac:dyDescent="0.25">
      <c r="G27" s="55"/>
      <c r="H27" s="55"/>
    </row>
    <row r="28" spans="4:14" x14ac:dyDescent="0.25">
      <c r="G28" s="55"/>
      <c r="H28" s="55"/>
    </row>
    <row r="29" spans="4:14" x14ac:dyDescent="0.25">
      <c r="G29" s="55"/>
      <c r="H29" s="55"/>
    </row>
    <row r="30" spans="4:14" x14ac:dyDescent="0.25">
      <c r="G30" s="55"/>
      <c r="H30" s="55"/>
    </row>
    <row r="31" spans="4:14" x14ac:dyDescent="0.25">
      <c r="G31" s="55"/>
      <c r="H31" s="55"/>
    </row>
    <row r="32" spans="4:14" x14ac:dyDescent="0.25">
      <c r="G32" s="55"/>
      <c r="H32" s="55"/>
    </row>
    <row r="33" spans="7:8" x14ac:dyDescent="0.25">
      <c r="G33" s="55"/>
      <c r="H33" s="55"/>
    </row>
    <row r="34" spans="7:8" x14ac:dyDescent="0.25">
      <c r="G34" s="55"/>
      <c r="H34" s="55"/>
    </row>
    <row r="35" spans="7:8" x14ac:dyDescent="0.25">
      <c r="G35" s="55"/>
      <c r="H35" s="55"/>
    </row>
    <row r="36" spans="7:8" x14ac:dyDescent="0.25">
      <c r="G36" s="55"/>
      <c r="H36" s="55"/>
    </row>
    <row r="37" spans="7:8" x14ac:dyDescent="0.25">
      <c r="G37" s="55"/>
      <c r="H37" s="55"/>
    </row>
    <row r="38" spans="7:8" x14ac:dyDescent="0.25">
      <c r="G38" s="55"/>
      <c r="H38" s="55"/>
    </row>
    <row r="39" spans="7:8" x14ac:dyDescent="0.25">
      <c r="G39" s="55"/>
      <c r="H39" s="55"/>
    </row>
    <row r="40" spans="7:8" x14ac:dyDescent="0.25">
      <c r="G40" s="55"/>
      <c r="H40" s="55"/>
    </row>
    <row r="41" spans="7:8" x14ac:dyDescent="0.25">
      <c r="G41" s="55"/>
      <c r="H41" s="55"/>
    </row>
    <row r="42" spans="7:8" x14ac:dyDescent="0.25">
      <c r="G42" s="55"/>
      <c r="H42" s="55"/>
    </row>
    <row r="43" spans="7:8" x14ac:dyDescent="0.25">
      <c r="G43" s="55"/>
      <c r="H43" s="55"/>
    </row>
    <row r="44" spans="7:8" x14ac:dyDescent="0.25">
      <c r="G44" s="55"/>
      <c r="H44" s="55"/>
    </row>
    <row r="45" spans="7:8" x14ac:dyDescent="0.25">
      <c r="G45" s="55"/>
      <c r="H45" s="55"/>
    </row>
    <row r="46" spans="7:8" x14ac:dyDescent="0.25">
      <c r="G46" s="55"/>
      <c r="H46" s="55"/>
    </row>
    <row r="47" spans="7:8" x14ac:dyDescent="0.25">
      <c r="G47" s="55"/>
      <c r="H47" s="55"/>
    </row>
    <row r="48" spans="7:8" x14ac:dyDescent="0.25">
      <c r="G48" s="55"/>
      <c r="H48" s="55"/>
    </row>
    <row r="49" spans="7:8" x14ac:dyDescent="0.25">
      <c r="G49" s="55"/>
      <c r="H49" s="55"/>
    </row>
    <row r="50" spans="7:8" x14ac:dyDescent="0.25">
      <c r="G50" s="55"/>
      <c r="H50" s="55"/>
    </row>
    <row r="51" spans="7:8" x14ac:dyDescent="0.25">
      <c r="G51" s="55"/>
      <c r="H51" s="55"/>
    </row>
    <row r="52" spans="7:8" x14ac:dyDescent="0.25">
      <c r="G52" s="55"/>
      <c r="H52" s="55"/>
    </row>
    <row r="53" spans="7:8" x14ac:dyDescent="0.25">
      <c r="G53" s="55"/>
      <c r="H53" s="55"/>
    </row>
    <row r="54" spans="7:8" x14ac:dyDescent="0.25">
      <c r="G54" s="55"/>
      <c r="H54" s="55"/>
    </row>
    <row r="55" spans="7:8" x14ac:dyDescent="0.25">
      <c r="G55" s="55"/>
      <c r="H55" s="55"/>
    </row>
    <row r="56" spans="7:8" x14ac:dyDescent="0.25">
      <c r="G56" s="55"/>
      <c r="H56" s="55"/>
    </row>
    <row r="57" spans="7:8" x14ac:dyDescent="0.25">
      <c r="G57" s="55"/>
      <c r="H57" s="55"/>
    </row>
    <row r="58" spans="7:8" x14ac:dyDescent="0.25">
      <c r="G58" s="55"/>
      <c r="H58" s="55"/>
    </row>
    <row r="59" spans="7:8" x14ac:dyDescent="0.25">
      <c r="G59" s="55"/>
      <c r="H59" s="55"/>
    </row>
    <row r="60" spans="7:8" x14ac:dyDescent="0.25">
      <c r="G60" s="55"/>
      <c r="H60" s="55"/>
    </row>
    <row r="61" spans="7:8" x14ac:dyDescent="0.25">
      <c r="G61" s="55"/>
      <c r="H61" s="55"/>
    </row>
    <row r="62" spans="7:8" x14ac:dyDescent="0.25">
      <c r="G62" s="55"/>
      <c r="H62" s="55"/>
    </row>
    <row r="63" spans="7:8" x14ac:dyDescent="0.25">
      <c r="G63" s="55"/>
      <c r="H63" s="55"/>
    </row>
    <row r="64" spans="7:8" x14ac:dyDescent="0.25">
      <c r="G64" s="55"/>
      <c r="H64" s="55"/>
    </row>
    <row r="65" spans="7:8" x14ac:dyDescent="0.25">
      <c r="G65" s="55"/>
      <c r="H65" s="55"/>
    </row>
    <row r="66" spans="7:8" x14ac:dyDescent="0.25">
      <c r="G66" s="55"/>
      <c r="H66" s="55"/>
    </row>
    <row r="67" spans="7:8" x14ac:dyDescent="0.25">
      <c r="G67" s="55"/>
      <c r="H67" s="55"/>
    </row>
    <row r="68" spans="7:8" x14ac:dyDescent="0.25">
      <c r="G68" s="55"/>
      <c r="H68" s="55"/>
    </row>
    <row r="69" spans="7:8" x14ac:dyDescent="0.25">
      <c r="G69" s="55"/>
      <c r="H69" s="55"/>
    </row>
    <row r="70" spans="7:8" x14ac:dyDescent="0.25">
      <c r="G70" s="55"/>
      <c r="H70" s="55"/>
    </row>
    <row r="71" spans="7:8" x14ac:dyDescent="0.25">
      <c r="G71" s="55"/>
      <c r="H71" s="55"/>
    </row>
    <row r="72" spans="7:8" x14ac:dyDescent="0.25">
      <c r="G72" s="55"/>
      <c r="H72" s="55"/>
    </row>
    <row r="73" spans="7:8" x14ac:dyDescent="0.25">
      <c r="G73" s="55"/>
      <c r="H73" s="55"/>
    </row>
    <row r="74" spans="7:8" x14ac:dyDescent="0.25">
      <c r="G74" s="55"/>
      <c r="H74" s="55"/>
    </row>
    <row r="75" spans="7:8" x14ac:dyDescent="0.25">
      <c r="G75" s="55"/>
      <c r="H75" s="55"/>
    </row>
    <row r="76" spans="7:8" x14ac:dyDescent="0.25">
      <c r="G76" s="55"/>
      <c r="H76" s="55"/>
    </row>
    <row r="77" spans="7:8" x14ac:dyDescent="0.25">
      <c r="G77" s="55"/>
      <c r="H77" s="55"/>
    </row>
    <row r="78" spans="7:8" x14ac:dyDescent="0.25">
      <c r="G78" s="55"/>
      <c r="H78" s="55"/>
    </row>
    <row r="79" spans="7:8" x14ac:dyDescent="0.25">
      <c r="G79" s="55"/>
      <c r="H79" s="55"/>
    </row>
    <row r="80" spans="7:8" x14ac:dyDescent="0.25">
      <c r="G80" s="55"/>
      <c r="H80" s="55"/>
    </row>
    <row r="81" spans="7:8" x14ac:dyDescent="0.25">
      <c r="G81" s="55"/>
      <c r="H81" s="55"/>
    </row>
    <row r="82" spans="7:8" x14ac:dyDescent="0.25">
      <c r="G82" s="55"/>
      <c r="H82" s="55"/>
    </row>
    <row r="83" spans="7:8" x14ac:dyDescent="0.25">
      <c r="G83" s="55"/>
      <c r="H83" s="55"/>
    </row>
    <row r="84" spans="7:8" x14ac:dyDescent="0.25">
      <c r="G84" s="55"/>
      <c r="H84" s="55"/>
    </row>
    <row r="85" spans="7:8" x14ac:dyDescent="0.25">
      <c r="G85" s="55"/>
      <c r="H85" s="55"/>
    </row>
    <row r="86" spans="7:8" x14ac:dyDescent="0.25">
      <c r="G86" s="55"/>
      <c r="H86" s="55"/>
    </row>
    <row r="87" spans="7:8" x14ac:dyDescent="0.25">
      <c r="G87" s="55"/>
      <c r="H87" s="55"/>
    </row>
    <row r="88" spans="7:8" x14ac:dyDescent="0.25">
      <c r="G88" s="55"/>
      <c r="H88" s="55"/>
    </row>
    <row r="89" spans="7:8" x14ac:dyDescent="0.25">
      <c r="G89" s="55"/>
      <c r="H89" s="55"/>
    </row>
    <row r="90" spans="7:8" x14ac:dyDescent="0.25">
      <c r="G90" s="55"/>
      <c r="H90" s="55"/>
    </row>
    <row r="91" spans="7:8" x14ac:dyDescent="0.25">
      <c r="G91" s="55"/>
      <c r="H91" s="55"/>
    </row>
    <row r="92" spans="7:8" x14ac:dyDescent="0.25">
      <c r="G92" s="55"/>
      <c r="H92" s="55"/>
    </row>
    <row r="93" spans="7:8" x14ac:dyDescent="0.25">
      <c r="G93" s="55"/>
      <c r="H93" s="55"/>
    </row>
    <row r="94" spans="7:8" x14ac:dyDescent="0.25">
      <c r="G94" s="55"/>
      <c r="H94" s="55"/>
    </row>
    <row r="95" spans="7:8" x14ac:dyDescent="0.25">
      <c r="G95" s="55"/>
      <c r="H95" s="55"/>
    </row>
    <row r="96" spans="7:8" x14ac:dyDescent="0.25">
      <c r="G96" s="55"/>
      <c r="H96" s="55"/>
    </row>
    <row r="97" spans="7:8" x14ac:dyDescent="0.25">
      <c r="G97" s="55"/>
      <c r="H97" s="55"/>
    </row>
    <row r="98" spans="7:8" x14ac:dyDescent="0.25">
      <c r="G98" s="55"/>
      <c r="H98" s="55"/>
    </row>
    <row r="99" spans="7:8" x14ac:dyDescent="0.25">
      <c r="G99" s="55"/>
      <c r="H99" s="55"/>
    </row>
    <row r="100" spans="7:8" x14ac:dyDescent="0.25">
      <c r="G100" s="55"/>
      <c r="H100" s="55"/>
    </row>
    <row r="101" spans="7:8" x14ac:dyDescent="0.25">
      <c r="G101" s="55"/>
      <c r="H101" s="55"/>
    </row>
    <row r="102" spans="7:8" x14ac:dyDescent="0.25">
      <c r="G102" s="55"/>
      <c r="H102" s="55"/>
    </row>
    <row r="103" spans="7:8" x14ac:dyDescent="0.25">
      <c r="G103" s="55"/>
      <c r="H103" s="55"/>
    </row>
    <row r="104" spans="7:8" x14ac:dyDescent="0.25">
      <c r="G104" s="55"/>
      <c r="H104" s="55"/>
    </row>
    <row r="105" spans="7:8" x14ac:dyDescent="0.25">
      <c r="G105" s="55"/>
      <c r="H105" s="55"/>
    </row>
    <row r="106" spans="7:8" x14ac:dyDescent="0.25">
      <c r="G106" s="55"/>
      <c r="H106" s="55"/>
    </row>
    <row r="107" spans="7:8" x14ac:dyDescent="0.25">
      <c r="G107" s="55"/>
      <c r="H107" s="55"/>
    </row>
    <row r="108" spans="7:8" x14ac:dyDescent="0.25">
      <c r="G108" s="55"/>
      <c r="H108" s="55"/>
    </row>
    <row r="109" spans="7:8" x14ac:dyDescent="0.25">
      <c r="G109" s="55"/>
      <c r="H109" s="55"/>
    </row>
    <row r="110" spans="7:8" x14ac:dyDescent="0.25">
      <c r="G110" s="55"/>
      <c r="H110" s="55"/>
    </row>
    <row r="111" spans="7:8" x14ac:dyDescent="0.25">
      <c r="G111" s="55"/>
      <c r="H111" s="55"/>
    </row>
    <row r="112" spans="7:8" x14ac:dyDescent="0.25">
      <c r="G112" s="55"/>
      <c r="H112" s="55"/>
    </row>
    <row r="113" spans="7:8" x14ac:dyDescent="0.25">
      <c r="G113" s="55"/>
      <c r="H113" s="55"/>
    </row>
    <row r="114" spans="7:8" x14ac:dyDescent="0.25">
      <c r="G114" s="55"/>
      <c r="H114" s="55"/>
    </row>
    <row r="115" spans="7:8" x14ac:dyDescent="0.25">
      <c r="G115" s="55"/>
      <c r="H115" s="55"/>
    </row>
    <row r="116" spans="7:8" x14ac:dyDescent="0.25">
      <c r="G116" s="55"/>
      <c r="H116" s="55"/>
    </row>
    <row r="117" spans="7:8" x14ac:dyDescent="0.25">
      <c r="G117" s="55"/>
      <c r="H117" s="55"/>
    </row>
    <row r="118" spans="7:8" x14ac:dyDescent="0.25">
      <c r="G118" s="55"/>
      <c r="H118" s="55"/>
    </row>
    <row r="119" spans="7:8" x14ac:dyDescent="0.25">
      <c r="G119" s="55"/>
      <c r="H119" s="55"/>
    </row>
    <row r="120" spans="7:8" x14ac:dyDescent="0.25">
      <c r="G120" s="55"/>
      <c r="H120" s="55"/>
    </row>
    <row r="121" spans="7:8" x14ac:dyDescent="0.25">
      <c r="G121" s="55"/>
      <c r="H121" s="55"/>
    </row>
    <row r="122" spans="7:8" x14ac:dyDescent="0.25">
      <c r="G122" s="55"/>
      <c r="H122" s="55"/>
    </row>
    <row r="123" spans="7:8" x14ac:dyDescent="0.25">
      <c r="G123" s="55"/>
      <c r="H123" s="55"/>
    </row>
    <row r="124" spans="7:8" x14ac:dyDescent="0.25">
      <c r="G124" s="55"/>
      <c r="H124" s="55"/>
    </row>
    <row r="125" spans="7:8" x14ac:dyDescent="0.25">
      <c r="G125" s="55"/>
      <c r="H125" s="55"/>
    </row>
    <row r="126" spans="7:8" x14ac:dyDescent="0.25">
      <c r="G126" s="55"/>
      <c r="H126" s="55"/>
    </row>
    <row r="127" spans="7:8" x14ac:dyDescent="0.25">
      <c r="G127" s="55"/>
      <c r="H127" s="55"/>
    </row>
    <row r="128" spans="7:8" x14ac:dyDescent="0.25">
      <c r="G128" s="55"/>
      <c r="H128" s="55"/>
    </row>
    <row r="129" spans="7:8" x14ac:dyDescent="0.25">
      <c r="G129" s="55"/>
      <c r="H129" s="55"/>
    </row>
    <row r="130" spans="7:8" x14ac:dyDescent="0.25">
      <c r="G130" s="55"/>
      <c r="H130" s="55"/>
    </row>
    <row r="131" spans="7:8" x14ac:dyDescent="0.25">
      <c r="G131" s="55"/>
      <c r="H131" s="55"/>
    </row>
    <row r="132" spans="7:8" x14ac:dyDescent="0.25">
      <c r="G132" s="55"/>
      <c r="H132" s="55"/>
    </row>
    <row r="133" spans="7:8" x14ac:dyDescent="0.25">
      <c r="G133" s="55"/>
      <c r="H133" s="55"/>
    </row>
    <row r="134" spans="7:8" x14ac:dyDescent="0.25">
      <c r="G134" s="55"/>
      <c r="H134" s="55"/>
    </row>
    <row r="135" spans="7:8" x14ac:dyDescent="0.25">
      <c r="G135" s="55"/>
      <c r="H135" s="55"/>
    </row>
    <row r="136" spans="7:8" x14ac:dyDescent="0.25">
      <c r="G136" s="55"/>
      <c r="H136" s="55"/>
    </row>
    <row r="137" spans="7:8" x14ac:dyDescent="0.25">
      <c r="G137" s="55"/>
      <c r="H137" s="55"/>
    </row>
    <row r="138" spans="7:8" x14ac:dyDescent="0.25">
      <c r="G138" s="55"/>
      <c r="H138" s="55"/>
    </row>
    <row r="139" spans="7:8" x14ac:dyDescent="0.25">
      <c r="G139" s="55"/>
      <c r="H139" s="55"/>
    </row>
    <row r="140" spans="7:8" x14ac:dyDescent="0.25">
      <c r="G140" s="55"/>
      <c r="H140" s="55"/>
    </row>
    <row r="141" spans="7:8" x14ac:dyDescent="0.25">
      <c r="G141" s="55"/>
      <c r="H141" s="55"/>
    </row>
    <row r="142" spans="7:8" x14ac:dyDescent="0.25">
      <c r="G142" s="55"/>
      <c r="H142" s="55"/>
    </row>
    <row r="143" spans="7:8" x14ac:dyDescent="0.25">
      <c r="G143" s="55"/>
      <c r="H143" s="55"/>
    </row>
    <row r="144" spans="7:8" x14ac:dyDescent="0.25">
      <c r="G144" s="55"/>
      <c r="H144" s="55"/>
    </row>
    <row r="145" spans="7:8" x14ac:dyDescent="0.25">
      <c r="G145" s="55"/>
      <c r="H145" s="55"/>
    </row>
    <row r="146" spans="7:8" x14ac:dyDescent="0.25">
      <c r="G146" s="55"/>
      <c r="H146" s="55"/>
    </row>
    <row r="147" spans="7:8" x14ac:dyDescent="0.25">
      <c r="G147" s="55"/>
      <c r="H147" s="55"/>
    </row>
    <row r="148" spans="7:8" x14ac:dyDescent="0.25">
      <c r="G148" s="55"/>
      <c r="H148" s="55"/>
    </row>
    <row r="149" spans="7:8" x14ac:dyDescent="0.25">
      <c r="G149" s="55"/>
      <c r="H149" s="55"/>
    </row>
    <row r="150" spans="7:8" x14ac:dyDescent="0.25">
      <c r="G150" s="55"/>
      <c r="H150" s="55"/>
    </row>
    <row r="151" spans="7:8" x14ac:dyDescent="0.25">
      <c r="G151" s="55"/>
      <c r="H151" s="55"/>
    </row>
    <row r="152" spans="7:8" x14ac:dyDescent="0.25">
      <c r="G152" s="55"/>
      <c r="H152" s="55"/>
    </row>
    <row r="153" spans="7:8" x14ac:dyDescent="0.25">
      <c r="G153" s="55"/>
      <c r="H153" s="55"/>
    </row>
    <row r="154" spans="7:8" x14ac:dyDescent="0.25">
      <c r="G154" s="55"/>
      <c r="H154" s="55"/>
    </row>
    <row r="155" spans="7:8" x14ac:dyDescent="0.25">
      <c r="G155" s="55"/>
      <c r="H155" s="55"/>
    </row>
    <row r="156" spans="7:8" x14ac:dyDescent="0.25">
      <c r="G156" s="55"/>
      <c r="H156" s="55"/>
    </row>
    <row r="157" spans="7:8" x14ac:dyDescent="0.25">
      <c r="G157" s="55"/>
      <c r="H157" s="55"/>
    </row>
    <row r="158" spans="7:8" x14ac:dyDescent="0.25">
      <c r="G158" s="55"/>
      <c r="H158" s="55"/>
    </row>
    <row r="159" spans="7:8" x14ac:dyDescent="0.25">
      <c r="G159" s="55"/>
      <c r="H159" s="55"/>
    </row>
    <row r="160" spans="7:8" x14ac:dyDescent="0.25">
      <c r="G160" s="55"/>
      <c r="H160" s="55"/>
    </row>
    <row r="161" spans="7:8" x14ac:dyDescent="0.25">
      <c r="G161" s="55"/>
      <c r="H161" s="55"/>
    </row>
    <row r="162" spans="7:8" x14ac:dyDescent="0.25">
      <c r="G162" s="55"/>
      <c r="H162" s="55"/>
    </row>
    <row r="163" spans="7:8" x14ac:dyDescent="0.25">
      <c r="G163" s="55"/>
      <c r="H163" s="55"/>
    </row>
    <row r="164" spans="7:8" x14ac:dyDescent="0.25">
      <c r="G164" s="55"/>
      <c r="H164" s="55"/>
    </row>
    <row r="165" spans="7:8" x14ac:dyDescent="0.25">
      <c r="G165" s="55"/>
      <c r="H165" s="55"/>
    </row>
    <row r="166" spans="7:8" x14ac:dyDescent="0.25">
      <c r="G166" s="55"/>
      <c r="H166" s="5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"/>
  <sheetViews>
    <sheetView workbookViewId="0">
      <selection activeCell="F43" sqref="F43"/>
    </sheetView>
  </sheetViews>
  <sheetFormatPr defaultRowHeight="15" x14ac:dyDescent="0.25"/>
  <cols>
    <col min="1" max="1" width="7.42578125" bestFit="1" customWidth="1"/>
    <col min="2" max="2" width="8.42578125" bestFit="1" customWidth="1"/>
    <col min="3" max="3" width="8" bestFit="1" customWidth="1"/>
    <col min="4" max="5" width="9.42578125" bestFit="1" customWidth="1"/>
    <col min="6" max="6" width="8.7109375" bestFit="1" customWidth="1"/>
    <col min="7" max="8" width="9.42578125" bestFit="1" customWidth="1"/>
    <col min="9" max="9" width="8.7109375" bestFit="1" customWidth="1"/>
  </cols>
  <sheetData>
    <row r="1" spans="1:9" x14ac:dyDescent="0.25">
      <c r="A1" t="s">
        <v>254</v>
      </c>
      <c r="B1" t="s">
        <v>255</v>
      </c>
      <c r="C1" t="s">
        <v>256</v>
      </c>
      <c r="D1" t="s">
        <v>257</v>
      </c>
      <c r="E1" t="s">
        <v>258</v>
      </c>
      <c r="F1" t="s">
        <v>259</v>
      </c>
      <c r="G1" t="s">
        <v>260</v>
      </c>
      <c r="H1" t="s">
        <v>261</v>
      </c>
      <c r="I1" t="s">
        <v>262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133"/>
  <sheetViews>
    <sheetView workbookViewId="0">
      <pane xSplit="3" ySplit="1" topLeftCell="AV2" activePane="bottomRight" state="frozen"/>
      <selection pane="topRight" activeCell="D1" sqref="D1"/>
      <selection pane="bottomLeft" activeCell="A2" sqref="A2"/>
      <selection pane="bottomRight" activeCell="BB21" sqref="BB21:BC21"/>
    </sheetView>
  </sheetViews>
  <sheetFormatPr defaultRowHeight="15" x14ac:dyDescent="0.25"/>
  <cols>
    <col min="1" max="1" width="9.140625" customWidth="1"/>
    <col min="2" max="2" width="6.42578125" customWidth="1"/>
    <col min="3" max="3" width="10.85546875" style="15" bestFit="1" customWidth="1"/>
    <col min="4" max="4" width="7.140625" style="38" bestFit="1" customWidth="1"/>
    <col min="5" max="5" width="6.85546875" style="5" bestFit="1" customWidth="1"/>
    <col min="6" max="6" width="8" style="5" customWidth="1"/>
    <col min="7" max="7" width="7.140625" style="46" customWidth="1"/>
    <col min="8" max="8" width="9.140625" style="38"/>
    <col min="9" max="9" width="9.140625" style="5"/>
    <col min="10" max="10" width="10.28515625" style="5" customWidth="1"/>
    <col min="11" max="11" width="9.140625" style="48"/>
    <col min="12" max="12" width="9.140625" style="38"/>
    <col min="13" max="14" width="9.140625" style="5"/>
    <col min="15" max="15" width="9.140625" style="48"/>
    <col min="16" max="16" width="9.140625" style="38"/>
    <col min="17" max="18" width="9.140625" style="5"/>
    <col min="19" max="19" width="9.140625" style="48"/>
    <col min="20" max="20" width="9.140625" style="38"/>
    <col min="21" max="22" width="9.140625" style="5"/>
    <col min="23" max="23" width="9.140625" style="48"/>
    <col min="24" max="24" width="0" style="38" hidden="1" customWidth="1"/>
    <col min="25" max="26" width="0" style="5" hidden="1" customWidth="1"/>
    <col min="27" max="27" width="0" style="48" hidden="1" customWidth="1"/>
    <col min="28" max="28" width="9.140625" style="38"/>
    <col min="29" max="30" width="9.140625" style="5"/>
    <col min="31" max="31" width="9.140625" style="48"/>
    <col min="32" max="32" width="9.140625" style="38"/>
    <col min="33" max="34" width="9.140625" style="5"/>
    <col min="35" max="35" width="9.140625" style="48"/>
    <col min="36" max="36" width="9.140625" style="38"/>
    <col min="37" max="38" width="9.140625" style="5"/>
    <col min="39" max="39" width="9.140625" style="48"/>
    <col min="40" max="40" width="9.140625" style="38"/>
    <col min="41" max="42" width="9.140625" style="5"/>
    <col min="43" max="43" width="9.140625" style="48"/>
    <col min="44" max="44" width="9.140625" style="38"/>
    <col min="45" max="46" width="9.140625" style="5"/>
    <col min="47" max="47" width="9.140625" style="48"/>
    <col min="48" max="48" width="9.140625" style="38"/>
    <col min="49" max="50" width="9.140625" style="5"/>
    <col min="51" max="51" width="9.140625" style="48"/>
    <col min="52" max="52" width="9.140625" style="38"/>
    <col min="53" max="54" width="9.140625" style="5"/>
    <col min="55" max="55" width="9.140625" style="48"/>
    <col min="56" max="56" width="9.140625" style="38"/>
    <col min="57" max="58" width="9.140625" style="5"/>
    <col min="59" max="59" width="9.140625" style="48"/>
    <col min="60" max="60" width="9.140625" style="38"/>
    <col min="61" max="62" width="9.140625" style="5"/>
    <col min="63" max="63" width="9.140625" style="48"/>
  </cols>
  <sheetData>
    <row r="1" spans="1:111" x14ac:dyDescent="0.25">
      <c r="C1" s="13" t="s">
        <v>15</v>
      </c>
      <c r="D1" s="40">
        <v>1</v>
      </c>
      <c r="E1" s="47"/>
      <c r="F1" s="47" t="s">
        <v>249</v>
      </c>
      <c r="G1" s="49" t="s">
        <v>288</v>
      </c>
      <c r="H1" s="40">
        <f>D1+1</f>
        <v>2</v>
      </c>
      <c r="J1" s="47" t="s">
        <v>249</v>
      </c>
      <c r="K1" s="49" t="s">
        <v>288</v>
      </c>
      <c r="L1" s="40">
        <f>H1+1</f>
        <v>3</v>
      </c>
      <c r="N1" s="47" t="s">
        <v>249</v>
      </c>
      <c r="O1" s="49" t="s">
        <v>288</v>
      </c>
      <c r="P1" s="40">
        <f>L1+1</f>
        <v>4</v>
      </c>
      <c r="R1" s="47" t="s">
        <v>249</v>
      </c>
      <c r="S1" s="49" t="s">
        <v>288</v>
      </c>
      <c r="T1" s="40">
        <f>P1+1</f>
        <v>5</v>
      </c>
      <c r="V1" s="47" t="s">
        <v>249</v>
      </c>
      <c r="W1" s="49" t="s">
        <v>288</v>
      </c>
      <c r="X1" s="40">
        <f>T1+1</f>
        <v>6</v>
      </c>
      <c r="Z1" s="47" t="s">
        <v>249</v>
      </c>
      <c r="AA1" s="49" t="s">
        <v>288</v>
      </c>
      <c r="AB1" s="40">
        <f>X1+1</f>
        <v>7</v>
      </c>
      <c r="AD1" s="47" t="s">
        <v>249</v>
      </c>
      <c r="AE1" s="49" t="s">
        <v>288</v>
      </c>
      <c r="AF1" s="40">
        <f>AB1+1</f>
        <v>8</v>
      </c>
      <c r="AH1" s="47" t="s">
        <v>249</v>
      </c>
      <c r="AI1" s="49" t="s">
        <v>288</v>
      </c>
      <c r="AJ1" s="40">
        <f>AF1+1</f>
        <v>9</v>
      </c>
      <c r="AL1" s="47" t="s">
        <v>249</v>
      </c>
      <c r="AM1" s="49" t="s">
        <v>288</v>
      </c>
      <c r="AN1" s="40">
        <f>AJ1+1</f>
        <v>10</v>
      </c>
      <c r="AP1" s="47" t="s">
        <v>249</v>
      </c>
      <c r="AQ1" s="49" t="s">
        <v>288</v>
      </c>
      <c r="AR1" s="40">
        <f>AN1+1</f>
        <v>11</v>
      </c>
      <c r="AT1" s="47" t="s">
        <v>249</v>
      </c>
      <c r="AU1" s="49" t="s">
        <v>288</v>
      </c>
      <c r="AV1" s="40">
        <f>AR1+1</f>
        <v>12</v>
      </c>
      <c r="AX1" s="47" t="s">
        <v>249</v>
      </c>
      <c r="AY1" s="49" t="s">
        <v>288</v>
      </c>
      <c r="AZ1" s="40">
        <f>AV1+1</f>
        <v>13</v>
      </c>
      <c r="BB1" s="47" t="s">
        <v>249</v>
      </c>
      <c r="BC1" s="49" t="s">
        <v>288</v>
      </c>
      <c r="BD1" s="40">
        <f>AZ1+1</f>
        <v>14</v>
      </c>
      <c r="BF1" s="47" t="s">
        <v>249</v>
      </c>
      <c r="BG1" s="49" t="s">
        <v>288</v>
      </c>
      <c r="BH1" s="40">
        <f>BD1+1</f>
        <v>15</v>
      </c>
      <c r="BJ1" s="47" t="s">
        <v>249</v>
      </c>
      <c r="BK1" s="49" t="s">
        <v>288</v>
      </c>
      <c r="BL1" s="1">
        <f>BH1+1</f>
        <v>16</v>
      </c>
      <c r="BM1" s="36"/>
      <c r="BN1" s="1" t="s">
        <v>249</v>
      </c>
      <c r="BO1" s="26" t="s">
        <v>288</v>
      </c>
      <c r="BP1" s="1">
        <f>BL1+1</f>
        <v>17</v>
      </c>
      <c r="BQ1" s="36"/>
      <c r="BR1" s="1" t="s">
        <v>249</v>
      </c>
      <c r="BS1" s="26" t="s">
        <v>288</v>
      </c>
      <c r="BT1" s="1">
        <f>BP1+1</f>
        <v>18</v>
      </c>
      <c r="BU1" s="36"/>
      <c r="BV1" s="1" t="s">
        <v>249</v>
      </c>
      <c r="BW1" s="26" t="s">
        <v>288</v>
      </c>
      <c r="BX1" s="1">
        <f>BT1+1</f>
        <v>19</v>
      </c>
      <c r="BY1" s="36"/>
      <c r="BZ1" s="1" t="s">
        <v>249</v>
      </c>
      <c r="CA1" s="26" t="s">
        <v>288</v>
      </c>
      <c r="CB1" s="1">
        <f>BX1+1</f>
        <v>20</v>
      </c>
      <c r="CC1" s="36"/>
      <c r="CD1" s="1" t="s">
        <v>249</v>
      </c>
      <c r="CE1" s="26" t="s">
        <v>288</v>
      </c>
      <c r="CF1" s="1">
        <f>CB1+1</f>
        <v>21</v>
      </c>
      <c r="CG1" s="36"/>
      <c r="CH1" s="1" t="s">
        <v>249</v>
      </c>
      <c r="CI1" s="26" t="s">
        <v>288</v>
      </c>
      <c r="CJ1" s="1">
        <f>CF1+1</f>
        <v>22</v>
      </c>
      <c r="CK1" s="36"/>
      <c r="CL1" s="1" t="s">
        <v>249</v>
      </c>
      <c r="CM1" s="26" t="s">
        <v>288</v>
      </c>
      <c r="CN1" s="1">
        <f>CJ1+1</f>
        <v>23</v>
      </c>
      <c r="CO1" s="36"/>
      <c r="CP1" s="1" t="s">
        <v>249</v>
      </c>
      <c r="CQ1" s="26" t="s">
        <v>288</v>
      </c>
      <c r="CR1" s="1">
        <f>CN1+1</f>
        <v>24</v>
      </c>
      <c r="CS1" s="36"/>
      <c r="CT1" s="1" t="s">
        <v>249</v>
      </c>
      <c r="CU1" s="26" t="s">
        <v>288</v>
      </c>
      <c r="CV1" s="1">
        <f>CR1+1</f>
        <v>25</v>
      </c>
      <c r="CW1" s="36"/>
      <c r="CX1" s="1" t="s">
        <v>249</v>
      </c>
      <c r="CY1" s="26" t="s">
        <v>288</v>
      </c>
      <c r="CZ1" s="1">
        <f>CV1+1</f>
        <v>26</v>
      </c>
      <c r="DA1" s="36"/>
      <c r="DB1" s="1" t="s">
        <v>249</v>
      </c>
      <c r="DC1" s="26" t="s">
        <v>288</v>
      </c>
      <c r="DD1" s="1">
        <f>CZ1+1</f>
        <v>27</v>
      </c>
      <c r="DE1" s="36"/>
      <c r="DF1" s="1" t="s">
        <v>249</v>
      </c>
      <c r="DG1" s="26" t="s">
        <v>288</v>
      </c>
    </row>
    <row r="2" spans="1:111" s="3" customFormat="1" x14ac:dyDescent="0.25">
      <c r="A2" s="2" t="s">
        <v>0</v>
      </c>
      <c r="C2" s="14"/>
      <c r="D2" s="39"/>
      <c r="G2" s="46"/>
      <c r="H2" s="39"/>
      <c r="K2" s="69"/>
      <c r="L2" s="39"/>
      <c r="O2" s="69"/>
      <c r="P2" s="39"/>
      <c r="S2" s="69"/>
      <c r="T2" s="39"/>
      <c r="W2" s="69"/>
      <c r="X2" s="39"/>
      <c r="AA2" s="69"/>
      <c r="AB2" s="39"/>
      <c r="AE2" s="69"/>
      <c r="AF2" s="39"/>
      <c r="AI2" s="69"/>
      <c r="AJ2" s="39"/>
      <c r="AM2" s="69"/>
      <c r="AN2" s="39"/>
      <c r="AQ2" s="69"/>
      <c r="AR2" s="39"/>
      <c r="AU2" s="69"/>
      <c r="AV2" s="39"/>
      <c r="AY2" s="69"/>
      <c r="AZ2" s="39"/>
      <c r="BC2" s="69"/>
      <c r="BD2" s="39"/>
      <c r="BG2" s="69"/>
      <c r="BH2" s="39"/>
      <c r="BK2" s="69"/>
    </row>
    <row r="3" spans="1:111" s="5" customFormat="1" x14ac:dyDescent="0.25">
      <c r="A3" s="4">
        <v>6.9444444444444441E-3</v>
      </c>
      <c r="B3" s="5" t="s">
        <v>1</v>
      </c>
      <c r="C3" s="15" t="s">
        <v>14</v>
      </c>
      <c r="D3" s="51">
        <v>2.1527777777777781E-2</v>
      </c>
      <c r="E3" s="5" t="s">
        <v>287</v>
      </c>
      <c r="F3" s="4">
        <f>D3-$A3</f>
        <v>1.4583333333333337E-2</v>
      </c>
      <c r="G3" s="44">
        <f>MINUTE(F3)</f>
        <v>21</v>
      </c>
      <c r="H3" s="41">
        <v>9.7222222222222224E-3</v>
      </c>
      <c r="I3" s="11" t="s">
        <v>296</v>
      </c>
      <c r="J3" s="4">
        <f t="shared" ref="J3:J22" si="0">H3-$A3</f>
        <v>2.7777777777777783E-3</v>
      </c>
      <c r="K3" s="44">
        <f t="shared" ref="K3:K22" si="1">MINUTE(J3)</f>
        <v>4</v>
      </c>
      <c r="L3" s="51">
        <v>2.5694444444444447E-2</v>
      </c>
      <c r="M3" s="5" t="s">
        <v>287</v>
      </c>
      <c r="N3" s="4">
        <f t="shared" ref="N3" si="2">L3-$A3</f>
        <v>1.8750000000000003E-2</v>
      </c>
      <c r="O3" s="44">
        <f t="shared" ref="O3" si="3">MINUTE(N3)</f>
        <v>27</v>
      </c>
      <c r="P3" s="51">
        <v>1.5277777777777777E-2</v>
      </c>
      <c r="Q3" s="5" t="s">
        <v>296</v>
      </c>
      <c r="R3" s="4">
        <f t="shared" ref="R3:R12" si="4">P3-$A3</f>
        <v>8.3333333333333332E-3</v>
      </c>
      <c r="S3" s="44">
        <f t="shared" ref="S3:S12" si="5">MINUTE(R3)</f>
        <v>12</v>
      </c>
      <c r="T3" s="11"/>
      <c r="W3" s="48"/>
      <c r="X3" s="38"/>
      <c r="AA3" s="48"/>
      <c r="AB3" s="25">
        <v>1.4583333333333332E-2</v>
      </c>
      <c r="AC3" s="192" t="s">
        <v>14</v>
      </c>
      <c r="AD3" s="4">
        <f t="shared" ref="AD3:AD4" si="6">AB3-$A3</f>
        <v>7.6388888888888878E-3</v>
      </c>
      <c r="AE3" s="44">
        <f t="shared" ref="AE3:AE4" si="7">MINUTE(AD3)</f>
        <v>11</v>
      </c>
      <c r="AF3" s="11"/>
      <c r="AI3" s="48"/>
      <c r="AJ3" s="11"/>
      <c r="AM3" s="48"/>
      <c r="AN3" s="41">
        <v>2.2916666666666669E-2</v>
      </c>
      <c r="AO3" s="5" t="s">
        <v>287</v>
      </c>
      <c r="AP3" s="4">
        <f t="shared" ref="AP3:AP20" si="8">AN3-$A3</f>
        <v>1.5972222222222224E-2</v>
      </c>
      <c r="AQ3" s="44">
        <f t="shared" ref="AQ3:AQ20" si="9">MINUTE(AP3)</f>
        <v>23</v>
      </c>
      <c r="AR3" s="25">
        <v>1.3888888888888888E-2</v>
      </c>
      <c r="AS3" s="312" t="s">
        <v>296</v>
      </c>
      <c r="AT3" s="4">
        <f t="shared" ref="AT3" si="10">AR3-$A3</f>
        <v>6.9444444444444441E-3</v>
      </c>
      <c r="AU3" s="44">
        <f t="shared" ref="AU3" si="11">MINUTE(AT3)</f>
        <v>10</v>
      </c>
      <c r="AV3" s="11"/>
      <c r="AY3" s="48"/>
      <c r="AZ3" s="25"/>
      <c r="BA3" s="391"/>
      <c r="BC3" s="48"/>
      <c r="BD3" s="38"/>
      <c r="BG3" s="48"/>
      <c r="BH3" s="38"/>
      <c r="BK3" s="48"/>
    </row>
    <row r="4" spans="1:111" s="5" customFormat="1" x14ac:dyDescent="0.25">
      <c r="A4" s="4">
        <v>2.4305555555555556E-2</v>
      </c>
      <c r="B4" s="5" t="s">
        <v>2</v>
      </c>
      <c r="C4" s="15" t="s">
        <v>16</v>
      </c>
      <c r="D4" s="50"/>
      <c r="F4" s="4"/>
      <c r="G4" s="44"/>
      <c r="H4" s="41">
        <v>3.0555555555555555E-2</v>
      </c>
      <c r="I4" s="11" t="s">
        <v>300</v>
      </c>
      <c r="J4" s="4">
        <f t="shared" si="0"/>
        <v>6.2499999999999986E-3</v>
      </c>
      <c r="K4" s="44">
        <f t="shared" si="1"/>
        <v>9</v>
      </c>
      <c r="L4" s="50"/>
      <c r="O4" s="48"/>
      <c r="P4" s="51">
        <v>3.0555555555555555E-2</v>
      </c>
      <c r="Q4" s="5" t="s">
        <v>300</v>
      </c>
      <c r="R4" s="4">
        <f t="shared" si="4"/>
        <v>6.2499999999999986E-3</v>
      </c>
      <c r="S4" s="44">
        <f t="shared" si="5"/>
        <v>9</v>
      </c>
      <c r="T4" s="11"/>
      <c r="W4" s="48"/>
      <c r="X4" s="38"/>
      <c r="AA4" s="48"/>
      <c r="AB4" s="25">
        <v>3.1944444444444449E-2</v>
      </c>
      <c r="AC4" s="192" t="s">
        <v>16</v>
      </c>
      <c r="AD4" s="4">
        <f t="shared" si="6"/>
        <v>7.638888888888893E-3</v>
      </c>
      <c r="AE4" s="44">
        <f t="shared" si="7"/>
        <v>11</v>
      </c>
      <c r="AF4" s="50"/>
      <c r="AI4" s="48"/>
      <c r="AJ4" s="11"/>
      <c r="AM4" s="48"/>
      <c r="AN4" s="38"/>
      <c r="AP4" s="4"/>
      <c r="AQ4" s="44"/>
      <c r="AR4" s="11"/>
      <c r="AU4" s="48"/>
      <c r="AV4" s="11"/>
      <c r="AY4" s="48"/>
      <c r="AZ4" s="11"/>
      <c r="BC4" s="48"/>
      <c r="BD4" s="38"/>
      <c r="BG4" s="48"/>
      <c r="BH4" s="38"/>
      <c r="BK4" s="48"/>
    </row>
    <row r="5" spans="1:111" s="5" customFormat="1" x14ac:dyDescent="0.25">
      <c r="A5" s="4">
        <v>3.0555555555555555E-2</v>
      </c>
      <c r="B5" s="5" t="s">
        <v>3</v>
      </c>
      <c r="C5" s="15" t="s">
        <v>17</v>
      </c>
      <c r="D5" s="50"/>
      <c r="F5" s="4"/>
      <c r="G5" s="46"/>
      <c r="H5" s="41">
        <v>3.8194444444444441E-2</v>
      </c>
      <c r="I5" s="11">
        <v>60</v>
      </c>
      <c r="J5" s="4">
        <f t="shared" si="0"/>
        <v>7.638888888888886E-3</v>
      </c>
      <c r="K5" s="44">
        <f t="shared" si="1"/>
        <v>11</v>
      </c>
      <c r="L5" s="50"/>
      <c r="O5" s="48"/>
      <c r="P5" s="51">
        <v>3.9583333333333331E-2</v>
      </c>
      <c r="Q5" s="8">
        <v>1.5458333333333334</v>
      </c>
      <c r="R5" s="4">
        <f t="shared" si="4"/>
        <v>9.0277777777777769E-3</v>
      </c>
      <c r="S5" s="44">
        <f t="shared" si="5"/>
        <v>13</v>
      </c>
      <c r="T5" s="11"/>
      <c r="W5" s="48"/>
      <c r="X5" s="38"/>
      <c r="AA5" s="48"/>
      <c r="AB5" s="11"/>
      <c r="AE5" s="48"/>
      <c r="AF5" s="50"/>
      <c r="AI5" s="48"/>
      <c r="AJ5" s="11"/>
      <c r="AM5" s="48"/>
      <c r="AN5" s="41">
        <v>3.8194444444444441E-2</v>
      </c>
      <c r="AO5" s="5">
        <v>60</v>
      </c>
      <c r="AP5" s="4">
        <f t="shared" si="8"/>
        <v>7.638888888888886E-3</v>
      </c>
      <c r="AQ5" s="44">
        <f t="shared" si="9"/>
        <v>11</v>
      </c>
      <c r="AR5" s="11"/>
      <c r="AU5" s="48"/>
      <c r="AV5" s="11"/>
      <c r="AY5" s="48"/>
      <c r="AZ5" s="11"/>
      <c r="BC5" s="48"/>
      <c r="BD5" s="38"/>
      <c r="BG5" s="48"/>
      <c r="BH5" s="38"/>
      <c r="BK5" s="48"/>
    </row>
    <row r="6" spans="1:111" s="5" customFormat="1" x14ac:dyDescent="0.25">
      <c r="A6" s="4">
        <v>4.027777777777778E-2</v>
      </c>
      <c r="B6" s="5" t="s">
        <v>1</v>
      </c>
      <c r="C6" s="15" t="s">
        <v>14</v>
      </c>
      <c r="D6" s="50"/>
      <c r="G6" s="46"/>
      <c r="H6" s="41">
        <v>4.5138888888888888E-2</v>
      </c>
      <c r="I6" s="11" t="s">
        <v>296</v>
      </c>
      <c r="J6" s="4">
        <f t="shared" si="0"/>
        <v>4.8611111111111077E-3</v>
      </c>
      <c r="K6" s="44">
        <f t="shared" si="1"/>
        <v>7</v>
      </c>
      <c r="L6" s="51">
        <v>5.2777777777777778E-2</v>
      </c>
      <c r="M6" s="5" t="s">
        <v>287</v>
      </c>
      <c r="N6" s="4">
        <f t="shared" ref="N6:N8" si="12">L6-$A6</f>
        <v>1.2499999999999997E-2</v>
      </c>
      <c r="O6" s="44">
        <f t="shared" ref="O6:O8" si="13">MINUTE(N6)</f>
        <v>18</v>
      </c>
      <c r="P6" s="51">
        <v>4.5138888888888888E-2</v>
      </c>
      <c r="Q6" s="5" t="s">
        <v>296</v>
      </c>
      <c r="R6" s="4">
        <f t="shared" si="4"/>
        <v>4.8611111111111077E-3</v>
      </c>
      <c r="S6" s="44">
        <f t="shared" si="5"/>
        <v>7</v>
      </c>
      <c r="T6" s="11"/>
      <c r="W6" s="48"/>
      <c r="X6" s="38"/>
      <c r="AA6" s="48"/>
      <c r="AB6" s="25">
        <v>4.7916666666666663E-2</v>
      </c>
      <c r="AC6" s="192" t="s">
        <v>14</v>
      </c>
      <c r="AD6" s="4">
        <f t="shared" ref="AD6:AD7" si="14">AB6-$A6</f>
        <v>7.6388888888888826E-3</v>
      </c>
      <c r="AE6" s="44">
        <f t="shared" ref="AE6:AE7" si="15">MINUTE(AD6)</f>
        <v>11</v>
      </c>
      <c r="AF6" s="50"/>
      <c r="AI6" s="48"/>
      <c r="AJ6" s="50"/>
      <c r="AM6" s="48"/>
      <c r="AN6" s="41">
        <v>4.7222222222222221E-2</v>
      </c>
      <c r="AO6" s="5" t="s">
        <v>287</v>
      </c>
      <c r="AP6" s="4">
        <f t="shared" si="8"/>
        <v>6.9444444444444406E-3</v>
      </c>
      <c r="AQ6" s="44">
        <f t="shared" si="9"/>
        <v>10</v>
      </c>
      <c r="AR6" s="11"/>
      <c r="AU6" s="48"/>
      <c r="AV6" s="11"/>
      <c r="AY6" s="48"/>
      <c r="AZ6" s="11"/>
      <c r="BC6" s="48"/>
      <c r="BD6" s="38"/>
      <c r="BG6" s="48"/>
      <c r="BH6" s="38"/>
      <c r="BK6" s="48"/>
    </row>
    <row r="7" spans="1:111" s="5" customFormat="1" x14ac:dyDescent="0.25">
      <c r="A7" s="4">
        <v>4.8611111111111112E-2</v>
      </c>
      <c r="B7" s="5" t="s">
        <v>4</v>
      </c>
      <c r="C7" s="15">
        <v>1111</v>
      </c>
      <c r="D7" s="51">
        <v>5.8333333333333327E-2</v>
      </c>
      <c r="E7" s="5">
        <v>2676</v>
      </c>
      <c r="F7" s="4">
        <f>D7-$A7</f>
        <v>9.7222222222222154E-3</v>
      </c>
      <c r="G7" s="44">
        <f>MINUTE(F7)</f>
        <v>14</v>
      </c>
      <c r="H7" s="41">
        <v>5.4166666666666669E-2</v>
      </c>
      <c r="I7" s="11">
        <v>1757</v>
      </c>
      <c r="J7" s="4">
        <f t="shared" si="0"/>
        <v>5.5555555555555566E-3</v>
      </c>
      <c r="K7" s="44">
        <f t="shared" si="1"/>
        <v>8</v>
      </c>
      <c r="L7" s="51">
        <v>5.6250000000000001E-2</v>
      </c>
      <c r="M7" s="5">
        <v>231</v>
      </c>
      <c r="N7" s="4">
        <f t="shared" si="12"/>
        <v>7.6388888888888895E-3</v>
      </c>
      <c r="O7" s="44">
        <f t="shared" si="13"/>
        <v>11</v>
      </c>
      <c r="P7" s="51">
        <v>5.4166666666666669E-2</v>
      </c>
      <c r="Q7" s="5">
        <v>2397</v>
      </c>
      <c r="R7" s="4">
        <f t="shared" si="4"/>
        <v>5.5555555555555566E-3</v>
      </c>
      <c r="S7" s="44">
        <f t="shared" si="5"/>
        <v>8</v>
      </c>
      <c r="T7" s="51">
        <v>5.5555555555555552E-2</v>
      </c>
      <c r="U7" s="5">
        <v>2217</v>
      </c>
      <c r="V7" s="4">
        <f t="shared" ref="V7" si="16">T7-$A7</f>
        <v>6.9444444444444406E-3</v>
      </c>
      <c r="W7" s="44">
        <f t="shared" ref="W7" si="17">MINUTE(V7)</f>
        <v>10</v>
      </c>
      <c r="X7" s="38"/>
      <c r="AA7" s="48"/>
      <c r="AB7" s="25">
        <v>6.1805555555555558E-2</v>
      </c>
      <c r="AC7" s="192">
        <v>1843</v>
      </c>
      <c r="AD7" s="4">
        <f t="shared" si="14"/>
        <v>1.3194444444444446E-2</v>
      </c>
      <c r="AE7" s="44">
        <f t="shared" si="15"/>
        <v>19</v>
      </c>
      <c r="AF7" s="25">
        <v>5.347222222222222E-2</v>
      </c>
      <c r="AG7" s="203">
        <v>2549</v>
      </c>
      <c r="AH7" s="4">
        <f t="shared" ref="AH7" si="18">AF7-$A7</f>
        <v>4.8611111111111077E-3</v>
      </c>
      <c r="AI7" s="44">
        <f t="shared" ref="AI7" si="19">MINUTE(AH7)</f>
        <v>7</v>
      </c>
      <c r="AJ7" s="25">
        <v>5.5555555555555552E-2</v>
      </c>
      <c r="AK7" s="255">
        <v>2897</v>
      </c>
      <c r="AL7" s="4">
        <f t="shared" ref="AL7" si="20">AJ7-$A7</f>
        <v>6.9444444444444406E-3</v>
      </c>
      <c r="AM7" s="44">
        <f t="shared" ref="AM7" si="21">MINUTE(AL7)</f>
        <v>10</v>
      </c>
      <c r="AN7" s="38"/>
      <c r="AP7" s="4"/>
      <c r="AQ7" s="44"/>
      <c r="AR7" s="11"/>
      <c r="AU7" s="48"/>
      <c r="AV7" s="11"/>
      <c r="AY7" s="48"/>
      <c r="AZ7" s="25">
        <v>5.2083333333333336E-2</v>
      </c>
      <c r="BA7" s="391">
        <v>1976</v>
      </c>
      <c r="BB7" s="4">
        <f t="shared" ref="BB7" si="22">AZ7-$A7</f>
        <v>3.4722222222222238E-3</v>
      </c>
      <c r="BC7" s="44">
        <f t="shared" ref="BC7" si="23">MINUTE(BB7)</f>
        <v>5</v>
      </c>
      <c r="BD7" s="38"/>
      <c r="BG7" s="48"/>
      <c r="BH7" s="38"/>
      <c r="BK7" s="48"/>
    </row>
    <row r="8" spans="1:111" s="5" customFormat="1" x14ac:dyDescent="0.25">
      <c r="A8" s="4">
        <v>5.6944444444444443E-2</v>
      </c>
      <c r="B8" s="5" t="s">
        <v>5</v>
      </c>
      <c r="C8" s="15" t="s">
        <v>18</v>
      </c>
      <c r="D8" s="51"/>
      <c r="F8" s="4"/>
      <c r="G8" s="46"/>
      <c r="H8" s="41">
        <v>6.1805555555555558E-2</v>
      </c>
      <c r="I8" s="11" t="s">
        <v>302</v>
      </c>
      <c r="J8" s="4">
        <f t="shared" si="0"/>
        <v>4.8611111111111147E-3</v>
      </c>
      <c r="K8" s="44">
        <f t="shared" si="1"/>
        <v>7</v>
      </c>
      <c r="L8" s="51">
        <v>6.3194444444444442E-2</v>
      </c>
      <c r="M8" s="5" t="s">
        <v>306</v>
      </c>
      <c r="N8" s="4">
        <f t="shared" si="12"/>
        <v>6.2499999999999986E-3</v>
      </c>
      <c r="O8" s="44">
        <f t="shared" si="13"/>
        <v>9</v>
      </c>
      <c r="P8" s="51">
        <v>6.25E-2</v>
      </c>
      <c r="Q8" s="5" t="s">
        <v>307</v>
      </c>
      <c r="R8" s="4">
        <f t="shared" si="4"/>
        <v>5.5555555555555566E-3</v>
      </c>
      <c r="S8" s="44">
        <f t="shared" si="5"/>
        <v>8</v>
      </c>
      <c r="T8" s="11"/>
      <c r="W8" s="48"/>
      <c r="X8" s="38"/>
      <c r="AA8" s="48"/>
      <c r="AB8" s="11"/>
      <c r="AE8" s="48"/>
      <c r="AF8" s="50"/>
      <c r="AI8" s="48"/>
      <c r="AJ8" s="50"/>
      <c r="AM8" s="48"/>
      <c r="AN8" s="41">
        <v>6.25E-2</v>
      </c>
      <c r="AO8" s="5" t="s">
        <v>306</v>
      </c>
      <c r="AP8" s="4">
        <f t="shared" si="8"/>
        <v>5.5555555555555566E-3</v>
      </c>
      <c r="AQ8" s="44">
        <f t="shared" si="9"/>
        <v>8</v>
      </c>
      <c r="AR8" s="50"/>
      <c r="AU8" s="48"/>
      <c r="AV8" s="11"/>
      <c r="AY8" s="48"/>
      <c r="AZ8" s="11"/>
      <c r="BC8" s="48"/>
      <c r="BD8" s="38"/>
      <c r="BG8" s="48"/>
      <c r="BH8" s="38"/>
      <c r="BK8" s="48"/>
    </row>
    <row r="9" spans="1:111" s="5" customFormat="1" x14ac:dyDescent="0.25">
      <c r="A9" s="4">
        <v>7.0833333333333331E-2</v>
      </c>
      <c r="B9" s="5" t="s">
        <v>6</v>
      </c>
      <c r="C9" s="15" t="s">
        <v>19</v>
      </c>
      <c r="D9" s="51">
        <v>7.4999999999999997E-2</v>
      </c>
      <c r="E9" s="5" t="s">
        <v>276</v>
      </c>
      <c r="F9" s="4">
        <f>D9-$A9</f>
        <v>4.1666666666666657E-3</v>
      </c>
      <c r="G9" s="44">
        <f>MINUTE(F9)</f>
        <v>6</v>
      </c>
      <c r="H9" s="41">
        <v>7.5694444444444439E-2</v>
      </c>
      <c r="I9" s="11" t="s">
        <v>298</v>
      </c>
      <c r="J9" s="4">
        <f t="shared" si="0"/>
        <v>4.8611111111111077E-3</v>
      </c>
      <c r="K9" s="44">
        <f t="shared" si="1"/>
        <v>7</v>
      </c>
      <c r="L9" s="50"/>
      <c r="O9" s="48"/>
      <c r="P9" s="51">
        <v>8.1944444444444445E-2</v>
      </c>
      <c r="Q9" s="5" t="s">
        <v>298</v>
      </c>
      <c r="R9" s="4">
        <f t="shared" si="4"/>
        <v>1.1111111111111113E-2</v>
      </c>
      <c r="S9" s="44">
        <f t="shared" si="5"/>
        <v>16</v>
      </c>
      <c r="T9" s="11"/>
      <c r="W9" s="48"/>
      <c r="X9" s="38"/>
      <c r="AA9" s="48"/>
      <c r="AB9" s="25">
        <v>7.4999999999999997E-2</v>
      </c>
      <c r="AC9" s="192" t="s">
        <v>19</v>
      </c>
      <c r="AD9" s="4">
        <f t="shared" ref="AD9" si="24">AB9-$A9</f>
        <v>4.1666666666666657E-3</v>
      </c>
      <c r="AE9" s="44">
        <f t="shared" ref="AE9" si="25">MINUTE(AD9)</f>
        <v>6</v>
      </c>
      <c r="AF9" s="50"/>
      <c r="AI9" s="48"/>
      <c r="AJ9" s="50"/>
      <c r="AM9" s="48"/>
      <c r="AN9" s="41">
        <v>7.4999999999999997E-2</v>
      </c>
      <c r="AO9" s="5" t="s">
        <v>319</v>
      </c>
      <c r="AP9" s="4">
        <f t="shared" si="8"/>
        <v>4.1666666666666657E-3</v>
      </c>
      <c r="AQ9" s="44">
        <f t="shared" si="9"/>
        <v>6</v>
      </c>
      <c r="AR9" s="50"/>
      <c r="AU9" s="48"/>
      <c r="AV9" s="25">
        <v>7.4999999999999997E-2</v>
      </c>
      <c r="AW9" s="334" t="s">
        <v>19</v>
      </c>
      <c r="AX9" s="4">
        <f t="shared" ref="AX9:AX20" si="26">AV9-$A9</f>
        <v>4.1666666666666657E-3</v>
      </c>
      <c r="AY9" s="44">
        <f t="shared" ref="AY9:AY20" si="27">MINUTE(AX9)</f>
        <v>6</v>
      </c>
      <c r="AZ9" s="25">
        <v>8.0555555555555561E-2</v>
      </c>
      <c r="BA9" s="391" t="s">
        <v>319</v>
      </c>
      <c r="BB9" s="4">
        <f t="shared" ref="BB9" si="28">AZ9-$A9</f>
        <v>9.7222222222222293E-3</v>
      </c>
      <c r="BC9" s="44">
        <f t="shared" ref="BC9" si="29">MINUTE(BB9)</f>
        <v>14</v>
      </c>
      <c r="BD9" s="38"/>
      <c r="BG9" s="48"/>
      <c r="BH9" s="38"/>
      <c r="BK9" s="48"/>
    </row>
    <row r="10" spans="1:111" s="5" customFormat="1" x14ac:dyDescent="0.25">
      <c r="A10" s="4">
        <v>8.3333333333333329E-2</v>
      </c>
      <c r="B10" s="5" t="s">
        <v>7</v>
      </c>
      <c r="C10" s="15" t="s">
        <v>20</v>
      </c>
      <c r="D10" s="50"/>
      <c r="F10" s="4"/>
      <c r="G10" s="46"/>
      <c r="H10" s="41">
        <v>9.0972222222222218E-2</v>
      </c>
      <c r="I10" s="11" t="s">
        <v>303</v>
      </c>
      <c r="J10" s="4">
        <f t="shared" si="0"/>
        <v>7.6388888888888895E-3</v>
      </c>
      <c r="K10" s="44">
        <f t="shared" si="1"/>
        <v>11</v>
      </c>
      <c r="L10" s="50"/>
      <c r="O10" s="48"/>
      <c r="P10" s="50"/>
      <c r="R10" s="4"/>
      <c r="S10" s="44"/>
      <c r="T10" s="11"/>
      <c r="W10" s="48"/>
      <c r="X10" s="38"/>
      <c r="AA10" s="48"/>
      <c r="AB10" s="25"/>
      <c r="AC10" s="192"/>
      <c r="AE10" s="48"/>
      <c r="AF10" s="50"/>
      <c r="AI10" s="48"/>
      <c r="AJ10" s="50"/>
      <c r="AM10" s="48"/>
      <c r="AN10" s="38"/>
      <c r="AP10" s="4"/>
      <c r="AQ10" s="44"/>
      <c r="AR10" s="50"/>
      <c r="AU10" s="48"/>
      <c r="AV10" s="25">
        <v>9.0972222222222218E-2</v>
      </c>
      <c r="AW10" s="334" t="s">
        <v>327</v>
      </c>
      <c r="AX10" s="4">
        <f t="shared" si="26"/>
        <v>7.6388888888888895E-3</v>
      </c>
      <c r="AY10" s="44">
        <f t="shared" si="27"/>
        <v>11</v>
      </c>
      <c r="AZ10" s="25"/>
      <c r="BA10" s="391"/>
      <c r="BC10" s="48"/>
      <c r="BD10" s="38"/>
      <c r="BG10" s="48"/>
      <c r="BH10" s="38"/>
      <c r="BK10" s="48"/>
    </row>
    <row r="11" spans="1:111" s="5" customFormat="1" x14ac:dyDescent="0.25">
      <c r="A11" s="4">
        <v>9.2361111111111116E-2</v>
      </c>
      <c r="B11" s="5" t="s">
        <v>1</v>
      </c>
      <c r="C11" s="15" t="s">
        <v>14</v>
      </c>
      <c r="D11" s="50"/>
      <c r="F11" s="4"/>
      <c r="G11" s="46"/>
      <c r="H11" s="41">
        <v>9.8611111111111108E-2</v>
      </c>
      <c r="I11" s="11" t="s">
        <v>296</v>
      </c>
      <c r="J11" s="4">
        <f t="shared" si="0"/>
        <v>6.2499999999999917E-3</v>
      </c>
      <c r="K11" s="44">
        <f t="shared" si="1"/>
        <v>9</v>
      </c>
      <c r="L11" s="51">
        <v>0.10486111111111111</v>
      </c>
      <c r="M11" s="5" t="s">
        <v>287</v>
      </c>
      <c r="N11" s="4">
        <f t="shared" ref="N11:N13" si="30">L11-$A11</f>
        <v>1.2499999999999997E-2</v>
      </c>
      <c r="O11" s="44">
        <f t="shared" ref="O11:O13" si="31">MINUTE(N11)</f>
        <v>18</v>
      </c>
      <c r="P11" s="51">
        <v>9.6527777777777768E-2</v>
      </c>
      <c r="Q11" s="5" t="s">
        <v>296</v>
      </c>
      <c r="R11" s="4">
        <f t="shared" si="4"/>
        <v>4.1666666666666519E-3</v>
      </c>
      <c r="S11" s="44">
        <f t="shared" si="5"/>
        <v>6</v>
      </c>
      <c r="T11" s="50"/>
      <c r="W11" s="48"/>
      <c r="X11" s="38"/>
      <c r="AA11" s="48"/>
      <c r="AB11" s="25">
        <v>9.6527777777777768E-2</v>
      </c>
      <c r="AC11" s="192" t="s">
        <v>14</v>
      </c>
      <c r="AD11" s="4">
        <f t="shared" ref="AD11:AD12" si="32">AB11-$A11</f>
        <v>4.1666666666666519E-3</v>
      </c>
      <c r="AE11" s="44">
        <f t="shared" ref="AE11:AE12" si="33">MINUTE(AD11)</f>
        <v>6</v>
      </c>
      <c r="AF11" s="38"/>
      <c r="AI11" s="48"/>
      <c r="AJ11" s="50"/>
      <c r="AM11" s="48"/>
      <c r="AN11" s="41">
        <v>9.930555555555555E-2</v>
      </c>
      <c r="AO11" s="5" t="s">
        <v>287</v>
      </c>
      <c r="AP11" s="4">
        <f t="shared" si="8"/>
        <v>6.9444444444444337E-3</v>
      </c>
      <c r="AQ11" s="44">
        <f t="shared" si="9"/>
        <v>10</v>
      </c>
      <c r="AR11" s="25">
        <v>0.10347222222222223</v>
      </c>
      <c r="AS11" s="312" t="s">
        <v>287</v>
      </c>
      <c r="AT11" s="4">
        <f t="shared" ref="AT11:AT12" si="34">AR11-$A11</f>
        <v>1.1111111111111113E-2</v>
      </c>
      <c r="AU11" s="44">
        <f t="shared" ref="AU11:AU12" si="35">MINUTE(AT11)</f>
        <v>16</v>
      </c>
      <c r="AV11" s="25">
        <v>9.6527777777777768E-2</v>
      </c>
      <c r="AW11" s="334" t="s">
        <v>14</v>
      </c>
      <c r="AX11" s="4">
        <f t="shared" si="26"/>
        <v>4.1666666666666519E-3</v>
      </c>
      <c r="AY11" s="44">
        <f t="shared" si="27"/>
        <v>6</v>
      </c>
      <c r="AZ11" s="11"/>
      <c r="BC11" s="48"/>
      <c r="BD11" s="38"/>
      <c r="BG11" s="48"/>
      <c r="BH11" s="38"/>
      <c r="BK11" s="48"/>
    </row>
    <row r="12" spans="1:111" s="5" customFormat="1" x14ac:dyDescent="0.25">
      <c r="A12" s="4">
        <v>0.10277777777777779</v>
      </c>
      <c r="B12" s="5" t="s">
        <v>4</v>
      </c>
      <c r="C12" s="15">
        <v>1111</v>
      </c>
      <c r="D12" s="41"/>
      <c r="G12" s="46"/>
      <c r="H12" s="41">
        <v>0.10625</v>
      </c>
      <c r="I12" s="11">
        <v>3915</v>
      </c>
      <c r="J12" s="4">
        <f t="shared" si="0"/>
        <v>3.4722222222222099E-3</v>
      </c>
      <c r="K12" s="44">
        <f t="shared" si="1"/>
        <v>5</v>
      </c>
      <c r="L12" s="51">
        <v>0.10902777777777778</v>
      </c>
      <c r="M12" s="5">
        <v>1695</v>
      </c>
      <c r="N12" s="4">
        <f t="shared" si="30"/>
        <v>6.2499999999999917E-3</v>
      </c>
      <c r="O12" s="44">
        <f t="shared" si="31"/>
        <v>9</v>
      </c>
      <c r="P12" s="51">
        <v>0.10625</v>
      </c>
      <c r="Q12" s="5">
        <v>4150</v>
      </c>
      <c r="R12" s="4">
        <f t="shared" si="4"/>
        <v>3.4722222222222099E-3</v>
      </c>
      <c r="S12" s="44">
        <f t="shared" si="5"/>
        <v>5</v>
      </c>
      <c r="T12" s="50"/>
      <c r="W12" s="48"/>
      <c r="X12" s="38"/>
      <c r="AA12" s="48"/>
      <c r="AB12" s="25">
        <v>0.1111111111111111</v>
      </c>
      <c r="AC12" s="192">
        <v>30069</v>
      </c>
      <c r="AD12" s="4">
        <f t="shared" si="32"/>
        <v>8.3333333333333176E-3</v>
      </c>
      <c r="AE12" s="44">
        <f t="shared" si="33"/>
        <v>12</v>
      </c>
      <c r="AF12" s="38"/>
      <c r="AI12" s="48"/>
      <c r="AJ12" s="50"/>
      <c r="AM12" s="48"/>
      <c r="AN12" s="41">
        <v>0.11458333333333333</v>
      </c>
      <c r="AO12" s="5">
        <v>0</v>
      </c>
      <c r="AP12" s="4">
        <f t="shared" si="8"/>
        <v>1.1805555555555541E-2</v>
      </c>
      <c r="AQ12" s="44">
        <f t="shared" si="9"/>
        <v>17</v>
      </c>
      <c r="AR12" s="25">
        <v>0.1125</v>
      </c>
      <c r="AS12" s="312">
        <v>4346</v>
      </c>
      <c r="AT12" s="4">
        <f t="shared" si="34"/>
        <v>9.7222222222222154E-3</v>
      </c>
      <c r="AU12" s="44">
        <f t="shared" si="35"/>
        <v>14</v>
      </c>
      <c r="AV12" s="25">
        <v>0.1076388888888889</v>
      </c>
      <c r="AW12" s="334">
        <v>397</v>
      </c>
      <c r="AX12" s="4">
        <f t="shared" si="26"/>
        <v>4.8611111111111077E-3</v>
      </c>
      <c r="AY12" s="44">
        <f t="shared" si="27"/>
        <v>7</v>
      </c>
      <c r="AZ12" s="50"/>
      <c r="BC12" s="48"/>
      <c r="BD12" s="38"/>
      <c r="BG12" s="48"/>
      <c r="BH12" s="38"/>
      <c r="BK12" s="48"/>
    </row>
    <row r="13" spans="1:111" s="5" customFormat="1" x14ac:dyDescent="0.25">
      <c r="A13" s="4">
        <v>0.11041666666666666</v>
      </c>
      <c r="B13" s="5" t="s">
        <v>8</v>
      </c>
      <c r="C13" s="15">
        <v>100</v>
      </c>
      <c r="D13" s="41"/>
      <c r="F13" s="4"/>
      <c r="G13" s="46"/>
      <c r="H13" s="41">
        <v>0.11666666666666665</v>
      </c>
      <c r="I13" s="11">
        <v>133</v>
      </c>
      <c r="J13" s="4">
        <f t="shared" si="0"/>
        <v>6.2499999999999917E-3</v>
      </c>
      <c r="K13" s="44">
        <f t="shared" si="1"/>
        <v>9</v>
      </c>
      <c r="L13" s="51">
        <v>0.12847222222222224</v>
      </c>
      <c r="M13" s="5">
        <v>116</v>
      </c>
      <c r="N13" s="4">
        <f t="shared" si="30"/>
        <v>1.8055555555555575E-2</v>
      </c>
      <c r="O13" s="44">
        <f t="shared" si="31"/>
        <v>26</v>
      </c>
      <c r="P13" s="50"/>
      <c r="S13" s="48"/>
      <c r="T13" s="51">
        <v>0.11666666666666665</v>
      </c>
      <c r="U13" s="5">
        <v>134</v>
      </c>
      <c r="V13" s="4">
        <f t="shared" ref="V13" si="36">T13-$A13</f>
        <v>6.2499999999999917E-3</v>
      </c>
      <c r="W13" s="44">
        <f t="shared" ref="W13" si="37">MINUTE(V13)</f>
        <v>9</v>
      </c>
      <c r="X13" s="38"/>
      <c r="AA13" s="48"/>
      <c r="AB13" s="11"/>
      <c r="AE13" s="48"/>
      <c r="AF13" s="38"/>
      <c r="AI13" s="48"/>
      <c r="AJ13" s="50"/>
      <c r="AM13" s="48"/>
      <c r="AN13" s="38"/>
      <c r="AP13" s="4"/>
      <c r="AQ13" s="44"/>
      <c r="AR13" s="50"/>
      <c r="AU13" s="48"/>
      <c r="AV13" s="25">
        <v>0.11527777777777777</v>
      </c>
      <c r="AW13" s="334">
        <v>134</v>
      </c>
      <c r="AX13" s="4">
        <f t="shared" si="26"/>
        <v>4.8611111111111077E-3</v>
      </c>
      <c r="AY13" s="44">
        <f t="shared" si="27"/>
        <v>7</v>
      </c>
      <c r="AZ13" s="50"/>
      <c r="BC13" s="48"/>
      <c r="BD13" s="38"/>
      <c r="BG13" s="48"/>
      <c r="BH13" s="38"/>
      <c r="BK13" s="48"/>
    </row>
    <row r="14" spans="1:111" s="5" customFormat="1" x14ac:dyDescent="0.25">
      <c r="A14" s="4">
        <v>0.1173611111111111</v>
      </c>
      <c r="B14" s="5" t="s">
        <v>9</v>
      </c>
      <c r="C14" s="15" t="s">
        <v>14</v>
      </c>
      <c r="D14" s="38"/>
      <c r="F14" s="4"/>
      <c r="G14" s="46"/>
      <c r="H14" s="41">
        <v>0.12361111111111112</v>
      </c>
      <c r="I14" s="11" t="s">
        <v>296</v>
      </c>
      <c r="J14" s="4">
        <f t="shared" si="0"/>
        <v>6.2500000000000194E-3</v>
      </c>
      <c r="K14" s="44">
        <f t="shared" si="1"/>
        <v>9</v>
      </c>
      <c r="L14" s="50"/>
      <c r="O14" s="48"/>
      <c r="P14" s="38"/>
      <c r="S14" s="48"/>
      <c r="T14" s="11"/>
      <c r="W14" s="48"/>
      <c r="X14" s="38"/>
      <c r="AA14" s="48"/>
      <c r="AB14" s="25">
        <v>0.12569444444444444</v>
      </c>
      <c r="AC14" s="192" t="s">
        <v>14</v>
      </c>
      <c r="AD14" s="4">
        <f t="shared" ref="AD14" si="38">AB14-$A14</f>
        <v>8.3333333333333454E-3</v>
      </c>
      <c r="AE14" s="44">
        <f t="shared" ref="AE14" si="39">MINUTE(AD14)</f>
        <v>12</v>
      </c>
      <c r="AF14" s="38"/>
      <c r="AI14" s="48"/>
      <c r="AJ14" s="50"/>
      <c r="AM14" s="48"/>
      <c r="AN14" s="41">
        <v>0.12430555555555556</v>
      </c>
      <c r="AO14" s="5" t="s">
        <v>287</v>
      </c>
      <c r="AP14" s="4">
        <f t="shared" si="8"/>
        <v>6.9444444444444614E-3</v>
      </c>
      <c r="AQ14" s="44">
        <f t="shared" si="9"/>
        <v>10</v>
      </c>
      <c r="AR14" s="25">
        <v>0.12638888888888888</v>
      </c>
      <c r="AS14" s="312" t="s">
        <v>287</v>
      </c>
      <c r="AT14" s="4">
        <f t="shared" ref="AT14" si="40">AR14-$A14</f>
        <v>9.0277777777777873E-3</v>
      </c>
      <c r="AU14" s="44">
        <f t="shared" ref="AU14" si="41">MINUTE(AT14)</f>
        <v>13</v>
      </c>
      <c r="AV14" s="25">
        <v>0.12083333333333333</v>
      </c>
      <c r="AW14" s="334" t="s">
        <v>14</v>
      </c>
      <c r="AX14" s="4">
        <f t="shared" si="26"/>
        <v>3.4722222222222376E-3</v>
      </c>
      <c r="AY14" s="44">
        <f t="shared" si="27"/>
        <v>5</v>
      </c>
      <c r="AZ14" s="50"/>
      <c r="BC14" s="48"/>
      <c r="BD14" s="38"/>
      <c r="BG14" s="48"/>
      <c r="BH14" s="38"/>
      <c r="BK14" s="48"/>
    </row>
    <row r="15" spans="1:111" s="5" customFormat="1" x14ac:dyDescent="0.25">
      <c r="A15" s="4">
        <v>0.12569444444444444</v>
      </c>
      <c r="B15" s="5" t="s">
        <v>10</v>
      </c>
      <c r="C15" s="15" t="s">
        <v>21</v>
      </c>
      <c r="D15" s="41"/>
      <c r="G15" s="46"/>
      <c r="H15" s="41">
        <v>0.13194444444444445</v>
      </c>
      <c r="I15" s="11" t="s">
        <v>21</v>
      </c>
      <c r="J15" s="4">
        <f t="shared" si="0"/>
        <v>6.2500000000000056E-3</v>
      </c>
      <c r="K15" s="44">
        <f t="shared" si="1"/>
        <v>9</v>
      </c>
      <c r="L15" s="50"/>
      <c r="O15" s="48"/>
      <c r="P15" s="38"/>
      <c r="S15" s="48"/>
      <c r="T15" s="51">
        <v>0.13194444444444445</v>
      </c>
      <c r="U15" s="5" t="s">
        <v>141</v>
      </c>
      <c r="V15" s="4">
        <f t="shared" ref="V15" si="42">T15-$A15</f>
        <v>6.2500000000000056E-3</v>
      </c>
      <c r="W15" s="44">
        <f t="shared" ref="W15" si="43">MINUTE(V15)</f>
        <v>9</v>
      </c>
      <c r="X15" s="38"/>
      <c r="AA15" s="48"/>
      <c r="AB15" s="50"/>
      <c r="AE15" s="48"/>
      <c r="AF15" s="38"/>
      <c r="AI15" s="48"/>
      <c r="AJ15" s="50"/>
      <c r="AM15" s="48"/>
      <c r="AN15" s="41">
        <v>0.13333333333333333</v>
      </c>
      <c r="AO15" s="5" t="s">
        <v>141</v>
      </c>
      <c r="AP15" s="4">
        <f t="shared" si="8"/>
        <v>7.6388888888888895E-3</v>
      </c>
      <c r="AQ15" s="44">
        <f t="shared" si="9"/>
        <v>11</v>
      </c>
      <c r="AR15" s="11"/>
      <c r="AU15" s="48"/>
      <c r="AV15" s="25">
        <v>0.12986111111111112</v>
      </c>
      <c r="AW15" s="334" t="s">
        <v>326</v>
      </c>
      <c r="AX15" s="4">
        <f t="shared" si="26"/>
        <v>4.1666666666666796E-3</v>
      </c>
      <c r="AY15" s="44">
        <f t="shared" si="27"/>
        <v>6</v>
      </c>
      <c r="AZ15" s="50"/>
      <c r="BC15" s="48"/>
      <c r="BD15" s="38"/>
      <c r="BG15" s="48"/>
      <c r="BH15" s="38"/>
      <c r="BK15" s="48"/>
    </row>
    <row r="16" spans="1:111" s="5" customFormat="1" x14ac:dyDescent="0.25">
      <c r="A16" s="4">
        <v>0.1361111111111111</v>
      </c>
      <c r="B16" s="5" t="s">
        <v>11</v>
      </c>
      <c r="C16" s="15" t="s">
        <v>14</v>
      </c>
      <c r="D16" s="38"/>
      <c r="G16" s="46"/>
      <c r="H16" s="41">
        <v>0.1388888888888889</v>
      </c>
      <c r="I16" s="11" t="s">
        <v>296</v>
      </c>
      <c r="J16" s="4">
        <f t="shared" si="0"/>
        <v>2.7777777777777957E-3</v>
      </c>
      <c r="K16" s="44">
        <f t="shared" si="1"/>
        <v>4</v>
      </c>
      <c r="L16" s="51">
        <v>0.14791666666666667</v>
      </c>
      <c r="M16" s="5" t="s">
        <v>287</v>
      </c>
      <c r="N16" s="4">
        <f t="shared" ref="N16" si="44">L16-$A16</f>
        <v>1.1805555555555569E-2</v>
      </c>
      <c r="O16" s="44">
        <f t="shared" ref="O16" si="45">MINUTE(N16)</f>
        <v>17</v>
      </c>
      <c r="P16" s="38"/>
      <c r="S16" s="48"/>
      <c r="T16" s="11"/>
      <c r="W16" s="48"/>
      <c r="X16" s="38"/>
      <c r="AA16" s="48"/>
      <c r="AB16" s="38"/>
      <c r="AE16" s="48"/>
      <c r="AF16" s="38"/>
      <c r="AI16" s="48"/>
      <c r="AJ16" s="50"/>
      <c r="AM16" s="48"/>
      <c r="AN16" s="41">
        <v>0.14166666666666666</v>
      </c>
      <c r="AO16" s="5" t="s">
        <v>287</v>
      </c>
      <c r="AP16" s="4">
        <f t="shared" si="8"/>
        <v>5.5555555555555636E-3</v>
      </c>
      <c r="AQ16" s="44">
        <f t="shared" si="9"/>
        <v>8</v>
      </c>
      <c r="AR16" s="25">
        <v>0.14375000000000002</v>
      </c>
      <c r="AS16" s="312" t="s">
        <v>287</v>
      </c>
      <c r="AT16" s="4">
        <f t="shared" ref="AT16" si="46">AR16-$A16</f>
        <v>7.6388888888889173E-3</v>
      </c>
      <c r="AU16" s="44">
        <f t="shared" ref="AU16" si="47">MINUTE(AT16)</f>
        <v>11</v>
      </c>
      <c r="AV16" s="25">
        <v>0.14305555555555557</v>
      </c>
      <c r="AW16" s="334" t="s">
        <v>14</v>
      </c>
      <c r="AX16" s="4">
        <f t="shared" si="26"/>
        <v>6.9444444444444753E-3</v>
      </c>
      <c r="AY16" s="44">
        <f t="shared" si="27"/>
        <v>10</v>
      </c>
      <c r="AZ16" s="50"/>
      <c r="BC16" s="48"/>
      <c r="BD16" s="38"/>
      <c r="BG16" s="48"/>
      <c r="BH16" s="38"/>
      <c r="BK16" s="48"/>
    </row>
    <row r="17" spans="1:111" s="5" customFormat="1" x14ac:dyDescent="0.25">
      <c r="A17" s="4">
        <v>0.14861111111111111</v>
      </c>
      <c r="B17" s="5" t="s">
        <v>3</v>
      </c>
      <c r="C17" s="15" t="s">
        <v>17</v>
      </c>
      <c r="D17" s="38"/>
      <c r="G17" s="46"/>
      <c r="H17" s="41">
        <v>0.15208333333333332</v>
      </c>
      <c r="I17" s="11">
        <v>60</v>
      </c>
      <c r="J17" s="4">
        <f t="shared" si="0"/>
        <v>3.4722222222222099E-3</v>
      </c>
      <c r="K17" s="44">
        <f t="shared" si="1"/>
        <v>5</v>
      </c>
      <c r="L17" s="50"/>
      <c r="O17" s="48"/>
      <c r="P17" s="38"/>
      <c r="S17" s="48"/>
      <c r="T17" s="50"/>
      <c r="W17" s="48"/>
      <c r="X17" s="38"/>
      <c r="AA17" s="48"/>
      <c r="AB17" s="38"/>
      <c r="AE17" s="48"/>
      <c r="AF17" s="38"/>
      <c r="AI17" s="48"/>
      <c r="AJ17" s="11"/>
      <c r="AM17" s="48"/>
      <c r="AN17" s="41">
        <v>0.15486111111111112</v>
      </c>
      <c r="AO17" s="5">
        <v>60</v>
      </c>
      <c r="AP17" s="4">
        <f t="shared" si="8"/>
        <v>6.2500000000000056E-3</v>
      </c>
      <c r="AQ17" s="44">
        <f t="shared" si="9"/>
        <v>9</v>
      </c>
      <c r="AR17" s="11"/>
      <c r="AU17" s="48"/>
      <c r="AV17" s="11"/>
      <c r="AX17" s="4"/>
      <c r="AY17" s="44"/>
      <c r="AZ17" s="50"/>
      <c r="BC17" s="48"/>
      <c r="BD17" s="38"/>
      <c r="BG17" s="48"/>
      <c r="BH17" s="38"/>
      <c r="BK17" s="48"/>
    </row>
    <row r="18" spans="1:111" s="5" customFormat="1" x14ac:dyDescent="0.25">
      <c r="A18" s="4">
        <v>0.15694444444444444</v>
      </c>
      <c r="B18" s="5" t="s">
        <v>12</v>
      </c>
      <c r="C18" s="15" t="s">
        <v>14</v>
      </c>
      <c r="D18" s="38"/>
      <c r="G18" s="46"/>
      <c r="H18" s="41">
        <v>0.16388888888888889</v>
      </c>
      <c r="I18" s="11" t="s">
        <v>296</v>
      </c>
      <c r="J18" s="4">
        <f t="shared" si="0"/>
        <v>6.9444444444444475E-3</v>
      </c>
      <c r="K18" s="44">
        <f t="shared" si="1"/>
        <v>10</v>
      </c>
      <c r="L18" s="38"/>
      <c r="O18" s="48"/>
      <c r="P18" s="38"/>
      <c r="S18" s="48"/>
      <c r="T18" s="50"/>
      <c r="W18" s="48"/>
      <c r="X18" s="38"/>
      <c r="AA18" s="48"/>
      <c r="AB18" s="38"/>
      <c r="AE18" s="48"/>
      <c r="AF18" s="38"/>
      <c r="AI18" s="48"/>
      <c r="AJ18" s="11"/>
      <c r="AM18" s="48"/>
      <c r="AN18" s="41">
        <v>0.16388888888888889</v>
      </c>
      <c r="AO18" s="5" t="s">
        <v>287</v>
      </c>
      <c r="AP18" s="4">
        <f t="shared" si="8"/>
        <v>6.9444444444444475E-3</v>
      </c>
      <c r="AQ18" s="44">
        <f t="shared" si="9"/>
        <v>10</v>
      </c>
      <c r="AR18" s="38"/>
      <c r="AU18" s="48"/>
      <c r="AV18" s="11"/>
      <c r="AX18" s="4"/>
      <c r="AY18" s="44"/>
      <c r="AZ18" s="50"/>
      <c r="BC18" s="48"/>
      <c r="BD18" s="38"/>
      <c r="BG18" s="48"/>
      <c r="BH18" s="38"/>
      <c r="BK18" s="48"/>
    </row>
    <row r="19" spans="1:111" s="5" customFormat="1" x14ac:dyDescent="0.25">
      <c r="A19" s="4">
        <v>0.17013888888888887</v>
      </c>
      <c r="B19" s="5" t="s">
        <v>1</v>
      </c>
      <c r="C19" s="15" t="s">
        <v>14</v>
      </c>
      <c r="D19" s="38"/>
      <c r="G19" s="46"/>
      <c r="H19" s="41">
        <v>0.17291666666666669</v>
      </c>
      <c r="I19" s="11" t="s">
        <v>296</v>
      </c>
      <c r="J19" s="4">
        <f t="shared" si="0"/>
        <v>2.7777777777778234E-3</v>
      </c>
      <c r="K19" s="44">
        <f t="shared" si="1"/>
        <v>4</v>
      </c>
      <c r="L19" s="38"/>
      <c r="O19" s="48"/>
      <c r="P19" s="38"/>
      <c r="S19" s="48"/>
      <c r="T19" s="50"/>
      <c r="W19" s="48"/>
      <c r="X19" s="38"/>
      <c r="AA19" s="48"/>
      <c r="AB19" s="38"/>
      <c r="AE19" s="48"/>
      <c r="AF19" s="38"/>
      <c r="AI19" s="48"/>
      <c r="AJ19" s="25">
        <v>0.17430555555555557</v>
      </c>
      <c r="AK19" s="255" t="s">
        <v>296</v>
      </c>
      <c r="AL19" s="4">
        <f t="shared" ref="AL19" si="48">AJ19-$A19</f>
        <v>4.1666666666667074E-3</v>
      </c>
      <c r="AM19" s="44">
        <f t="shared" ref="AM19" si="49">MINUTE(AL19)</f>
        <v>6</v>
      </c>
      <c r="AN19" s="38"/>
      <c r="AP19" s="4"/>
      <c r="AQ19" s="44"/>
      <c r="AR19" s="38"/>
      <c r="AU19" s="48"/>
      <c r="AV19" s="25">
        <v>0.1763888888888889</v>
      </c>
      <c r="AW19" s="334" t="s">
        <v>14</v>
      </c>
      <c r="AX19" s="4">
        <f t="shared" si="26"/>
        <v>6.2500000000000333E-3</v>
      </c>
      <c r="AY19" s="44">
        <f t="shared" si="27"/>
        <v>9</v>
      </c>
      <c r="AZ19" s="50"/>
      <c r="BC19" s="48"/>
      <c r="BD19" s="38"/>
      <c r="BG19" s="48"/>
      <c r="BH19" s="38"/>
      <c r="BK19" s="48"/>
    </row>
    <row r="20" spans="1:111" s="5" customFormat="1" x14ac:dyDescent="0.25">
      <c r="A20" s="4">
        <v>0.17708333333333334</v>
      </c>
      <c r="B20" s="5" t="s">
        <v>4</v>
      </c>
      <c r="C20" s="15">
        <v>1111</v>
      </c>
      <c r="D20" s="38"/>
      <c r="G20" s="46"/>
      <c r="H20" s="41">
        <v>0.18263888888888891</v>
      </c>
      <c r="I20" s="11">
        <v>3307</v>
      </c>
      <c r="J20" s="4">
        <f t="shared" si="0"/>
        <v>5.5555555555555636E-3</v>
      </c>
      <c r="K20" s="44">
        <f t="shared" si="1"/>
        <v>8</v>
      </c>
      <c r="L20" s="38"/>
      <c r="O20" s="48"/>
      <c r="P20" s="38"/>
      <c r="S20" s="48"/>
      <c r="T20" s="50"/>
      <c r="W20" s="48"/>
      <c r="X20" s="38"/>
      <c r="AA20" s="48"/>
      <c r="AB20" s="38"/>
      <c r="AE20" s="48"/>
      <c r="AF20" s="38"/>
      <c r="AI20" s="48"/>
      <c r="AJ20" s="11"/>
      <c r="AM20" s="48"/>
      <c r="AN20" s="41">
        <v>0.18055555555555555</v>
      </c>
      <c r="AO20" s="5">
        <v>1778</v>
      </c>
      <c r="AP20" s="4">
        <f t="shared" si="8"/>
        <v>3.4722222222222099E-3</v>
      </c>
      <c r="AQ20" s="44">
        <f t="shared" si="9"/>
        <v>5</v>
      </c>
      <c r="AR20" s="38"/>
      <c r="AU20" s="48"/>
      <c r="AV20" s="25">
        <v>0.18541666666666667</v>
      </c>
      <c r="AW20" s="334">
        <v>2952</v>
      </c>
      <c r="AX20" s="4">
        <f t="shared" si="26"/>
        <v>8.3333333333333315E-3</v>
      </c>
      <c r="AY20" s="44">
        <f t="shared" si="27"/>
        <v>12</v>
      </c>
      <c r="AZ20" s="50"/>
      <c r="BC20" s="48"/>
      <c r="BD20" s="38"/>
      <c r="BG20" s="48"/>
      <c r="BH20" s="38"/>
      <c r="BK20" s="48"/>
    </row>
    <row r="21" spans="1:111" s="5" customFormat="1" x14ac:dyDescent="0.25">
      <c r="A21" s="4">
        <v>0.18472222222222223</v>
      </c>
      <c r="B21" s="5" t="s">
        <v>8</v>
      </c>
      <c r="C21" s="15">
        <v>100</v>
      </c>
      <c r="D21" s="38"/>
      <c r="G21" s="46"/>
      <c r="H21" s="41">
        <v>0.19097222222222221</v>
      </c>
      <c r="I21" s="11">
        <v>25</v>
      </c>
      <c r="J21" s="4">
        <f t="shared" si="0"/>
        <v>6.2499999999999778E-3</v>
      </c>
      <c r="K21" s="44">
        <f t="shared" si="1"/>
        <v>9</v>
      </c>
      <c r="L21" s="38"/>
      <c r="O21" s="48"/>
      <c r="P21" s="38"/>
      <c r="S21" s="48"/>
      <c r="T21" s="51">
        <v>0.19652777777777777</v>
      </c>
      <c r="U21" s="5">
        <v>19</v>
      </c>
      <c r="V21" s="4">
        <f t="shared" ref="V21" si="50">T21-$A21</f>
        <v>1.1805555555555541E-2</v>
      </c>
      <c r="W21" s="44">
        <f t="shared" ref="W21" si="51">MINUTE(V21)</f>
        <v>17</v>
      </c>
      <c r="X21" s="38"/>
      <c r="AA21" s="48"/>
      <c r="AB21" s="38"/>
      <c r="AE21" s="48"/>
      <c r="AF21" s="38"/>
      <c r="AI21" s="48"/>
      <c r="AJ21" s="25">
        <v>0.1986111111111111</v>
      </c>
      <c r="AK21" s="255">
        <v>15</v>
      </c>
      <c r="AL21" s="4">
        <f t="shared" ref="AL21" si="52">AJ21-$A21</f>
        <v>1.3888888888888867E-2</v>
      </c>
      <c r="AM21" s="44">
        <f t="shared" ref="AM21" si="53">MINUTE(AL21)</f>
        <v>20</v>
      </c>
      <c r="AN21" s="38"/>
      <c r="AQ21" s="48"/>
      <c r="AR21" s="38"/>
      <c r="AU21" s="48"/>
      <c r="AV21" s="11"/>
      <c r="AY21" s="48"/>
      <c r="AZ21" s="25">
        <v>0.18888888888888888</v>
      </c>
      <c r="BA21" s="391" t="s">
        <v>330</v>
      </c>
      <c r="BB21" s="4">
        <f t="shared" ref="BB21" si="54">AZ21-$A21</f>
        <v>4.1666666666666519E-3</v>
      </c>
      <c r="BC21" s="44">
        <f t="shared" ref="BC21" si="55">MINUTE(BB21)</f>
        <v>6</v>
      </c>
      <c r="BD21" s="38"/>
      <c r="BG21" s="48"/>
      <c r="BH21" s="38"/>
      <c r="BK21" s="48"/>
    </row>
    <row r="22" spans="1:111" s="5" customFormat="1" x14ac:dyDescent="0.25">
      <c r="A22" s="4">
        <v>0.19722222222222222</v>
      </c>
      <c r="B22" s="5" t="s">
        <v>13</v>
      </c>
      <c r="C22" s="15" t="s">
        <v>16</v>
      </c>
      <c r="D22" s="38"/>
      <c r="G22" s="46"/>
      <c r="H22" s="41">
        <v>0.20555555555555557</v>
      </c>
      <c r="I22" s="11" t="s">
        <v>300</v>
      </c>
      <c r="J22" s="4">
        <f t="shared" si="0"/>
        <v>8.3333333333333592E-3</v>
      </c>
      <c r="K22" s="44">
        <f t="shared" si="1"/>
        <v>12</v>
      </c>
      <c r="L22" s="38"/>
      <c r="O22" s="48"/>
      <c r="P22" s="38"/>
      <c r="S22" s="48"/>
      <c r="T22" s="50"/>
      <c r="W22" s="48"/>
      <c r="X22" s="38"/>
      <c r="AA22" s="48"/>
      <c r="AB22" s="38"/>
      <c r="AE22" s="48"/>
      <c r="AF22" s="38"/>
      <c r="AI22" s="48"/>
      <c r="AJ22" s="50"/>
      <c r="AM22" s="48"/>
      <c r="AN22" s="38"/>
      <c r="AQ22" s="48"/>
      <c r="AR22" s="38"/>
      <c r="AU22" s="48"/>
      <c r="AV22" s="38"/>
      <c r="AY22" s="48"/>
      <c r="AZ22" s="50"/>
      <c r="BC22" s="48"/>
      <c r="BD22" s="38"/>
      <c r="BG22" s="48"/>
      <c r="BH22" s="38"/>
      <c r="BK22" s="48"/>
    </row>
    <row r="23" spans="1:111" s="7" customFormat="1" x14ac:dyDescent="0.25">
      <c r="C23" s="16"/>
      <c r="D23" s="45">
        <f>COUNTA(D2:D22)/9</f>
        <v>0.33333333333333331</v>
      </c>
      <c r="F23" s="12"/>
      <c r="G23" s="43">
        <f>AVERAGE(G2:G22)</f>
        <v>13.666666666666666</v>
      </c>
      <c r="H23" s="45">
        <f>COUNTA(H2:H22)/20</f>
        <v>1</v>
      </c>
      <c r="J23" s="12"/>
      <c r="K23" s="43">
        <f>AVERAGE(K2:K22)</f>
        <v>7.85</v>
      </c>
      <c r="L23" s="45">
        <f>COUNTA(L2:L22)/15</f>
        <v>0.53333333333333333</v>
      </c>
      <c r="N23" s="12"/>
      <c r="O23" s="43">
        <f>AVERAGE(O2:O22)</f>
        <v>16.875</v>
      </c>
      <c r="P23" s="45">
        <f>COUNTA(P2:P22)/11</f>
        <v>0.81818181818181823</v>
      </c>
      <c r="R23" s="12"/>
      <c r="S23" s="43">
        <f>AVERAGE(S2:S22)</f>
        <v>9.3333333333333339</v>
      </c>
      <c r="T23" s="45">
        <f>COUNTA(T2:T22)/20</f>
        <v>0.2</v>
      </c>
      <c r="V23" s="12"/>
      <c r="W23" s="43">
        <f>AVERAGE(W2:W22)</f>
        <v>11.25</v>
      </c>
      <c r="X23" s="45">
        <f>COUNTA(X2:X22)/20</f>
        <v>0</v>
      </c>
      <c r="Z23" s="12"/>
      <c r="AA23" s="43" t="e">
        <f>AVERAGE(AA2:AA22)</f>
        <v>#DIV/0!</v>
      </c>
      <c r="AB23" s="45">
        <f>COUNTA(AB2:AB22)/13</f>
        <v>0.61538461538461542</v>
      </c>
      <c r="AD23" s="12"/>
      <c r="AE23" s="43">
        <f>AVERAGE(AE2:AE22)</f>
        <v>11</v>
      </c>
      <c r="AF23" s="45">
        <f>COUNTA(AF2:AF22)/8</f>
        <v>0.125</v>
      </c>
      <c r="AH23" s="12"/>
      <c r="AI23" s="43">
        <f>AVERAGE(AI2:AI22)</f>
        <v>7</v>
      </c>
      <c r="AJ23" s="45">
        <f>COUNTA(AJ2:AJ22)/20</f>
        <v>0.15</v>
      </c>
      <c r="AL23" s="12"/>
      <c r="AM23" s="43">
        <f>AVERAGE(AM2:AM22)</f>
        <v>12</v>
      </c>
      <c r="AN23" s="45">
        <f>COUNTA(AN2:AN22)/20</f>
        <v>0.65</v>
      </c>
      <c r="AP23" s="12"/>
      <c r="AQ23" s="43">
        <f>AVERAGE(AQ2:AQ22)</f>
        <v>10.615384615384615</v>
      </c>
      <c r="AR23" s="45">
        <f>COUNTA(AR2:AR22)/15</f>
        <v>0.33333333333333331</v>
      </c>
      <c r="AT23" s="12"/>
      <c r="AU23" s="43">
        <f>AVERAGE(AU2:AU22)</f>
        <v>12.8</v>
      </c>
      <c r="AV23" s="45">
        <f>COUNTA(AV2:AV22)/19</f>
        <v>0.52631578947368418</v>
      </c>
      <c r="AX23" s="12"/>
      <c r="AY23" s="43">
        <f>AVERAGE(AY2:AY22)</f>
        <v>7.9</v>
      </c>
      <c r="AZ23" s="45">
        <f>COUNTA(AZ2:AZ22)/20</f>
        <v>0.15</v>
      </c>
      <c r="BB23" s="12"/>
      <c r="BC23" s="43">
        <f>AVERAGE(BC2:BC22)</f>
        <v>8.3333333333333339</v>
      </c>
      <c r="BD23" s="45">
        <f>COUNTA(BD2:BD22)/20</f>
        <v>0</v>
      </c>
      <c r="BF23" s="12"/>
      <c r="BG23" s="43" t="e">
        <f>AVERAGE(BG2:BG22)</f>
        <v>#DIV/0!</v>
      </c>
      <c r="BH23" s="45">
        <f>COUNTA(BH2:BH22)/20</f>
        <v>0</v>
      </c>
      <c r="BJ23" s="12"/>
      <c r="BK23" s="43" t="e">
        <f>AVERAGE(BK2:BK22)</f>
        <v>#DIV/0!</v>
      </c>
      <c r="BL23" s="18">
        <f>COUNTA(BL2:BL22)/20</f>
        <v>0</v>
      </c>
      <c r="BN23" s="12"/>
      <c r="BO23" s="21" t="e">
        <f>AVERAGE(BO2:BO22)</f>
        <v>#DIV/0!</v>
      </c>
      <c r="BP23" s="18">
        <f>COUNTA(BP2:BP22)/20</f>
        <v>0</v>
      </c>
      <c r="BR23" s="12"/>
      <c r="BS23" s="21" t="e">
        <f>AVERAGE(BS2:BS22)</f>
        <v>#DIV/0!</v>
      </c>
      <c r="BT23" s="18">
        <f>COUNTA(BT2:BT22)/20</f>
        <v>0</v>
      </c>
      <c r="BV23" s="12"/>
      <c r="BW23" s="21" t="e">
        <f>AVERAGE(BW2:BW22)</f>
        <v>#DIV/0!</v>
      </c>
      <c r="BX23" s="18">
        <f>COUNTA(BX2:BX22)/20</f>
        <v>0</v>
      </c>
      <c r="BZ23" s="12"/>
      <c r="CA23" s="21" t="e">
        <f>AVERAGE(CA2:CA22)</f>
        <v>#DIV/0!</v>
      </c>
      <c r="CB23" s="18">
        <f>COUNTA(CB2:CB22)/20</f>
        <v>0</v>
      </c>
      <c r="CD23" s="12"/>
      <c r="CE23" s="21" t="e">
        <f>AVERAGE(CE2:CE22)</f>
        <v>#DIV/0!</v>
      </c>
      <c r="CF23" s="18">
        <f>COUNTA(CF2:CF22)/20</f>
        <v>0</v>
      </c>
      <c r="CH23" s="12"/>
      <c r="CI23" s="21" t="e">
        <f>AVERAGE(CI2:CI22)</f>
        <v>#DIV/0!</v>
      </c>
      <c r="CJ23" s="18">
        <f>COUNTA(CJ2:CJ22)/20</f>
        <v>0</v>
      </c>
      <c r="CL23" s="12"/>
      <c r="CM23" s="21" t="e">
        <f>AVERAGE(CM2:CM22)</f>
        <v>#DIV/0!</v>
      </c>
      <c r="CN23" s="18">
        <f>COUNTA(CN2:CN22)/20</f>
        <v>0</v>
      </c>
      <c r="CP23" s="12"/>
      <c r="CQ23" s="21" t="e">
        <f>AVERAGE(CQ2:CQ22)</f>
        <v>#DIV/0!</v>
      </c>
      <c r="CR23" s="18">
        <f>COUNTA(CR2:CR22)/20</f>
        <v>0</v>
      </c>
      <c r="CT23" s="12"/>
      <c r="CU23" s="21" t="e">
        <f>AVERAGE(CU2:CU22)</f>
        <v>#DIV/0!</v>
      </c>
      <c r="CV23" s="18">
        <f>COUNTA(CV2:CV22)/20</f>
        <v>0</v>
      </c>
      <c r="CX23" s="12"/>
      <c r="CY23" s="21" t="e">
        <f>AVERAGE(CY2:CY22)</f>
        <v>#DIV/0!</v>
      </c>
      <c r="CZ23" s="18">
        <f>COUNTA(CZ2:CZ22)/20</f>
        <v>0</v>
      </c>
      <c r="DB23" s="12"/>
      <c r="DC23" s="21" t="e">
        <f>AVERAGE(DC2:DC22)</f>
        <v>#DIV/0!</v>
      </c>
      <c r="DD23" s="18">
        <f>COUNTA(DD2:DD22)/20</f>
        <v>0</v>
      </c>
      <c r="DF23" s="12"/>
      <c r="DG23" s="21" t="e">
        <f>AVERAGE(DG2:DG22)</f>
        <v>#DIV/0!</v>
      </c>
    </row>
    <row r="24" spans="1:111" s="3" customFormat="1" x14ac:dyDescent="0.25">
      <c r="A24" s="2" t="s">
        <v>22</v>
      </c>
      <c r="C24" s="14"/>
      <c r="D24" s="39"/>
      <c r="G24" s="46"/>
      <c r="H24" s="39"/>
      <c r="K24" s="69"/>
      <c r="L24" s="39"/>
      <c r="O24" s="69"/>
      <c r="P24" s="39"/>
      <c r="S24" s="69"/>
      <c r="T24" s="39"/>
      <c r="W24" s="69"/>
      <c r="X24" s="39"/>
      <c r="AA24" s="69"/>
      <c r="AB24" s="39"/>
      <c r="AE24" s="69"/>
      <c r="AF24" s="39"/>
      <c r="AI24" s="69"/>
      <c r="AJ24" s="39"/>
      <c r="AM24" s="69"/>
      <c r="AN24" s="39"/>
      <c r="AQ24" s="69"/>
      <c r="AR24" s="39"/>
      <c r="AU24" s="69"/>
      <c r="AV24" s="39"/>
      <c r="AY24" s="69"/>
      <c r="AZ24" s="39"/>
      <c r="BC24" s="69"/>
      <c r="BD24" s="39"/>
      <c r="BG24" s="69"/>
      <c r="BH24" s="39"/>
      <c r="BK24" s="69"/>
    </row>
    <row r="25" spans="1:111" s="5" customFormat="1" x14ac:dyDescent="0.25">
      <c r="A25" s="4">
        <v>9.7222222222222224E-3</v>
      </c>
      <c r="B25" s="5" t="s">
        <v>25</v>
      </c>
      <c r="C25" s="15" t="s">
        <v>14</v>
      </c>
      <c r="D25" s="51">
        <v>1.4583333333333332E-2</v>
      </c>
      <c r="E25" s="5" t="s">
        <v>287</v>
      </c>
      <c r="F25" s="4">
        <f>D25-$A25</f>
        <v>4.8611111111111095E-3</v>
      </c>
      <c r="G25" s="44">
        <f>MINUTE(F25)</f>
        <v>7</v>
      </c>
      <c r="H25" s="51">
        <v>1.8055555555555557E-2</v>
      </c>
      <c r="I25" s="5" t="s">
        <v>296</v>
      </c>
      <c r="J25" s="4">
        <f t="shared" ref="J25:J44" si="56">H25-$A25</f>
        <v>8.333333333333335E-3</v>
      </c>
      <c r="K25" s="44">
        <f t="shared" ref="K25:K44" si="57">MINUTE(J25)</f>
        <v>12</v>
      </c>
      <c r="L25" s="50"/>
      <c r="O25" s="48"/>
      <c r="P25" s="51">
        <v>1.5972222222222224E-2</v>
      </c>
      <c r="Q25" s="5" t="s">
        <v>296</v>
      </c>
      <c r="R25" s="4">
        <f t="shared" ref="R25:R30" si="58">P25-$A25</f>
        <v>6.2500000000000021E-3</v>
      </c>
      <c r="S25" s="44">
        <f t="shared" ref="S25:S30" si="59">MINUTE(R25)</f>
        <v>9</v>
      </c>
      <c r="T25" s="11"/>
      <c r="W25" s="48"/>
      <c r="X25" s="38"/>
      <c r="AA25" s="48"/>
      <c r="AB25" s="25">
        <v>1.8749999999999999E-2</v>
      </c>
      <c r="AC25" s="180" t="s">
        <v>14</v>
      </c>
      <c r="AD25" s="4">
        <f t="shared" ref="AD25" si="60">AB25-$A25</f>
        <v>9.0277777777777769E-3</v>
      </c>
      <c r="AE25" s="44">
        <f t="shared" ref="AE25" si="61">MINUTE(AD25)</f>
        <v>13</v>
      </c>
      <c r="AF25" s="38"/>
      <c r="AI25" s="48"/>
      <c r="AJ25" s="11"/>
      <c r="AM25" s="48"/>
      <c r="AN25" s="51">
        <v>2.0833333333333332E-2</v>
      </c>
      <c r="AO25" s="5" t="s">
        <v>14</v>
      </c>
      <c r="AP25" s="4">
        <f t="shared" ref="AP25:AP42" si="62">AN25-$A25</f>
        <v>1.111111111111111E-2</v>
      </c>
      <c r="AQ25" s="44">
        <f t="shared" ref="AQ25:AQ42" si="63">MINUTE(AP25)</f>
        <v>16</v>
      </c>
      <c r="AR25" s="11"/>
      <c r="AU25" s="48"/>
      <c r="AV25" s="25">
        <v>1.5277777777777777E-2</v>
      </c>
      <c r="AW25" s="340" t="s">
        <v>14</v>
      </c>
      <c r="AX25" s="4">
        <f t="shared" ref="AX25:AX39" si="64">AV25-$A25</f>
        <v>5.5555555555555549E-3</v>
      </c>
      <c r="AY25" s="44">
        <f t="shared" ref="AY25:AY39" si="65">MINUTE(AX25)</f>
        <v>8</v>
      </c>
      <c r="AZ25" s="25"/>
      <c r="BA25" s="383"/>
      <c r="BC25" s="48"/>
      <c r="BD25" s="38"/>
      <c r="BG25" s="48"/>
      <c r="BH25" s="38"/>
      <c r="BK25" s="48"/>
    </row>
    <row r="26" spans="1:111" s="5" customFormat="1" x14ac:dyDescent="0.25">
      <c r="A26" s="4">
        <v>2.361111111111111E-2</v>
      </c>
      <c r="B26" s="5" t="s">
        <v>26</v>
      </c>
      <c r="C26" s="15">
        <v>1111</v>
      </c>
      <c r="D26" s="50"/>
      <c r="G26" s="46"/>
      <c r="H26" s="51">
        <v>3.125E-2</v>
      </c>
      <c r="I26" s="5">
        <v>1629</v>
      </c>
      <c r="J26" s="4">
        <f t="shared" si="56"/>
        <v>7.6388888888888895E-3</v>
      </c>
      <c r="K26" s="44">
        <f t="shared" si="57"/>
        <v>11</v>
      </c>
      <c r="L26" s="51">
        <v>3.6805555555555557E-2</v>
      </c>
      <c r="M26" s="5">
        <v>4526</v>
      </c>
      <c r="N26" s="4">
        <f t="shared" ref="N26:N27" si="66">L26-$A26</f>
        <v>1.3194444444444446E-2</v>
      </c>
      <c r="O26" s="44">
        <f t="shared" ref="O26:O27" si="67">MINUTE(N26)</f>
        <v>19</v>
      </c>
      <c r="P26" s="51">
        <v>3.1944444444444449E-2</v>
      </c>
      <c r="Q26" s="5">
        <v>4133</v>
      </c>
      <c r="R26" s="4">
        <f t="shared" si="58"/>
        <v>8.3333333333333384E-3</v>
      </c>
      <c r="S26" s="44">
        <f t="shared" si="59"/>
        <v>12</v>
      </c>
      <c r="T26" s="51">
        <v>2.8472222222222222E-2</v>
      </c>
      <c r="U26" s="5">
        <v>1630</v>
      </c>
      <c r="V26" s="4">
        <f t="shared" ref="V26" si="68">T26-$A26</f>
        <v>4.8611111111111112E-3</v>
      </c>
      <c r="W26" s="44">
        <f t="shared" ref="W26" si="69">MINUTE(V26)</f>
        <v>7</v>
      </c>
      <c r="X26" s="38"/>
      <c r="AA26" s="48"/>
      <c r="AB26" s="11"/>
      <c r="AE26" s="48"/>
      <c r="AF26" s="38"/>
      <c r="AI26" s="48"/>
      <c r="AJ26" s="11"/>
      <c r="AM26" s="48"/>
      <c r="AN26" s="51">
        <v>3.2638888888888891E-2</v>
      </c>
      <c r="AO26" s="5">
        <v>2487</v>
      </c>
      <c r="AP26" s="4">
        <f t="shared" si="62"/>
        <v>9.0277777777777804E-3</v>
      </c>
      <c r="AQ26" s="44">
        <f t="shared" si="63"/>
        <v>13</v>
      </c>
      <c r="AR26" s="11"/>
      <c r="AU26" s="48"/>
      <c r="AV26" s="25">
        <v>2.9166666666666664E-2</v>
      </c>
      <c r="AW26" s="340">
        <v>4150</v>
      </c>
      <c r="AX26" s="4">
        <f t="shared" si="64"/>
        <v>5.5555555555555532E-3</v>
      </c>
      <c r="AY26" s="44">
        <f t="shared" si="65"/>
        <v>8</v>
      </c>
      <c r="AZ26" s="11"/>
      <c r="BC26" s="48"/>
      <c r="BD26" s="38"/>
      <c r="BG26" s="48"/>
      <c r="BH26" s="38"/>
      <c r="BK26" s="48"/>
    </row>
    <row r="27" spans="1:111" s="5" customFormat="1" x14ac:dyDescent="0.25">
      <c r="A27" s="4">
        <v>3.0555555555555555E-2</v>
      </c>
      <c r="B27" s="5" t="s">
        <v>27</v>
      </c>
      <c r="C27" s="15">
        <v>100</v>
      </c>
      <c r="D27" s="50"/>
      <c r="F27" s="4"/>
      <c r="G27" s="46"/>
      <c r="H27" s="51">
        <v>3.6805555555555557E-2</v>
      </c>
      <c r="I27" s="5">
        <v>249</v>
      </c>
      <c r="J27" s="4">
        <f t="shared" si="56"/>
        <v>6.2500000000000021E-3</v>
      </c>
      <c r="K27" s="44">
        <f t="shared" si="57"/>
        <v>9</v>
      </c>
      <c r="L27" s="51">
        <v>4.4444444444444446E-2</v>
      </c>
      <c r="M27" s="5">
        <v>241</v>
      </c>
      <c r="N27" s="4">
        <f t="shared" si="66"/>
        <v>1.3888888888888892E-2</v>
      </c>
      <c r="O27" s="44">
        <f t="shared" si="67"/>
        <v>20</v>
      </c>
      <c r="P27" s="50"/>
      <c r="R27" s="4"/>
      <c r="S27" s="44"/>
      <c r="T27" s="11"/>
      <c r="W27" s="48"/>
      <c r="X27" s="38"/>
      <c r="AA27" s="48"/>
      <c r="AB27" s="50"/>
      <c r="AE27" s="48"/>
      <c r="AF27" s="38"/>
      <c r="AI27" s="48"/>
      <c r="AJ27" s="11"/>
      <c r="AM27" s="48"/>
      <c r="AN27" s="51">
        <v>3.6111111111111115E-2</v>
      </c>
      <c r="AO27" s="5">
        <v>2739</v>
      </c>
      <c r="AP27" s="4">
        <f t="shared" si="62"/>
        <v>5.5555555555555601E-3</v>
      </c>
      <c r="AQ27" s="44">
        <f t="shared" si="63"/>
        <v>8</v>
      </c>
      <c r="AR27" s="11"/>
      <c r="AU27" s="48"/>
      <c r="AV27" s="25">
        <v>3.7499999999999999E-2</v>
      </c>
      <c r="AW27" s="340">
        <v>247</v>
      </c>
      <c r="AX27" s="4">
        <f t="shared" si="64"/>
        <v>6.9444444444444441E-3</v>
      </c>
      <c r="AY27" s="44">
        <f t="shared" si="65"/>
        <v>10</v>
      </c>
      <c r="AZ27" s="11"/>
      <c r="BC27" s="48"/>
      <c r="BD27" s="38"/>
      <c r="BG27" s="48"/>
      <c r="BH27" s="38"/>
      <c r="BK27" s="48"/>
    </row>
    <row r="28" spans="1:111" s="5" customFormat="1" x14ac:dyDescent="0.25">
      <c r="A28" s="4">
        <v>3.9583333333333331E-2</v>
      </c>
      <c r="B28" s="5" t="s">
        <v>41</v>
      </c>
      <c r="C28" s="15" t="s">
        <v>14</v>
      </c>
      <c r="D28" s="50"/>
      <c r="G28" s="46"/>
      <c r="H28" s="51">
        <v>4.4444444444444446E-2</v>
      </c>
      <c r="I28" s="5" t="s">
        <v>296</v>
      </c>
      <c r="J28" s="4">
        <f t="shared" si="56"/>
        <v>4.8611111111111147E-3</v>
      </c>
      <c r="K28" s="44">
        <f t="shared" si="57"/>
        <v>7</v>
      </c>
      <c r="L28" s="50"/>
      <c r="O28" s="48"/>
      <c r="P28" s="51">
        <v>4.5833333333333337E-2</v>
      </c>
      <c r="Q28" s="5" t="s">
        <v>296</v>
      </c>
      <c r="R28" s="4">
        <f t="shared" si="58"/>
        <v>6.2500000000000056E-3</v>
      </c>
      <c r="S28" s="44">
        <f t="shared" si="59"/>
        <v>9</v>
      </c>
      <c r="T28" s="11"/>
      <c r="W28" s="48"/>
      <c r="X28" s="38"/>
      <c r="AA28" s="48"/>
      <c r="AB28" s="25">
        <v>4.3055555555555562E-2</v>
      </c>
      <c r="AC28" s="180" t="s">
        <v>14</v>
      </c>
      <c r="AD28" s="4">
        <f t="shared" ref="AD28" si="70">AB28-$A28</f>
        <v>3.4722222222222307E-3</v>
      </c>
      <c r="AE28" s="44">
        <f t="shared" ref="AE28" si="71">MINUTE(AD28)</f>
        <v>5</v>
      </c>
      <c r="AF28" s="38"/>
      <c r="AI28" s="48"/>
      <c r="AJ28" s="50"/>
      <c r="AM28" s="48"/>
      <c r="AP28" s="4"/>
      <c r="AQ28" s="44"/>
      <c r="AR28" s="11"/>
      <c r="AU28" s="48"/>
      <c r="AV28" s="11"/>
      <c r="AX28" s="4"/>
      <c r="AY28" s="44"/>
      <c r="AZ28" s="11"/>
      <c r="BC28" s="48"/>
      <c r="BD28" s="38"/>
      <c r="BG28" s="48"/>
      <c r="BH28" s="38"/>
      <c r="BK28" s="48"/>
    </row>
    <row r="29" spans="1:111" s="5" customFormat="1" x14ac:dyDescent="0.25">
      <c r="A29" s="4">
        <v>4.5138888888888888E-2</v>
      </c>
      <c r="B29" s="5" t="s">
        <v>42</v>
      </c>
      <c r="C29" s="15" t="s">
        <v>21</v>
      </c>
      <c r="D29" s="51">
        <v>5.6250000000000001E-2</v>
      </c>
      <c r="E29" s="5" t="s">
        <v>141</v>
      </c>
      <c r="F29" s="4">
        <f>D29-$A29</f>
        <v>1.1111111111111113E-2</v>
      </c>
      <c r="G29" s="44">
        <f>MINUTE(F29)</f>
        <v>16</v>
      </c>
      <c r="H29" s="51">
        <v>5.0694444444444452E-2</v>
      </c>
      <c r="I29" s="5" t="s">
        <v>21</v>
      </c>
      <c r="J29" s="4">
        <f t="shared" si="56"/>
        <v>5.5555555555555636E-3</v>
      </c>
      <c r="K29" s="44">
        <f t="shared" si="57"/>
        <v>8</v>
      </c>
      <c r="L29" s="51">
        <v>5.0694444444444452E-2</v>
      </c>
      <c r="M29" s="5" t="s">
        <v>141</v>
      </c>
      <c r="N29" s="4">
        <f t="shared" ref="N29" si="72">L29-$A29</f>
        <v>5.5555555555555636E-3</v>
      </c>
      <c r="O29" s="44">
        <f t="shared" ref="O29" si="73">MINUTE(N29)</f>
        <v>8</v>
      </c>
      <c r="P29" s="51">
        <v>4.9305555555555554E-2</v>
      </c>
      <c r="Q29" s="5" t="s">
        <v>308</v>
      </c>
      <c r="R29" s="4">
        <f t="shared" si="58"/>
        <v>4.1666666666666657E-3</v>
      </c>
      <c r="S29" s="44">
        <f t="shared" si="59"/>
        <v>6</v>
      </c>
      <c r="T29" s="51">
        <v>4.7916666666666663E-2</v>
      </c>
      <c r="U29" s="5" t="s">
        <v>141</v>
      </c>
      <c r="V29" s="4">
        <f t="shared" ref="V29" si="74">T29-$A29</f>
        <v>2.7777777777777748E-3</v>
      </c>
      <c r="W29" s="44">
        <f t="shared" ref="W29" si="75">MINUTE(V29)</f>
        <v>4</v>
      </c>
      <c r="X29" s="38"/>
      <c r="AA29" s="48"/>
      <c r="AB29" s="50"/>
      <c r="AE29" s="48"/>
      <c r="AF29" s="38"/>
      <c r="AI29" s="48"/>
      <c r="AJ29" s="50"/>
      <c r="AM29" s="48"/>
      <c r="AN29" s="51">
        <v>4.9305555555555554E-2</v>
      </c>
      <c r="AO29" s="5" t="s">
        <v>141</v>
      </c>
      <c r="AP29" s="4">
        <f>AN30-$A29</f>
        <v>1.5972222222222228E-2</v>
      </c>
      <c r="AQ29" s="44">
        <f t="shared" si="63"/>
        <v>23</v>
      </c>
      <c r="AR29" s="25">
        <v>5.8333333333333327E-2</v>
      </c>
      <c r="AS29" s="317" t="s">
        <v>141</v>
      </c>
      <c r="AT29" s="4">
        <f t="shared" ref="AT29" si="76">AR29-$A29</f>
        <v>1.3194444444444439E-2</v>
      </c>
      <c r="AU29" s="44">
        <f t="shared" ref="AU29" si="77">MINUTE(AT29)</f>
        <v>19</v>
      </c>
      <c r="AV29" s="25">
        <v>5.2777777777777778E-2</v>
      </c>
      <c r="AW29" s="340" t="s">
        <v>326</v>
      </c>
      <c r="AX29" s="4">
        <f t="shared" si="64"/>
        <v>7.6388888888888895E-3</v>
      </c>
      <c r="AY29" s="44">
        <f t="shared" si="65"/>
        <v>11</v>
      </c>
      <c r="AZ29" s="50"/>
      <c r="BC29" s="48"/>
      <c r="BD29" s="38"/>
      <c r="BG29" s="48"/>
      <c r="BH29" s="38"/>
      <c r="BK29" s="48"/>
    </row>
    <row r="30" spans="1:111" s="5" customFormat="1" x14ac:dyDescent="0.25">
      <c r="A30" s="4">
        <v>5.6944444444444443E-2</v>
      </c>
      <c r="B30" s="5" t="s">
        <v>43</v>
      </c>
      <c r="C30" s="15" t="s">
        <v>14</v>
      </c>
      <c r="D30" s="50"/>
      <c r="G30" s="46"/>
      <c r="H30" s="51">
        <v>6.25E-2</v>
      </c>
      <c r="I30" s="5" t="s">
        <v>296</v>
      </c>
      <c r="J30" s="4">
        <f t="shared" si="56"/>
        <v>5.5555555555555566E-3</v>
      </c>
      <c r="K30" s="44">
        <f t="shared" si="57"/>
        <v>8</v>
      </c>
      <c r="L30" s="50"/>
      <c r="O30" s="48"/>
      <c r="P30" s="51">
        <v>6.0416666666666667E-2</v>
      </c>
      <c r="Q30" s="5" t="s">
        <v>296</v>
      </c>
      <c r="R30" s="4">
        <f t="shared" si="58"/>
        <v>3.4722222222222238E-3</v>
      </c>
      <c r="S30" s="44">
        <f t="shared" si="59"/>
        <v>5</v>
      </c>
      <c r="T30" s="11"/>
      <c r="W30" s="48"/>
      <c r="X30" s="38"/>
      <c r="AA30" s="48"/>
      <c r="AB30" s="38"/>
      <c r="AE30" s="48"/>
      <c r="AF30" s="38"/>
      <c r="AI30" s="48"/>
      <c r="AJ30" s="50"/>
      <c r="AM30" s="48"/>
      <c r="AN30" s="51">
        <v>6.1111111111111116E-2</v>
      </c>
      <c r="AO30" s="5" t="s">
        <v>14</v>
      </c>
      <c r="AP30" s="4">
        <f t="shared" si="62"/>
        <v>4.1666666666666727E-3</v>
      </c>
      <c r="AQ30" s="44">
        <f t="shared" si="63"/>
        <v>6</v>
      </c>
      <c r="AR30" s="11"/>
      <c r="AU30" s="48"/>
      <c r="AV30" s="25">
        <v>6.25E-2</v>
      </c>
      <c r="AW30" s="340" t="s">
        <v>14</v>
      </c>
      <c r="AX30" s="4">
        <f t="shared" si="64"/>
        <v>5.5555555555555566E-3</v>
      </c>
      <c r="AY30" s="44">
        <f t="shared" si="65"/>
        <v>8</v>
      </c>
      <c r="AZ30" s="25"/>
      <c r="BA30" s="383"/>
      <c r="BC30" s="48"/>
      <c r="BD30" s="38"/>
      <c r="BG30" s="48"/>
      <c r="BH30" s="38"/>
      <c r="BK30" s="48"/>
    </row>
    <row r="31" spans="1:111" s="5" customFormat="1" x14ac:dyDescent="0.25">
      <c r="A31" s="4">
        <v>6.458333333333334E-2</v>
      </c>
      <c r="B31" s="5" t="s">
        <v>44</v>
      </c>
      <c r="C31" s="15" t="s">
        <v>17</v>
      </c>
      <c r="D31" s="50"/>
      <c r="G31" s="46"/>
      <c r="H31" s="50"/>
      <c r="J31" s="4"/>
      <c r="K31" s="44"/>
      <c r="L31" s="50"/>
      <c r="O31" s="48"/>
      <c r="P31" s="50"/>
      <c r="S31" s="48"/>
      <c r="T31" s="11"/>
      <c r="W31" s="48"/>
      <c r="X31" s="38"/>
      <c r="AA31" s="48"/>
      <c r="AB31" s="38"/>
      <c r="AE31" s="48"/>
      <c r="AF31" s="38"/>
      <c r="AI31" s="48"/>
      <c r="AJ31" s="50"/>
      <c r="AM31" s="48"/>
      <c r="AN31" s="51">
        <v>7.4305555555555555E-2</v>
      </c>
      <c r="AO31" s="5">
        <v>60</v>
      </c>
      <c r="AP31" s="4">
        <f t="shared" si="62"/>
        <v>9.7222222222222154E-3</v>
      </c>
      <c r="AQ31" s="44">
        <f t="shared" si="63"/>
        <v>14</v>
      </c>
      <c r="AR31" s="11"/>
      <c r="AU31" s="48"/>
      <c r="AV31" s="25">
        <v>7.7083333333333337E-2</v>
      </c>
      <c r="AW31" s="342">
        <v>1.16875</v>
      </c>
      <c r="AX31" s="4">
        <f t="shared" si="64"/>
        <v>1.2499999999999997E-2</v>
      </c>
      <c r="AY31" s="44">
        <f t="shared" si="65"/>
        <v>18</v>
      </c>
      <c r="AZ31" s="11"/>
      <c r="BC31" s="48"/>
      <c r="BD31" s="38"/>
      <c r="BG31" s="48"/>
      <c r="BH31" s="38"/>
      <c r="BK31" s="48"/>
    </row>
    <row r="32" spans="1:111" s="5" customFormat="1" x14ac:dyDescent="0.25">
      <c r="A32" s="6" t="s">
        <v>28</v>
      </c>
      <c r="B32" s="5" t="s">
        <v>45</v>
      </c>
      <c r="C32" s="15" t="s">
        <v>14</v>
      </c>
      <c r="D32" s="50"/>
      <c r="G32" s="46"/>
      <c r="H32" s="51">
        <v>7.9166666666666663E-2</v>
      </c>
      <c r="I32" s="5" t="s">
        <v>296</v>
      </c>
      <c r="J32" s="4">
        <f t="shared" si="56"/>
        <v>3.4722222222222238E-3</v>
      </c>
      <c r="K32" s="44">
        <f t="shared" si="57"/>
        <v>5</v>
      </c>
      <c r="L32" s="50"/>
      <c r="O32" s="48"/>
      <c r="P32" s="38"/>
      <c r="S32" s="48"/>
      <c r="T32" s="51">
        <v>9.6527777777777768E-2</v>
      </c>
      <c r="U32" s="5" t="s">
        <v>287</v>
      </c>
      <c r="V32" s="4">
        <f t="shared" ref="V32:V33" si="78">T32-$A32</f>
        <v>2.0833333333333329E-2</v>
      </c>
      <c r="W32" s="44">
        <f t="shared" ref="W32:W33" si="79">MINUTE(V32)</f>
        <v>30</v>
      </c>
      <c r="X32" s="38"/>
      <c r="AA32" s="48"/>
      <c r="AB32" s="38"/>
      <c r="AE32" s="48"/>
      <c r="AF32" s="38"/>
      <c r="AI32" s="48"/>
      <c r="AJ32" s="50"/>
      <c r="AM32" s="48"/>
      <c r="AN32" s="51">
        <v>9.2361111111111116E-2</v>
      </c>
      <c r="AO32" s="5" t="s">
        <v>14</v>
      </c>
      <c r="AP32" s="4">
        <f t="shared" si="62"/>
        <v>1.6666666666666677E-2</v>
      </c>
      <c r="AQ32" s="44">
        <f t="shared" si="63"/>
        <v>24</v>
      </c>
      <c r="AR32" s="25">
        <v>9.7916666666666666E-2</v>
      </c>
      <c r="AS32" s="317" t="s">
        <v>287</v>
      </c>
      <c r="AT32" s="4">
        <f t="shared" ref="AT32" si="80">AR32-$A32</f>
        <v>2.2222222222222227E-2</v>
      </c>
      <c r="AU32" s="44">
        <f t="shared" ref="AU32" si="81">MINUTE(AT32)</f>
        <v>32</v>
      </c>
      <c r="AV32" s="25">
        <v>7.9861111111111105E-2</v>
      </c>
      <c r="AW32" s="340" t="s">
        <v>14</v>
      </c>
      <c r="AX32" s="4">
        <f t="shared" si="64"/>
        <v>4.1666666666666657E-3</v>
      </c>
      <c r="AY32" s="44">
        <f t="shared" si="65"/>
        <v>6</v>
      </c>
      <c r="AZ32" s="11"/>
      <c r="BC32" s="48"/>
      <c r="BD32" s="38"/>
      <c r="BG32" s="48"/>
      <c r="BH32" s="38"/>
      <c r="BK32" s="48"/>
    </row>
    <row r="33" spans="1:111" s="5" customFormat="1" x14ac:dyDescent="0.25">
      <c r="A33" s="6" t="s">
        <v>29</v>
      </c>
      <c r="B33" s="5" t="s">
        <v>46</v>
      </c>
      <c r="C33" s="15" t="s">
        <v>16</v>
      </c>
      <c r="D33" s="50"/>
      <c r="G33" s="46"/>
      <c r="H33" s="51">
        <v>0.10277777777777779</v>
      </c>
      <c r="I33" s="5" t="s">
        <v>300</v>
      </c>
      <c r="J33" s="4">
        <f t="shared" si="56"/>
        <v>7.6388888888889034E-3</v>
      </c>
      <c r="K33" s="44">
        <f t="shared" si="57"/>
        <v>11</v>
      </c>
      <c r="L33" s="50"/>
      <c r="O33" s="48"/>
      <c r="P33" s="38"/>
      <c r="S33" s="48"/>
      <c r="T33" s="51">
        <v>9.8611111111111108E-2</v>
      </c>
      <c r="U33" s="5" t="s">
        <v>276</v>
      </c>
      <c r="V33" s="4">
        <f t="shared" si="78"/>
        <v>3.4722222222222238E-3</v>
      </c>
      <c r="W33" s="44">
        <f t="shared" si="79"/>
        <v>5</v>
      </c>
      <c r="X33" s="38"/>
      <c r="AA33" s="48"/>
      <c r="AB33" s="38"/>
      <c r="AE33" s="48"/>
      <c r="AF33" s="38"/>
      <c r="AI33" s="48"/>
      <c r="AJ33" s="50"/>
      <c r="AM33" s="48"/>
      <c r="AN33" s="50"/>
      <c r="AP33" s="4"/>
      <c r="AQ33" s="44"/>
      <c r="AR33" s="11"/>
      <c r="AU33" s="48"/>
      <c r="AV33" s="25">
        <v>0.10347222222222223</v>
      </c>
      <c r="AW33" s="340" t="s">
        <v>16</v>
      </c>
      <c r="AX33" s="4">
        <f t="shared" si="64"/>
        <v>8.3333333333333454E-3</v>
      </c>
      <c r="AY33" s="44">
        <f t="shared" si="65"/>
        <v>12</v>
      </c>
      <c r="AZ33" s="50"/>
      <c r="BC33" s="48"/>
      <c r="BD33" s="38"/>
      <c r="BG33" s="48"/>
      <c r="BH33" s="38"/>
      <c r="BK33" s="48"/>
    </row>
    <row r="34" spans="1:111" s="5" customFormat="1" x14ac:dyDescent="0.25">
      <c r="A34" s="6" t="s">
        <v>30</v>
      </c>
      <c r="B34" s="5" t="s">
        <v>44</v>
      </c>
      <c r="C34" s="15" t="s">
        <v>17</v>
      </c>
      <c r="D34" s="50"/>
      <c r="G34" s="46"/>
      <c r="H34" s="51">
        <v>0.10555555555555556</v>
      </c>
      <c r="I34" s="5">
        <v>60</v>
      </c>
      <c r="J34" s="4">
        <f t="shared" si="56"/>
        <v>3.4722222222222099E-3</v>
      </c>
      <c r="K34" s="44">
        <f t="shared" si="57"/>
        <v>5</v>
      </c>
      <c r="L34" s="50"/>
      <c r="O34" s="48"/>
      <c r="P34" s="38"/>
      <c r="S34" s="48"/>
      <c r="T34" s="11"/>
      <c r="W34" s="48"/>
      <c r="X34" s="38"/>
      <c r="AA34" s="48"/>
      <c r="AB34" s="38"/>
      <c r="AE34" s="48"/>
      <c r="AF34" s="38"/>
      <c r="AI34" s="48"/>
      <c r="AJ34" s="50"/>
      <c r="AM34" s="48"/>
      <c r="AN34" s="50"/>
      <c r="AP34" s="4"/>
      <c r="AQ34" s="44"/>
      <c r="AR34" s="11"/>
      <c r="AU34" s="48"/>
      <c r="AV34" s="25">
        <v>0.10694444444444444</v>
      </c>
      <c r="AW34" s="341">
        <v>0.28263888888888888</v>
      </c>
      <c r="AX34" s="4">
        <f t="shared" si="64"/>
        <v>4.8611111111110938E-3</v>
      </c>
      <c r="AY34" s="44">
        <f t="shared" si="65"/>
        <v>7</v>
      </c>
      <c r="AZ34" s="50"/>
      <c r="BC34" s="48"/>
      <c r="BD34" s="38"/>
      <c r="BG34" s="48"/>
      <c r="BH34" s="38"/>
      <c r="BK34" s="48"/>
    </row>
    <row r="35" spans="1:111" s="5" customFormat="1" x14ac:dyDescent="0.25">
      <c r="A35" s="6" t="s">
        <v>31</v>
      </c>
      <c r="B35" s="5" t="s">
        <v>25</v>
      </c>
      <c r="C35" s="15" t="s">
        <v>14</v>
      </c>
      <c r="D35" s="51">
        <v>0.11458333333333333</v>
      </c>
      <c r="E35" s="5" t="s">
        <v>287</v>
      </c>
      <c r="F35" s="4">
        <f>D35-$A35</f>
        <v>6.2499999999999917E-3</v>
      </c>
      <c r="G35" s="44">
        <f>MINUTE(F35)</f>
        <v>9</v>
      </c>
      <c r="H35" s="50"/>
      <c r="J35" s="4"/>
      <c r="K35" s="44"/>
      <c r="L35" s="38"/>
      <c r="O35" s="48"/>
      <c r="P35" s="38"/>
      <c r="S35" s="48"/>
      <c r="T35" s="50"/>
      <c r="W35" s="48"/>
      <c r="X35" s="38"/>
      <c r="AA35" s="48"/>
      <c r="AB35" s="38"/>
      <c r="AE35" s="48"/>
      <c r="AF35" s="38"/>
      <c r="AI35" s="48"/>
      <c r="AJ35" s="50"/>
      <c r="AM35" s="48"/>
      <c r="AN35" s="51">
        <v>0.1125</v>
      </c>
      <c r="AO35" s="5" t="s">
        <v>287</v>
      </c>
      <c r="AP35" s="4">
        <f t="shared" si="62"/>
        <v>4.1666666666666657E-3</v>
      </c>
      <c r="AQ35" s="44">
        <f t="shared" si="63"/>
        <v>6</v>
      </c>
      <c r="AR35" s="11"/>
      <c r="AU35" s="48"/>
      <c r="AV35" s="11"/>
      <c r="AX35" s="4"/>
      <c r="AY35" s="44"/>
      <c r="AZ35" s="50"/>
      <c r="BC35" s="48"/>
      <c r="BD35" s="38"/>
      <c r="BG35" s="48"/>
      <c r="BH35" s="38"/>
      <c r="BK35" s="48"/>
    </row>
    <row r="36" spans="1:111" s="5" customFormat="1" x14ac:dyDescent="0.25">
      <c r="A36" s="6" t="s">
        <v>32</v>
      </c>
      <c r="B36" s="5" t="s">
        <v>26</v>
      </c>
      <c r="C36" s="15">
        <v>1111</v>
      </c>
      <c r="D36" s="50"/>
      <c r="G36" s="46"/>
      <c r="H36" s="51">
        <v>0.12152777777777778</v>
      </c>
      <c r="I36" s="5">
        <v>0</v>
      </c>
      <c r="J36" s="4">
        <f t="shared" si="56"/>
        <v>7.6388888888888895E-3</v>
      </c>
      <c r="K36" s="44">
        <f t="shared" si="57"/>
        <v>11</v>
      </c>
      <c r="L36" s="38"/>
      <c r="O36" s="48"/>
      <c r="P36" s="38"/>
      <c r="S36" s="48"/>
      <c r="T36" s="50"/>
      <c r="W36" s="48"/>
      <c r="X36" s="38"/>
      <c r="AA36" s="48"/>
      <c r="AB36" s="38"/>
      <c r="AE36" s="48"/>
      <c r="AF36" s="38"/>
      <c r="AI36" s="48"/>
      <c r="AJ36" s="25">
        <v>0.12013888888888889</v>
      </c>
      <c r="AK36" s="261">
        <v>3236</v>
      </c>
      <c r="AL36" s="4">
        <f t="shared" ref="AL36" si="82">AJ36-$A36</f>
        <v>6.2500000000000056E-3</v>
      </c>
      <c r="AM36" s="44">
        <f t="shared" ref="AM36" si="83">MINUTE(AL36)</f>
        <v>9</v>
      </c>
      <c r="AN36" s="50"/>
      <c r="AP36" s="4"/>
      <c r="AQ36" s="44"/>
      <c r="AR36" s="11"/>
      <c r="AU36" s="48"/>
      <c r="AV36" s="25">
        <v>0.1173611111111111</v>
      </c>
      <c r="AW36" s="340">
        <v>4490</v>
      </c>
      <c r="AX36" s="4">
        <f t="shared" si="64"/>
        <v>3.4722222222222099E-3</v>
      </c>
      <c r="AY36" s="44">
        <f t="shared" si="65"/>
        <v>5</v>
      </c>
      <c r="AZ36" s="50"/>
      <c r="BC36" s="48"/>
      <c r="BD36" s="38"/>
      <c r="BG36" s="48"/>
      <c r="BH36" s="38"/>
      <c r="BK36" s="48"/>
    </row>
    <row r="37" spans="1:111" s="5" customFormat="1" x14ac:dyDescent="0.25">
      <c r="A37" s="6" t="s">
        <v>33</v>
      </c>
      <c r="B37" s="5" t="s">
        <v>47</v>
      </c>
      <c r="C37" s="15" t="s">
        <v>23</v>
      </c>
      <c r="D37" s="50"/>
      <c r="G37" s="46"/>
      <c r="H37" s="51">
        <v>0.13333333333333333</v>
      </c>
      <c r="I37" s="5" t="s">
        <v>301</v>
      </c>
      <c r="J37" s="4">
        <f t="shared" si="56"/>
        <v>9.0277777777777735E-3</v>
      </c>
      <c r="K37" s="44">
        <f t="shared" si="57"/>
        <v>13</v>
      </c>
      <c r="L37" s="38"/>
      <c r="O37" s="48"/>
      <c r="P37" s="38"/>
      <c r="S37" s="48"/>
      <c r="T37" s="50"/>
      <c r="W37" s="48"/>
      <c r="X37" s="38"/>
      <c r="AA37" s="48"/>
      <c r="AB37" s="38"/>
      <c r="AE37" s="48"/>
      <c r="AF37" s="38"/>
      <c r="AI37" s="48"/>
      <c r="AJ37" s="50"/>
      <c r="AM37" s="48"/>
      <c r="AN37" s="51">
        <v>0.13263888888888889</v>
      </c>
      <c r="AO37" s="5" t="s">
        <v>318</v>
      </c>
      <c r="AP37" s="4">
        <f t="shared" si="62"/>
        <v>8.3333333333333315E-3</v>
      </c>
      <c r="AQ37" s="44">
        <f t="shared" si="63"/>
        <v>12</v>
      </c>
      <c r="AR37" s="11"/>
      <c r="AU37" s="48"/>
      <c r="AV37" s="25">
        <v>0.13819444444444443</v>
      </c>
      <c r="AW37" s="340" t="s">
        <v>23</v>
      </c>
      <c r="AX37" s="4">
        <f t="shared" si="64"/>
        <v>1.3888888888888867E-2</v>
      </c>
      <c r="AY37" s="44">
        <f t="shared" si="65"/>
        <v>20</v>
      </c>
      <c r="AZ37" s="50"/>
      <c r="BC37" s="48"/>
      <c r="BD37" s="38"/>
      <c r="BG37" s="48"/>
      <c r="BH37" s="38"/>
      <c r="BK37" s="48"/>
    </row>
    <row r="38" spans="1:111" s="5" customFormat="1" x14ac:dyDescent="0.25">
      <c r="A38" s="6" t="s">
        <v>34</v>
      </c>
      <c r="B38" s="5" t="s">
        <v>48</v>
      </c>
      <c r="C38" s="15" t="s">
        <v>19</v>
      </c>
      <c r="D38" s="60"/>
      <c r="G38" s="46"/>
      <c r="H38" s="51">
        <v>0.14444444444444446</v>
      </c>
      <c r="I38" s="5" t="s">
        <v>298</v>
      </c>
      <c r="J38" s="4">
        <f t="shared" si="56"/>
        <v>5.5555555555555636E-3</v>
      </c>
      <c r="K38" s="44">
        <f t="shared" si="57"/>
        <v>8</v>
      </c>
      <c r="L38" s="38"/>
      <c r="O38" s="48"/>
      <c r="P38" s="38"/>
      <c r="S38" s="48"/>
      <c r="T38" s="51">
        <v>0.14791666666666667</v>
      </c>
      <c r="U38" s="5" t="s">
        <v>312</v>
      </c>
      <c r="V38" s="4">
        <f t="shared" ref="V38" si="84">T38-$A38</f>
        <v>9.0277777777777735E-3</v>
      </c>
      <c r="W38" s="44">
        <f t="shared" ref="W38" si="85">MINUTE(V38)</f>
        <v>13</v>
      </c>
      <c r="X38" s="38"/>
      <c r="AA38" s="48"/>
      <c r="AB38" s="38"/>
      <c r="AE38" s="48"/>
      <c r="AF38" s="38"/>
      <c r="AI38" s="48"/>
      <c r="AJ38" s="50"/>
      <c r="AM38" s="48"/>
      <c r="AN38" s="51">
        <v>0.14375000000000002</v>
      </c>
      <c r="AO38" s="5" t="s">
        <v>319</v>
      </c>
      <c r="AP38" s="4">
        <f t="shared" si="62"/>
        <v>4.8611111111111216E-3</v>
      </c>
      <c r="AQ38" s="44">
        <f t="shared" si="63"/>
        <v>7</v>
      </c>
      <c r="AR38" s="50"/>
      <c r="AU38" s="48"/>
      <c r="AV38" s="11"/>
      <c r="AX38" s="4"/>
      <c r="AY38" s="44"/>
      <c r="AZ38" s="50"/>
      <c r="BC38" s="48"/>
      <c r="BD38" s="38"/>
      <c r="BG38" s="48"/>
      <c r="BH38" s="38"/>
      <c r="BK38" s="48"/>
    </row>
    <row r="39" spans="1:111" s="5" customFormat="1" x14ac:dyDescent="0.25">
      <c r="A39" s="6" t="s">
        <v>35</v>
      </c>
      <c r="B39" s="5" t="s">
        <v>49</v>
      </c>
      <c r="C39" s="15" t="s">
        <v>24</v>
      </c>
      <c r="D39" s="38"/>
      <c r="G39" s="46"/>
      <c r="H39" s="51">
        <v>0.15902777777777777</v>
      </c>
      <c r="I39" s="5" t="s">
        <v>24</v>
      </c>
      <c r="J39" s="4">
        <f t="shared" si="56"/>
        <v>9.0277777777777735E-3</v>
      </c>
      <c r="K39" s="44">
        <f t="shared" si="57"/>
        <v>13</v>
      </c>
      <c r="L39" s="38"/>
      <c r="O39" s="48"/>
      <c r="P39" s="38"/>
      <c r="S39" s="48"/>
      <c r="T39" s="50"/>
      <c r="W39" s="48"/>
      <c r="X39" s="38"/>
      <c r="AA39" s="48"/>
      <c r="AB39" s="38"/>
      <c r="AE39" s="48"/>
      <c r="AF39" s="38"/>
      <c r="AI39" s="48"/>
      <c r="AJ39" s="50"/>
      <c r="AM39" s="48"/>
      <c r="AN39" s="51">
        <v>0.15694444444444444</v>
      </c>
      <c r="AO39" s="5" t="s">
        <v>305</v>
      </c>
      <c r="AP39" s="4">
        <f t="shared" si="62"/>
        <v>6.9444444444444475E-3</v>
      </c>
      <c r="AQ39" s="44">
        <f t="shared" si="63"/>
        <v>10</v>
      </c>
      <c r="AR39" s="50"/>
      <c r="AU39" s="48"/>
      <c r="AV39" s="25">
        <v>0.15555555555555556</v>
      </c>
      <c r="AW39" s="340" t="s">
        <v>24</v>
      </c>
      <c r="AX39" s="4">
        <f t="shared" si="64"/>
        <v>5.5555555555555636E-3</v>
      </c>
      <c r="AY39" s="44">
        <f t="shared" si="65"/>
        <v>8</v>
      </c>
      <c r="AZ39" s="50"/>
      <c r="BC39" s="48"/>
      <c r="BD39" s="38"/>
      <c r="BG39" s="48"/>
      <c r="BH39" s="38"/>
      <c r="BK39" s="48"/>
    </row>
    <row r="40" spans="1:111" s="5" customFormat="1" x14ac:dyDescent="0.25">
      <c r="A40" s="6" t="s">
        <v>36</v>
      </c>
      <c r="B40" s="5" t="s">
        <v>25</v>
      </c>
      <c r="C40" s="15" t="s">
        <v>14</v>
      </c>
      <c r="D40" s="38"/>
      <c r="G40" s="46"/>
      <c r="H40" s="51">
        <v>0.16597222222222222</v>
      </c>
      <c r="I40" s="5" t="s">
        <v>296</v>
      </c>
      <c r="J40" s="4">
        <f t="shared" si="56"/>
        <v>5.5555555555555358E-3</v>
      </c>
      <c r="K40" s="44">
        <f t="shared" si="57"/>
        <v>8</v>
      </c>
      <c r="L40" s="38"/>
      <c r="O40" s="48"/>
      <c r="P40" s="38"/>
      <c r="S40" s="48"/>
      <c r="T40" s="38"/>
      <c r="W40" s="48"/>
      <c r="X40" s="38"/>
      <c r="AA40" s="48"/>
      <c r="AB40" s="38"/>
      <c r="AE40" s="48"/>
      <c r="AF40" s="38"/>
      <c r="AI40" s="48"/>
      <c r="AJ40" s="11"/>
      <c r="AM40" s="48"/>
      <c r="AN40" s="51">
        <v>0.17013888888888887</v>
      </c>
      <c r="AO40" s="5" t="s">
        <v>320</v>
      </c>
      <c r="AP40" s="4">
        <f t="shared" si="62"/>
        <v>9.7222222222221877E-3</v>
      </c>
      <c r="AQ40" s="44">
        <f t="shared" si="63"/>
        <v>14</v>
      </c>
      <c r="AR40" s="25">
        <v>0.17083333333333331</v>
      </c>
      <c r="AS40" s="317" t="s">
        <v>287</v>
      </c>
      <c r="AT40" s="4">
        <f t="shared" ref="AT40:AT42" si="86">AR40-$A40</f>
        <v>1.041666666666663E-2</v>
      </c>
      <c r="AU40" s="44">
        <f t="shared" ref="AU40:AU42" si="87">MINUTE(AT40)</f>
        <v>15</v>
      </c>
      <c r="AV40" s="38"/>
      <c r="AY40" s="48"/>
      <c r="AZ40" s="50"/>
      <c r="BC40" s="48"/>
      <c r="BD40" s="38"/>
      <c r="BG40" s="48"/>
      <c r="BH40" s="38"/>
      <c r="BK40" s="48"/>
    </row>
    <row r="41" spans="1:111" s="5" customFormat="1" x14ac:dyDescent="0.25">
      <c r="A41" s="6" t="s">
        <v>37</v>
      </c>
      <c r="B41" s="5" t="s">
        <v>26</v>
      </c>
      <c r="C41" s="15">
        <v>1111</v>
      </c>
      <c r="D41" s="38"/>
      <c r="G41" s="46"/>
      <c r="H41" s="51">
        <v>0.17361111111111113</v>
      </c>
      <c r="I41" s="5">
        <v>3099</v>
      </c>
      <c r="J41" s="4">
        <f t="shared" si="56"/>
        <v>6.2500000000000333E-3</v>
      </c>
      <c r="K41" s="44">
        <f t="shared" si="57"/>
        <v>9</v>
      </c>
      <c r="L41" s="38"/>
      <c r="O41" s="48"/>
      <c r="P41" s="38"/>
      <c r="S41" s="48"/>
      <c r="T41" s="38"/>
      <c r="W41" s="48"/>
      <c r="X41" s="38"/>
      <c r="AA41" s="48"/>
      <c r="AB41" s="38"/>
      <c r="AE41" s="48"/>
      <c r="AF41" s="38"/>
      <c r="AI41" s="48"/>
      <c r="AJ41" s="11"/>
      <c r="AM41" s="48"/>
      <c r="AN41" s="51">
        <v>0.17500000000000002</v>
      </c>
      <c r="AO41" s="5">
        <v>4463</v>
      </c>
      <c r="AP41" s="4">
        <f t="shared" si="62"/>
        <v>7.6388888888889173E-3</v>
      </c>
      <c r="AQ41" s="44">
        <f t="shared" si="63"/>
        <v>11</v>
      </c>
      <c r="AR41" s="25">
        <v>0.17430555555555557</v>
      </c>
      <c r="AS41" s="317">
        <v>4496</v>
      </c>
      <c r="AT41" s="4">
        <f t="shared" si="86"/>
        <v>6.9444444444444753E-3</v>
      </c>
      <c r="AU41" s="44">
        <f t="shared" si="87"/>
        <v>10</v>
      </c>
      <c r="AV41" s="38"/>
      <c r="AY41" s="48"/>
      <c r="AZ41" s="25">
        <v>0.17152777777777775</v>
      </c>
      <c r="BA41" s="383">
        <v>4439</v>
      </c>
      <c r="BB41" s="4">
        <f t="shared" ref="BB41:BB42" si="88">AZ41-$A41</f>
        <v>4.1666666666666519E-3</v>
      </c>
      <c r="BC41" s="44">
        <f t="shared" ref="BC41:BC42" si="89">MINUTE(BB41)</f>
        <v>6</v>
      </c>
      <c r="BD41" s="38"/>
      <c r="BG41" s="48"/>
      <c r="BH41" s="38"/>
      <c r="BK41" s="48"/>
    </row>
    <row r="42" spans="1:111" s="5" customFormat="1" x14ac:dyDescent="0.25">
      <c r="A42" s="6" t="s">
        <v>38</v>
      </c>
      <c r="B42" s="5" t="s">
        <v>27</v>
      </c>
      <c r="C42" s="15">
        <v>100</v>
      </c>
      <c r="D42" s="38"/>
      <c r="G42" s="46"/>
      <c r="H42" s="51">
        <v>0.18333333333333335</v>
      </c>
      <c r="I42" s="5">
        <v>236</v>
      </c>
      <c r="J42" s="4">
        <f t="shared" si="56"/>
        <v>6.2500000000000056E-3</v>
      </c>
      <c r="K42" s="44">
        <f t="shared" si="57"/>
        <v>9</v>
      </c>
      <c r="L42" s="38"/>
      <c r="O42" s="48"/>
      <c r="P42" s="38"/>
      <c r="S42" s="48"/>
      <c r="T42" s="38"/>
      <c r="W42" s="48"/>
      <c r="X42" s="38"/>
      <c r="AA42" s="48"/>
      <c r="AB42" s="38"/>
      <c r="AE42" s="48"/>
      <c r="AF42" s="38"/>
      <c r="AI42" s="48"/>
      <c r="AJ42" s="25">
        <v>0.18680555555555556</v>
      </c>
      <c r="AK42" s="261">
        <v>34</v>
      </c>
      <c r="AL42" s="4">
        <f t="shared" ref="AL42" si="90">AJ42-$A42</f>
        <v>9.7222222222222154E-3</v>
      </c>
      <c r="AM42" s="44">
        <f t="shared" ref="AM42" si="91">MINUTE(AL42)</f>
        <v>14</v>
      </c>
      <c r="AN42" s="51">
        <v>0.18333333333333335</v>
      </c>
      <c r="AO42" s="5">
        <v>38</v>
      </c>
      <c r="AP42" s="4">
        <f t="shared" si="62"/>
        <v>6.2500000000000056E-3</v>
      </c>
      <c r="AQ42" s="44">
        <f t="shared" si="63"/>
        <v>9</v>
      </c>
      <c r="AR42" s="25">
        <v>0.18333333333333335</v>
      </c>
      <c r="AS42" s="317">
        <v>37</v>
      </c>
      <c r="AT42" s="4">
        <f t="shared" si="86"/>
        <v>6.2500000000000056E-3</v>
      </c>
      <c r="AU42" s="44">
        <f t="shared" si="87"/>
        <v>9</v>
      </c>
      <c r="AV42" s="38"/>
      <c r="AY42" s="48"/>
      <c r="AZ42" s="25">
        <v>0.18124999999999999</v>
      </c>
      <c r="BA42" s="383">
        <v>41</v>
      </c>
      <c r="BB42" s="4">
        <f t="shared" si="88"/>
        <v>4.1666666666666519E-3</v>
      </c>
      <c r="BC42" s="44">
        <f t="shared" si="89"/>
        <v>6</v>
      </c>
      <c r="BD42" s="38"/>
      <c r="BG42" s="48"/>
      <c r="BH42" s="38"/>
      <c r="BK42" s="48"/>
    </row>
    <row r="43" spans="1:111" s="5" customFormat="1" x14ac:dyDescent="0.25">
      <c r="A43" s="6" t="s">
        <v>39</v>
      </c>
      <c r="B43" s="5" t="s">
        <v>41</v>
      </c>
      <c r="C43" s="15" t="s">
        <v>14</v>
      </c>
      <c r="D43" s="38"/>
      <c r="G43" s="46"/>
      <c r="H43" s="51">
        <v>0.18472222222222223</v>
      </c>
      <c r="I43" s="5">
        <v>36</v>
      </c>
      <c r="J43" s="4">
        <f t="shared" si="56"/>
        <v>0</v>
      </c>
      <c r="K43" s="44">
        <f t="shared" si="57"/>
        <v>0</v>
      </c>
      <c r="L43" s="38"/>
      <c r="O43" s="48"/>
      <c r="P43" s="38"/>
      <c r="S43" s="48"/>
      <c r="T43" s="38"/>
      <c r="W43" s="48"/>
      <c r="X43" s="38"/>
      <c r="AA43" s="48"/>
      <c r="AB43" s="38"/>
      <c r="AE43" s="48"/>
      <c r="AF43" s="38"/>
      <c r="AI43" s="48"/>
      <c r="AJ43" s="11"/>
      <c r="AM43" s="48"/>
      <c r="AN43" s="38"/>
      <c r="AQ43" s="48"/>
      <c r="AR43" s="38"/>
      <c r="AU43" s="48"/>
      <c r="AV43" s="38"/>
      <c r="AY43" s="48"/>
      <c r="AZ43" s="50"/>
      <c r="BC43" s="48"/>
      <c r="BD43" s="38"/>
      <c r="BG43" s="48"/>
      <c r="BH43" s="38"/>
      <c r="BK43" s="48"/>
    </row>
    <row r="44" spans="1:111" s="5" customFormat="1" x14ac:dyDescent="0.25">
      <c r="A44" s="6" t="s">
        <v>40</v>
      </c>
      <c r="B44" s="5" t="s">
        <v>42</v>
      </c>
      <c r="C44" s="15" t="s">
        <v>21</v>
      </c>
      <c r="D44" s="38"/>
      <c r="G44" s="46"/>
      <c r="H44" s="51">
        <v>0.19722222222222222</v>
      </c>
      <c r="I44" s="5" t="s">
        <v>21</v>
      </c>
      <c r="J44" s="4">
        <f t="shared" si="56"/>
        <v>3.4722222222222099E-3</v>
      </c>
      <c r="K44" s="44">
        <f t="shared" si="57"/>
        <v>5</v>
      </c>
      <c r="L44" s="38"/>
      <c r="O44" s="48"/>
      <c r="P44" s="38"/>
      <c r="S44" s="48"/>
      <c r="T44" s="38"/>
      <c r="W44" s="48"/>
      <c r="X44" s="38"/>
      <c r="AA44" s="48"/>
      <c r="AB44" s="38"/>
      <c r="AE44" s="48"/>
      <c r="AF44" s="38"/>
      <c r="AI44" s="48"/>
      <c r="AJ44" s="25">
        <v>0.20138888888888887</v>
      </c>
      <c r="AK44" s="261" t="s">
        <v>21</v>
      </c>
      <c r="AM44" s="48"/>
      <c r="AN44" s="38"/>
      <c r="AQ44" s="48"/>
      <c r="AR44" s="38"/>
      <c r="AU44" s="48"/>
      <c r="AV44" s="38"/>
      <c r="AY44" s="48"/>
      <c r="AZ44" s="50"/>
      <c r="BC44" s="48"/>
      <c r="BD44" s="38"/>
      <c r="BG44" s="48"/>
      <c r="BH44" s="38"/>
      <c r="BK44" s="48"/>
    </row>
    <row r="45" spans="1:111" s="7" customFormat="1" x14ac:dyDescent="0.25">
      <c r="C45" s="16"/>
      <c r="D45" s="45">
        <f>COUNTA(D24:D44)/13</f>
        <v>0.23076923076923078</v>
      </c>
      <c r="F45" s="12"/>
      <c r="G45" s="43">
        <f>AVERAGE(G24:G44)</f>
        <v>10.666666666666666</v>
      </c>
      <c r="H45" s="45">
        <f>COUNTA(H24:H44)/20</f>
        <v>0.9</v>
      </c>
      <c r="J45" s="12"/>
      <c r="K45" s="43">
        <f>AVERAGE(K24:K44)</f>
        <v>8.4444444444444446</v>
      </c>
      <c r="L45" s="45">
        <f>COUNTA(L24:L44)/10</f>
        <v>0.3</v>
      </c>
      <c r="N45" s="12"/>
      <c r="O45" s="43">
        <f>AVERAGE(O24:O44)</f>
        <v>15.666666666666666</v>
      </c>
      <c r="P45" s="45">
        <f>COUNTA(P24:P44)/7</f>
        <v>0.7142857142857143</v>
      </c>
      <c r="R45" s="12"/>
      <c r="S45" s="43">
        <f>AVERAGE(S24:S44)</f>
        <v>8.1999999999999993</v>
      </c>
      <c r="T45" s="45">
        <f>COUNTA(T24:T44)/15</f>
        <v>0.33333333333333331</v>
      </c>
      <c r="V45" s="12"/>
      <c r="W45" s="43">
        <f>AVERAGE(W24:W44)</f>
        <v>11.8</v>
      </c>
      <c r="X45" s="45">
        <f>COUNTA(X24:X44)/20</f>
        <v>0</v>
      </c>
      <c r="Z45" s="12"/>
      <c r="AA45" s="43" t="e">
        <f>AVERAGE(AA24:AA44)</f>
        <v>#DIV/0!</v>
      </c>
      <c r="AB45" s="45">
        <f>COUNTA(AB24:AB44)/5</f>
        <v>0.4</v>
      </c>
      <c r="AD45" s="12"/>
      <c r="AE45" s="43">
        <f>AVERAGE(AE24:AE44)</f>
        <v>9</v>
      </c>
      <c r="AF45" s="45">
        <f>COUNTA(AF24:AF44)/20</f>
        <v>0</v>
      </c>
      <c r="AH45" s="12"/>
      <c r="AI45" s="43" t="e">
        <f>AVERAGE(AI24:AI44)</f>
        <v>#DIV/0!</v>
      </c>
      <c r="AJ45" s="45">
        <f>COUNTA(AJ24:AJ44)/20</f>
        <v>0.15</v>
      </c>
      <c r="AL45" s="12"/>
      <c r="AM45" s="43">
        <f>AVERAGE(AM24:AM44)</f>
        <v>11.5</v>
      </c>
      <c r="AN45" s="45">
        <f>COUNTA(AN24:AN44)/18</f>
        <v>0.77777777777777779</v>
      </c>
      <c r="AP45" s="12"/>
      <c r="AQ45" s="43">
        <f>AVERAGE(AQ24:AQ44)</f>
        <v>12.357142857142858</v>
      </c>
      <c r="AR45" s="45">
        <f>COUNTA(AR24:AR44)/18</f>
        <v>0.27777777777777779</v>
      </c>
      <c r="AT45" s="12"/>
      <c r="AU45" s="43">
        <f>AVERAGE(AU24:AU44)</f>
        <v>17</v>
      </c>
      <c r="AV45" s="45">
        <f>COUNTA(AV24:AV44)/15</f>
        <v>0.8</v>
      </c>
      <c r="AX45" s="12"/>
      <c r="AY45" s="43">
        <f>AVERAGE(AY24:AY44)</f>
        <v>10.083333333333334</v>
      </c>
      <c r="AZ45" s="45">
        <f>COUNTA(AZ24:AZ44)/20</f>
        <v>0.1</v>
      </c>
      <c r="BB45" s="12"/>
      <c r="BC45" s="43">
        <f>AVERAGE(BC24:BC44)</f>
        <v>6</v>
      </c>
      <c r="BD45" s="45">
        <f>COUNTA(BD24:BD44)/20</f>
        <v>0</v>
      </c>
      <c r="BF45" s="12"/>
      <c r="BG45" s="43" t="e">
        <f>AVERAGE(BG24:BG44)</f>
        <v>#DIV/0!</v>
      </c>
      <c r="BH45" s="45">
        <f>COUNTA(BH24:BH44)/20</f>
        <v>0</v>
      </c>
      <c r="BJ45" s="12"/>
      <c r="BK45" s="43" t="e">
        <f>AVERAGE(BK24:BK44)</f>
        <v>#DIV/0!</v>
      </c>
      <c r="BL45" s="18">
        <f>COUNTA(BL24:BL44)/20</f>
        <v>0</v>
      </c>
      <c r="BN45" s="12"/>
      <c r="BO45" s="21" t="e">
        <f>AVERAGE(BO24:BO44)</f>
        <v>#DIV/0!</v>
      </c>
      <c r="BP45" s="18">
        <f>COUNTA(BP24:BP44)/20</f>
        <v>0</v>
      </c>
      <c r="BR45" s="12"/>
      <c r="BS45" s="21" t="e">
        <f>AVERAGE(BS24:BS44)</f>
        <v>#DIV/0!</v>
      </c>
      <c r="BT45" s="18">
        <f>COUNTA(BT24:BT44)/20</f>
        <v>0</v>
      </c>
      <c r="BV45" s="12"/>
      <c r="BW45" s="21" t="e">
        <f>AVERAGE(BW24:BW44)</f>
        <v>#DIV/0!</v>
      </c>
      <c r="BX45" s="18">
        <f>COUNTA(BX24:BX44)/20</f>
        <v>0</v>
      </c>
      <c r="BZ45" s="12"/>
      <c r="CA45" s="21" t="e">
        <f>AVERAGE(CA24:CA44)</f>
        <v>#DIV/0!</v>
      </c>
      <c r="CB45" s="18">
        <f>COUNTA(CB24:CB44)/20</f>
        <v>0</v>
      </c>
      <c r="CD45" s="12"/>
      <c r="CE45" s="21" t="e">
        <f>AVERAGE(CE24:CE44)</f>
        <v>#DIV/0!</v>
      </c>
      <c r="CF45" s="18">
        <f>COUNTA(CF24:CF44)/20</f>
        <v>0</v>
      </c>
      <c r="CH45" s="12"/>
      <c r="CI45" s="21" t="e">
        <f>AVERAGE(CI24:CI44)</f>
        <v>#DIV/0!</v>
      </c>
      <c r="CJ45" s="18">
        <f>COUNTA(CJ24:CJ44)/20</f>
        <v>0</v>
      </c>
      <c r="CL45" s="12"/>
      <c r="CM45" s="21" t="e">
        <f>AVERAGE(CM24:CM44)</f>
        <v>#DIV/0!</v>
      </c>
      <c r="CN45" s="18">
        <f>COUNTA(CN24:CN44)/20</f>
        <v>0</v>
      </c>
      <c r="CP45" s="12"/>
      <c r="CQ45" s="21" t="e">
        <f>AVERAGE(CQ24:CQ44)</f>
        <v>#DIV/0!</v>
      </c>
      <c r="CR45" s="18">
        <f>COUNTA(CR24:CR44)/20</f>
        <v>0</v>
      </c>
      <c r="CT45" s="12"/>
      <c r="CU45" s="21" t="e">
        <f>AVERAGE(CU24:CU44)</f>
        <v>#DIV/0!</v>
      </c>
      <c r="CV45" s="18">
        <f>COUNTA(CV24:CV44)/20</f>
        <v>0</v>
      </c>
      <c r="CX45" s="12"/>
      <c r="CY45" s="21" t="e">
        <f>AVERAGE(CY24:CY44)</f>
        <v>#DIV/0!</v>
      </c>
      <c r="CZ45" s="18">
        <f>COUNTA(CZ24:CZ44)/20</f>
        <v>0</v>
      </c>
      <c r="DB45" s="12"/>
      <c r="DC45" s="21" t="e">
        <f>AVERAGE(DC24:DC44)</f>
        <v>#DIV/0!</v>
      </c>
      <c r="DD45" s="18">
        <f>COUNTA(DD24:DD44)/20</f>
        <v>0</v>
      </c>
      <c r="DF45" s="12"/>
      <c r="DG45" s="21" t="e">
        <f>AVERAGE(DG24:DG44)</f>
        <v>#DIV/0!</v>
      </c>
    </row>
    <row r="46" spans="1:111" s="3" customFormat="1" x14ac:dyDescent="0.25">
      <c r="A46" s="9" t="s">
        <v>70</v>
      </c>
      <c r="C46" s="14"/>
      <c r="D46" s="39"/>
      <c r="G46" s="46"/>
      <c r="H46" s="39"/>
      <c r="K46" s="69"/>
      <c r="L46" s="39"/>
      <c r="O46" s="69"/>
      <c r="P46" s="39"/>
      <c r="S46" s="69"/>
      <c r="T46" s="39"/>
      <c r="W46" s="69"/>
      <c r="X46" s="39"/>
      <c r="AA46" s="69"/>
      <c r="AB46" s="39"/>
      <c r="AE46" s="69"/>
      <c r="AF46" s="39"/>
      <c r="AI46" s="69"/>
      <c r="AJ46" s="39"/>
      <c r="AM46" s="69"/>
      <c r="AN46" s="39"/>
      <c r="AQ46" s="69"/>
      <c r="AR46" s="39"/>
      <c r="AU46" s="69"/>
      <c r="AV46" s="39"/>
      <c r="AY46" s="69"/>
      <c r="AZ46" s="39"/>
      <c r="BC46" s="69"/>
      <c r="BD46" s="39"/>
      <c r="BG46" s="69"/>
      <c r="BH46" s="39"/>
      <c r="BK46" s="69"/>
    </row>
    <row r="47" spans="1:111" s="5" customFormat="1" x14ac:dyDescent="0.25">
      <c r="A47" s="6" t="s">
        <v>50</v>
      </c>
      <c r="B47" s="5" t="s">
        <v>25</v>
      </c>
      <c r="C47" s="15" t="s">
        <v>14</v>
      </c>
      <c r="D47" s="51">
        <v>1.6666666666666666E-2</v>
      </c>
      <c r="E47" s="5" t="s">
        <v>287</v>
      </c>
      <c r="F47" s="4">
        <f>D47-$A47</f>
        <v>9.7222222222222224E-3</v>
      </c>
      <c r="G47" s="44">
        <f>MINUTE(F47)</f>
        <v>14</v>
      </c>
      <c r="H47" s="51">
        <v>2.1527777777777781E-2</v>
      </c>
      <c r="I47" s="5" t="s">
        <v>296</v>
      </c>
      <c r="J47" s="4">
        <f t="shared" ref="J47:J65" si="92">H47-$A47</f>
        <v>1.4583333333333337E-2</v>
      </c>
      <c r="K47" s="44">
        <f t="shared" ref="K47:K65" si="93">MINUTE(J47)</f>
        <v>21</v>
      </c>
      <c r="L47" s="51">
        <v>2.7777777777777776E-2</v>
      </c>
      <c r="M47" s="5" t="s">
        <v>287</v>
      </c>
      <c r="N47" s="4">
        <f t="shared" ref="N47" si="94">L47-$A47</f>
        <v>2.0833333333333332E-2</v>
      </c>
      <c r="O47" s="44">
        <f t="shared" ref="O47:O49" si="95">MINUTE(N47)</f>
        <v>30</v>
      </c>
      <c r="P47" s="51">
        <v>2.4999999999999998E-2</v>
      </c>
      <c r="Q47" s="5" t="s">
        <v>296</v>
      </c>
      <c r="R47" s="4">
        <f t="shared" ref="R47:R50" si="96">P47-$A47</f>
        <v>1.8055555555555554E-2</v>
      </c>
      <c r="S47" s="44">
        <f t="shared" ref="S47:S50" si="97">MINUTE(R47)</f>
        <v>26</v>
      </c>
      <c r="T47" s="51">
        <v>1.3194444444444444E-2</v>
      </c>
      <c r="U47" s="5" t="s">
        <v>287</v>
      </c>
      <c r="V47" s="4">
        <f t="shared" ref="V47:V49" si="98">T47-$A47</f>
        <v>6.2500000000000003E-3</v>
      </c>
      <c r="W47" s="44">
        <f t="shared" ref="W47:W49" si="99">MINUTE(V47)</f>
        <v>9</v>
      </c>
      <c r="X47" s="38"/>
      <c r="AA47" s="48"/>
      <c r="AB47" s="25">
        <v>1.2499999999999999E-2</v>
      </c>
      <c r="AC47" s="186" t="s">
        <v>14</v>
      </c>
      <c r="AD47" s="4">
        <f t="shared" ref="AD47:AD50" si="100">AB47-$A47</f>
        <v>5.5555555555555549E-3</v>
      </c>
      <c r="AE47" s="44">
        <f t="shared" ref="AE47:AE50" si="101">MINUTE(AD47)</f>
        <v>8</v>
      </c>
      <c r="AF47" s="38"/>
      <c r="AI47" s="48"/>
      <c r="AM47" s="48"/>
      <c r="AN47" s="51">
        <v>1.0416666666666666E-2</v>
      </c>
      <c r="AO47" s="5" t="s">
        <v>14</v>
      </c>
      <c r="AP47" s="4">
        <f t="shared" ref="AP47:AP61" si="102">AN47-$A47</f>
        <v>3.472222222222222E-3</v>
      </c>
      <c r="AQ47" s="44">
        <f t="shared" ref="AQ47:AQ61" si="103">MINUTE(AP47)</f>
        <v>5</v>
      </c>
      <c r="AR47" s="11"/>
      <c r="AU47" s="48"/>
      <c r="AV47" s="25">
        <v>4.1666666666666664E-2</v>
      </c>
      <c r="AW47" s="329" t="s">
        <v>14</v>
      </c>
      <c r="AX47" s="4">
        <f t="shared" ref="AX47" si="104">AV47-$A47</f>
        <v>3.4722222222222224E-2</v>
      </c>
      <c r="AY47" s="44">
        <f t="shared" ref="AY47" si="105">MINUTE(AX47)</f>
        <v>50</v>
      </c>
      <c r="AZ47" s="11"/>
      <c r="BC47" s="48"/>
      <c r="BD47" s="38"/>
      <c r="BG47" s="48"/>
      <c r="BH47" s="38"/>
      <c r="BK47" s="48"/>
    </row>
    <row r="48" spans="1:111" s="5" customFormat="1" x14ac:dyDescent="0.25">
      <c r="A48" s="6" t="s">
        <v>51</v>
      </c>
      <c r="B48" s="5" t="s">
        <v>26</v>
      </c>
      <c r="C48" s="15">
        <v>1111</v>
      </c>
      <c r="D48" s="50"/>
      <c r="G48" s="46"/>
      <c r="H48" s="51">
        <v>2.361111111111111E-2</v>
      </c>
      <c r="I48" s="5">
        <v>5831</v>
      </c>
      <c r="J48" s="4">
        <f t="shared" si="92"/>
        <v>4.1666666666666657E-3</v>
      </c>
      <c r="K48" s="44">
        <f t="shared" si="93"/>
        <v>6</v>
      </c>
      <c r="L48" s="51">
        <v>3.4027777777777775E-2</v>
      </c>
      <c r="M48" s="5">
        <v>3206</v>
      </c>
      <c r="N48" s="4">
        <f t="shared" ref="N48:N49" si="106">L48-$A48</f>
        <v>1.458333333333333E-2</v>
      </c>
      <c r="O48" s="44">
        <f t="shared" si="95"/>
        <v>21</v>
      </c>
      <c r="P48" s="51">
        <v>2.7083333333333334E-2</v>
      </c>
      <c r="Q48" s="5">
        <v>0</v>
      </c>
      <c r="R48" s="4">
        <f t="shared" si="96"/>
        <v>7.6388888888888895E-3</v>
      </c>
      <c r="S48" s="44">
        <f t="shared" si="97"/>
        <v>11</v>
      </c>
      <c r="T48" s="51">
        <v>2.361111111111111E-2</v>
      </c>
      <c r="U48" s="5">
        <v>2172</v>
      </c>
      <c r="V48" s="4">
        <f t="shared" si="98"/>
        <v>4.1666666666666657E-3</v>
      </c>
      <c r="W48" s="44">
        <f t="shared" si="99"/>
        <v>6</v>
      </c>
      <c r="X48" s="38"/>
      <c r="AA48" s="48"/>
      <c r="AB48" s="25">
        <v>2.8472222222222222E-2</v>
      </c>
      <c r="AC48" s="186">
        <v>4909</v>
      </c>
      <c r="AD48" s="4">
        <f t="shared" si="100"/>
        <v>9.0277777777777769E-3</v>
      </c>
      <c r="AE48" s="44">
        <f t="shared" si="101"/>
        <v>13</v>
      </c>
      <c r="AF48" s="38"/>
      <c r="AI48" s="48"/>
      <c r="AM48" s="48"/>
      <c r="AN48" s="51"/>
      <c r="AP48" s="4"/>
      <c r="AQ48" s="44"/>
      <c r="AR48" s="11"/>
      <c r="AU48" s="48"/>
      <c r="AV48" s="11"/>
      <c r="AY48" s="48"/>
      <c r="AZ48" s="11"/>
      <c r="BC48" s="48"/>
      <c r="BD48" s="38"/>
      <c r="BG48" s="48"/>
      <c r="BH48" s="38"/>
      <c r="BK48" s="48"/>
    </row>
    <row r="49" spans="1:63" s="5" customFormat="1" x14ac:dyDescent="0.25">
      <c r="A49" s="6" t="s">
        <v>52</v>
      </c>
      <c r="B49" s="5" t="s">
        <v>27</v>
      </c>
      <c r="C49" s="15">
        <v>100</v>
      </c>
      <c r="D49" s="50"/>
      <c r="G49" s="46"/>
      <c r="H49" s="51">
        <v>3.125E-2</v>
      </c>
      <c r="I49" s="5">
        <v>257</v>
      </c>
      <c r="J49" s="4">
        <f t="shared" si="92"/>
        <v>3.4722222222222238E-3</v>
      </c>
      <c r="K49" s="44">
        <f t="shared" si="93"/>
        <v>5</v>
      </c>
      <c r="L49" s="51">
        <v>3.888888888888889E-2</v>
      </c>
      <c r="M49" s="5">
        <v>245</v>
      </c>
      <c r="N49" s="4">
        <f t="shared" si="106"/>
        <v>1.1111111111111113E-2</v>
      </c>
      <c r="O49" s="44">
        <f t="shared" si="95"/>
        <v>16</v>
      </c>
      <c r="P49" s="51"/>
      <c r="R49" s="4"/>
      <c r="S49" s="44"/>
      <c r="T49" s="51">
        <v>3.2638888888888891E-2</v>
      </c>
      <c r="U49" s="5">
        <v>255</v>
      </c>
      <c r="V49" s="4">
        <f t="shared" si="98"/>
        <v>4.8611111111111147E-3</v>
      </c>
      <c r="W49" s="44">
        <f t="shared" si="99"/>
        <v>7</v>
      </c>
      <c r="X49" s="38"/>
      <c r="AA49" s="48"/>
      <c r="AB49" s="11"/>
      <c r="AD49" s="4"/>
      <c r="AE49" s="44"/>
      <c r="AF49" s="38"/>
      <c r="AI49" s="48"/>
      <c r="AJ49" s="38"/>
      <c r="AM49" s="48"/>
      <c r="AN49" s="50"/>
      <c r="AP49" s="4"/>
      <c r="AQ49" s="44"/>
      <c r="AR49" s="25">
        <v>3.2638888888888891E-2</v>
      </c>
      <c r="AS49" s="323">
        <v>254</v>
      </c>
      <c r="AT49" s="4">
        <f t="shared" ref="AT49" si="107">AR49-$A49</f>
        <v>4.8611111111111147E-3</v>
      </c>
      <c r="AU49" s="44">
        <f t="shared" ref="AU49" si="108">MINUTE(AT49)</f>
        <v>7</v>
      </c>
      <c r="AV49" s="11"/>
      <c r="AY49" s="48"/>
      <c r="AZ49" s="50"/>
      <c r="BC49" s="48"/>
      <c r="BD49" s="38"/>
      <c r="BG49" s="48"/>
      <c r="BH49" s="38"/>
      <c r="BK49" s="48"/>
    </row>
    <row r="50" spans="1:63" s="5" customFormat="1" x14ac:dyDescent="0.25">
      <c r="A50" s="6" t="s">
        <v>53</v>
      </c>
      <c r="B50" s="5" t="s">
        <v>41</v>
      </c>
      <c r="C50" s="15" t="s">
        <v>14</v>
      </c>
      <c r="D50" s="50"/>
      <c r="G50" s="46"/>
      <c r="H50" s="51">
        <v>4.1666666666666664E-2</v>
      </c>
      <c r="I50" s="5" t="s">
        <v>296</v>
      </c>
      <c r="J50" s="4">
        <f t="shared" si="92"/>
        <v>6.9444444444444406E-3</v>
      </c>
      <c r="K50" s="44">
        <f t="shared" si="93"/>
        <v>10</v>
      </c>
      <c r="L50" s="50"/>
      <c r="O50" s="48"/>
      <c r="P50" s="51">
        <v>4.5833333333333337E-2</v>
      </c>
      <c r="Q50" s="5" t="s">
        <v>308</v>
      </c>
      <c r="R50" s="4">
        <f t="shared" si="96"/>
        <v>1.1111111111111113E-2</v>
      </c>
      <c r="S50" s="44">
        <f t="shared" si="97"/>
        <v>16</v>
      </c>
      <c r="T50" s="11"/>
      <c r="W50" s="48"/>
      <c r="X50" s="38"/>
      <c r="AA50" s="48"/>
      <c r="AB50" s="25">
        <v>4.027777777777778E-2</v>
      </c>
      <c r="AC50" s="186" t="s">
        <v>14</v>
      </c>
      <c r="AD50" s="4">
        <f t="shared" si="100"/>
        <v>5.5555555555555566E-3</v>
      </c>
      <c r="AE50" s="44">
        <f t="shared" si="101"/>
        <v>8</v>
      </c>
      <c r="AF50" s="38"/>
      <c r="AI50" s="48"/>
      <c r="AJ50" s="38"/>
      <c r="AM50" s="48"/>
      <c r="AN50" s="51">
        <v>3.8194444444444441E-2</v>
      </c>
      <c r="AO50" s="5" t="s">
        <v>14</v>
      </c>
      <c r="AP50" s="4">
        <f t="shared" si="102"/>
        <v>3.4722222222222168E-3</v>
      </c>
      <c r="AQ50" s="44">
        <f t="shared" si="103"/>
        <v>5</v>
      </c>
      <c r="AR50" s="11"/>
      <c r="AU50" s="48"/>
      <c r="AV50" s="11"/>
      <c r="AY50" s="48"/>
      <c r="AZ50" s="50"/>
      <c r="BC50" s="48"/>
      <c r="BD50" s="38"/>
      <c r="BG50" s="48"/>
      <c r="BH50" s="38"/>
      <c r="BK50" s="48"/>
    </row>
    <row r="51" spans="1:63" s="5" customFormat="1" x14ac:dyDescent="0.25">
      <c r="A51" s="6" t="s">
        <v>54</v>
      </c>
      <c r="B51" s="5" t="s">
        <v>42</v>
      </c>
      <c r="C51" s="15" t="s">
        <v>21</v>
      </c>
      <c r="D51" s="51">
        <v>5.2083333333333336E-2</v>
      </c>
      <c r="E51" s="5" t="s">
        <v>141</v>
      </c>
      <c r="F51" s="4">
        <f>D51-$A51</f>
        <v>1.0416666666666671E-2</v>
      </c>
      <c r="G51" s="44">
        <f>MINUTE(F51)</f>
        <v>15</v>
      </c>
      <c r="H51" s="51">
        <v>4.7916666666666663E-2</v>
      </c>
      <c r="I51" s="5" t="s">
        <v>21</v>
      </c>
      <c r="J51" s="4">
        <f t="shared" si="92"/>
        <v>6.2499999999999986E-3</v>
      </c>
      <c r="K51" s="44">
        <f t="shared" si="93"/>
        <v>9</v>
      </c>
      <c r="L51" s="50"/>
      <c r="O51" s="48"/>
      <c r="P51" s="50"/>
      <c r="S51" s="48"/>
      <c r="T51" s="51">
        <v>4.5138888888888888E-2</v>
      </c>
      <c r="U51" s="5" t="s">
        <v>141</v>
      </c>
      <c r="V51" s="4">
        <f t="shared" ref="V51" si="109">T51-$A51</f>
        <v>3.4722222222222238E-3</v>
      </c>
      <c r="W51" s="44">
        <f t="shared" ref="W51" si="110">MINUTE(V51)</f>
        <v>5</v>
      </c>
      <c r="X51" s="38"/>
      <c r="AA51" s="48"/>
      <c r="AB51" s="50"/>
      <c r="AE51" s="48"/>
      <c r="AF51" s="38"/>
      <c r="AI51" s="48"/>
      <c r="AJ51" s="38"/>
      <c r="AM51" s="48"/>
      <c r="AN51" s="51">
        <v>4.9999999999999996E-2</v>
      </c>
      <c r="AO51" s="5" t="s">
        <v>315</v>
      </c>
      <c r="AP51" s="4">
        <f t="shared" si="102"/>
        <v>8.3333333333333315E-3</v>
      </c>
      <c r="AQ51" s="44">
        <f t="shared" si="103"/>
        <v>12</v>
      </c>
      <c r="AR51" s="25">
        <v>4.5833333333333337E-2</v>
      </c>
      <c r="AS51" s="323" t="s">
        <v>141</v>
      </c>
      <c r="AT51" s="4">
        <f t="shared" ref="AT51" si="111">AR51-$A51</f>
        <v>4.1666666666666727E-3</v>
      </c>
      <c r="AU51" s="44">
        <f t="shared" ref="AU51" si="112">MINUTE(AT51)</f>
        <v>6</v>
      </c>
      <c r="AV51" s="25">
        <v>4.7916666666666663E-2</v>
      </c>
      <c r="AW51" s="329" t="s">
        <v>326</v>
      </c>
      <c r="AX51" s="4">
        <f t="shared" ref="AX51" si="113">AV51-$A51</f>
        <v>6.2499999999999986E-3</v>
      </c>
      <c r="AY51" s="44">
        <f t="shared" ref="AY51" si="114">MINUTE(AX51)</f>
        <v>9</v>
      </c>
      <c r="AZ51" s="25">
        <v>4.7916666666666663E-2</v>
      </c>
      <c r="BA51" s="389" t="s">
        <v>21</v>
      </c>
      <c r="BB51" s="4">
        <f t="shared" ref="BB51" si="115">AZ51-$A51</f>
        <v>6.2499999999999986E-3</v>
      </c>
      <c r="BC51" s="44">
        <f t="shared" ref="BC51" si="116">MINUTE(BB51)</f>
        <v>9</v>
      </c>
      <c r="BD51" s="38"/>
      <c r="BG51" s="48"/>
      <c r="BH51" s="38"/>
      <c r="BK51" s="48"/>
    </row>
    <row r="52" spans="1:63" s="5" customFormat="1" x14ac:dyDescent="0.25">
      <c r="A52" s="6" t="s">
        <v>55</v>
      </c>
      <c r="B52" s="5" t="s">
        <v>25</v>
      </c>
      <c r="C52" s="15" t="s">
        <v>14</v>
      </c>
      <c r="D52" s="41"/>
      <c r="F52" s="4"/>
      <c r="G52" s="46"/>
      <c r="H52" s="51">
        <v>6.5277777777777782E-2</v>
      </c>
      <c r="I52" s="5" t="s">
        <v>296</v>
      </c>
      <c r="J52" s="4">
        <f t="shared" si="92"/>
        <v>9.7222222222222293E-3</v>
      </c>
      <c r="K52" s="44">
        <f t="shared" si="93"/>
        <v>14</v>
      </c>
      <c r="L52" s="51">
        <v>6.6666666666666666E-2</v>
      </c>
      <c r="M52" s="5" t="s">
        <v>287</v>
      </c>
      <c r="N52" s="4">
        <f t="shared" ref="N52" si="117">L52-$A52</f>
        <v>1.1111111111111113E-2</v>
      </c>
      <c r="O52" s="44">
        <f t="shared" ref="O52" si="118">MINUTE(N52)</f>
        <v>16</v>
      </c>
      <c r="P52" s="38"/>
      <c r="S52" s="48"/>
      <c r="T52" s="11"/>
      <c r="W52" s="48"/>
      <c r="X52" s="38"/>
      <c r="AA52" s="48"/>
      <c r="AB52" s="38"/>
      <c r="AE52" s="48"/>
      <c r="AF52" s="38"/>
      <c r="AI52" s="48"/>
      <c r="AJ52" s="38"/>
      <c r="AM52" s="48"/>
      <c r="AN52" s="51">
        <v>6.1111111111111116E-2</v>
      </c>
      <c r="AO52" s="5" t="s">
        <v>14</v>
      </c>
      <c r="AP52" s="4">
        <f t="shared" si="102"/>
        <v>5.5555555555555636E-3</v>
      </c>
      <c r="AQ52" s="44">
        <f t="shared" si="103"/>
        <v>8</v>
      </c>
      <c r="AR52" s="11"/>
      <c r="AU52" s="48"/>
      <c r="AV52" s="11"/>
      <c r="AY52" s="48"/>
      <c r="AZ52" s="11"/>
      <c r="BC52" s="48"/>
      <c r="BD52" s="38"/>
      <c r="BG52" s="48"/>
      <c r="BH52" s="38"/>
      <c r="BK52" s="48"/>
    </row>
    <row r="53" spans="1:63" s="5" customFormat="1" x14ac:dyDescent="0.25">
      <c r="A53" s="6" t="s">
        <v>56</v>
      </c>
      <c r="B53" s="5" t="s">
        <v>26</v>
      </c>
      <c r="C53" s="15">
        <v>1111</v>
      </c>
      <c r="D53" s="41"/>
      <c r="F53" s="4"/>
      <c r="G53" s="46"/>
      <c r="H53" s="51">
        <v>6.7361111111111108E-2</v>
      </c>
      <c r="I53" s="5">
        <v>3115</v>
      </c>
      <c r="J53" s="4">
        <f t="shared" si="92"/>
        <v>5.5555555555555497E-3</v>
      </c>
      <c r="K53" s="44">
        <f t="shared" si="93"/>
        <v>8</v>
      </c>
      <c r="L53" s="50"/>
      <c r="O53" s="48"/>
      <c r="P53" s="38"/>
      <c r="S53" s="48"/>
      <c r="T53" s="51">
        <v>6.6666666666666666E-2</v>
      </c>
      <c r="U53" s="5">
        <v>5831</v>
      </c>
      <c r="V53" s="4">
        <f t="shared" ref="V53" si="119">T53-$A53</f>
        <v>4.8611111111111077E-3</v>
      </c>
      <c r="W53" s="44">
        <f t="shared" ref="W53" si="120">MINUTE(V53)</f>
        <v>7</v>
      </c>
      <c r="X53" s="38"/>
      <c r="AA53" s="48"/>
      <c r="AB53" s="38"/>
      <c r="AE53" s="48"/>
      <c r="AF53" s="38"/>
      <c r="AI53" s="48"/>
      <c r="AJ53" s="38"/>
      <c r="AM53" s="48"/>
      <c r="AN53" s="51">
        <v>6.9444444444444434E-2</v>
      </c>
      <c r="AO53" s="5">
        <v>0</v>
      </c>
      <c r="AP53" s="4">
        <f t="shared" si="102"/>
        <v>7.6388888888888756E-3</v>
      </c>
      <c r="AQ53" s="44">
        <f t="shared" si="103"/>
        <v>11</v>
      </c>
      <c r="AR53" s="25">
        <v>7.4999999999999997E-2</v>
      </c>
      <c r="AS53" s="323">
        <v>4142</v>
      </c>
      <c r="AT53" s="4">
        <f t="shared" ref="AT53" si="121">AR53-$A53</f>
        <v>1.3194444444444439E-2</v>
      </c>
      <c r="AU53" s="44">
        <f t="shared" ref="AU53" si="122">MINUTE(AT53)</f>
        <v>19</v>
      </c>
      <c r="AV53" s="25">
        <v>6.5972222222222224E-2</v>
      </c>
      <c r="AW53" s="329">
        <v>4063</v>
      </c>
      <c r="AX53" s="4">
        <f t="shared" ref="AX53:AX54" si="123">AV53-$A53</f>
        <v>4.1666666666666657E-3</v>
      </c>
      <c r="AY53" s="44">
        <f t="shared" ref="AY53:AY54" si="124">MINUTE(AX53)</f>
        <v>6</v>
      </c>
      <c r="AZ53" s="50"/>
      <c r="BC53" s="48"/>
      <c r="BD53" s="38"/>
      <c r="BG53" s="48"/>
      <c r="BH53" s="38"/>
      <c r="BK53" s="48"/>
    </row>
    <row r="54" spans="1:63" s="5" customFormat="1" x14ac:dyDescent="0.25">
      <c r="A54" s="6" t="s">
        <v>57</v>
      </c>
      <c r="B54" s="5" t="s">
        <v>47</v>
      </c>
      <c r="C54" s="15" t="s">
        <v>71</v>
      </c>
      <c r="D54" s="38"/>
      <c r="G54" s="46"/>
      <c r="H54" s="51">
        <v>8.1944444444444445E-2</v>
      </c>
      <c r="I54" s="5" t="s">
        <v>297</v>
      </c>
      <c r="J54" s="4">
        <f t="shared" si="92"/>
        <v>6.9444444444444475E-3</v>
      </c>
      <c r="K54" s="44">
        <f t="shared" si="93"/>
        <v>10</v>
      </c>
      <c r="L54" s="38"/>
      <c r="O54" s="48"/>
      <c r="P54" s="38"/>
      <c r="S54" s="48"/>
      <c r="T54" s="11"/>
      <c r="W54" s="48"/>
      <c r="X54" s="38"/>
      <c r="AA54" s="48"/>
      <c r="AB54" s="38"/>
      <c r="AE54" s="48"/>
      <c r="AF54" s="38"/>
      <c r="AI54" s="48"/>
      <c r="AJ54" s="38"/>
      <c r="AM54" s="48"/>
      <c r="AN54" s="51">
        <v>8.3333333333333329E-2</v>
      </c>
      <c r="AO54" s="5" t="s">
        <v>316</v>
      </c>
      <c r="AP54" s="4">
        <f t="shared" si="102"/>
        <v>8.3333333333333315E-3</v>
      </c>
      <c r="AQ54" s="44">
        <f t="shared" si="103"/>
        <v>12</v>
      </c>
      <c r="AR54" s="11"/>
      <c r="AU54" s="48"/>
      <c r="AV54" s="25">
        <v>8.7500000000000008E-2</v>
      </c>
      <c r="AW54" s="329" t="s">
        <v>71</v>
      </c>
      <c r="AX54" s="4">
        <f t="shared" si="123"/>
        <v>1.2500000000000011E-2</v>
      </c>
      <c r="AY54" s="44">
        <f t="shared" si="124"/>
        <v>18</v>
      </c>
      <c r="AZ54" s="50"/>
      <c r="BC54" s="48"/>
      <c r="BD54" s="38"/>
      <c r="BG54" s="48"/>
      <c r="BH54" s="38"/>
      <c r="BK54" s="48"/>
    </row>
    <row r="55" spans="1:63" s="5" customFormat="1" x14ac:dyDescent="0.25">
      <c r="A55" s="6" t="s">
        <v>58</v>
      </c>
      <c r="B55" s="5" t="s">
        <v>48</v>
      </c>
      <c r="C55" s="15" t="s">
        <v>19</v>
      </c>
      <c r="D55" s="41"/>
      <c r="F55" s="4"/>
      <c r="G55" s="46"/>
      <c r="H55" s="51">
        <v>9.0972222222222218E-2</v>
      </c>
      <c r="I55" s="5" t="s">
        <v>298</v>
      </c>
      <c r="J55" s="4">
        <f t="shared" si="92"/>
        <v>9.0277777777777735E-3</v>
      </c>
      <c r="K55" s="44">
        <f t="shared" si="93"/>
        <v>13</v>
      </c>
      <c r="L55" s="38"/>
      <c r="O55" s="48"/>
      <c r="P55" s="38"/>
      <c r="S55" s="48"/>
      <c r="T55" s="51">
        <v>9.0972222222222218E-2</v>
      </c>
      <c r="U55" s="5" t="s">
        <v>276</v>
      </c>
      <c r="V55" s="4">
        <f t="shared" ref="V55" si="125">T55-$A55</f>
        <v>9.0277777777777735E-3</v>
      </c>
      <c r="W55" s="44">
        <f t="shared" ref="W55" si="126">MINUTE(V55)</f>
        <v>13</v>
      </c>
      <c r="X55" s="38"/>
      <c r="AA55" s="48"/>
      <c r="AB55" s="38"/>
      <c r="AE55" s="48"/>
      <c r="AF55" s="38"/>
      <c r="AI55" s="48"/>
      <c r="AJ55" s="38"/>
      <c r="AM55" s="48"/>
      <c r="AN55" s="51">
        <v>8.7500000000000008E-2</v>
      </c>
      <c r="AO55" s="5" t="s">
        <v>19</v>
      </c>
      <c r="AP55" s="4">
        <f t="shared" si="102"/>
        <v>5.5555555555555636E-3</v>
      </c>
      <c r="AQ55" s="44">
        <f t="shared" si="103"/>
        <v>8</v>
      </c>
      <c r="AR55" s="11"/>
      <c r="AU55" s="48"/>
      <c r="AV55" s="11"/>
      <c r="AY55" s="48"/>
      <c r="AZ55" s="50"/>
      <c r="BC55" s="48"/>
      <c r="BD55" s="38"/>
      <c r="BG55" s="48"/>
      <c r="BH55" s="38"/>
      <c r="BK55" s="48"/>
    </row>
    <row r="56" spans="1:63" s="5" customFormat="1" x14ac:dyDescent="0.25">
      <c r="A56" s="6" t="s">
        <v>59</v>
      </c>
      <c r="B56" s="5" t="s">
        <v>49</v>
      </c>
      <c r="C56" s="15" t="s">
        <v>24</v>
      </c>
      <c r="D56" s="41"/>
      <c r="F56" s="4"/>
      <c r="G56" s="46"/>
      <c r="H56" s="51">
        <v>0.10416666666666667</v>
      </c>
      <c r="I56" s="5" t="s">
        <v>24</v>
      </c>
      <c r="J56" s="4">
        <f t="shared" si="92"/>
        <v>1.2499999999999997E-2</v>
      </c>
      <c r="K56" s="44">
        <f t="shared" si="93"/>
        <v>18</v>
      </c>
      <c r="L56" s="38"/>
      <c r="O56" s="48"/>
      <c r="P56" s="38"/>
      <c r="S56" s="48"/>
      <c r="T56" s="11"/>
      <c r="W56" s="48"/>
      <c r="X56" s="38"/>
      <c r="AA56" s="48"/>
      <c r="AB56" s="38"/>
      <c r="AE56" s="48"/>
      <c r="AF56" s="38"/>
      <c r="AI56" s="48"/>
      <c r="AJ56" s="38"/>
      <c r="AM56" s="48"/>
      <c r="AN56" s="51">
        <v>0.10347222222222223</v>
      </c>
      <c r="AO56" s="5" t="s">
        <v>317</v>
      </c>
      <c r="AP56" s="4">
        <f t="shared" si="102"/>
        <v>1.1805555555555555E-2</v>
      </c>
      <c r="AQ56" s="44">
        <f t="shared" si="103"/>
        <v>17</v>
      </c>
      <c r="AR56" s="11"/>
      <c r="AU56" s="48"/>
      <c r="AV56" s="25">
        <v>9.8611111111111108E-2</v>
      </c>
      <c r="AW56" s="329" t="s">
        <v>24</v>
      </c>
      <c r="AX56" s="4">
        <f t="shared" ref="AX56" si="127">AV56-$A56</f>
        <v>6.9444444444444337E-3</v>
      </c>
      <c r="AY56" s="44">
        <f t="shared" ref="AY56" si="128">MINUTE(AX56)</f>
        <v>10</v>
      </c>
      <c r="AZ56" s="50"/>
      <c r="BC56" s="48"/>
      <c r="BD56" s="38"/>
      <c r="BG56" s="48"/>
      <c r="BH56" s="38"/>
      <c r="BK56" s="48"/>
    </row>
    <row r="57" spans="1:63" s="5" customFormat="1" x14ac:dyDescent="0.25">
      <c r="A57" s="6" t="s">
        <v>60</v>
      </c>
      <c r="B57" s="5" t="s">
        <v>25</v>
      </c>
      <c r="C57" s="15" t="s">
        <v>14</v>
      </c>
      <c r="D57" s="41"/>
      <c r="F57" s="4"/>
      <c r="G57" s="46"/>
      <c r="H57" s="51">
        <v>0.10555555555555556</v>
      </c>
      <c r="I57" s="5" t="s">
        <v>296</v>
      </c>
      <c r="J57" s="4">
        <f t="shared" si="92"/>
        <v>5.5555555555555636E-3</v>
      </c>
      <c r="K57" s="44">
        <f t="shared" si="93"/>
        <v>8</v>
      </c>
      <c r="L57" s="38"/>
      <c r="O57" s="48"/>
      <c r="P57" s="38"/>
      <c r="S57" s="48"/>
      <c r="T57" s="11"/>
      <c r="W57" s="48"/>
      <c r="X57" s="38"/>
      <c r="AA57" s="48"/>
      <c r="AB57" s="38"/>
      <c r="AE57" s="48"/>
      <c r="AF57" s="38"/>
      <c r="AI57" s="48"/>
      <c r="AJ57" s="38"/>
      <c r="AM57" s="48"/>
      <c r="AN57" s="51">
        <v>0.10555555555555556</v>
      </c>
      <c r="AO57" s="5" t="s">
        <v>14</v>
      </c>
      <c r="AP57" s="4">
        <f t="shared" si="102"/>
        <v>5.5555555555555636E-3</v>
      </c>
      <c r="AQ57" s="44">
        <f t="shared" si="103"/>
        <v>8</v>
      </c>
      <c r="AR57" s="11"/>
      <c r="AU57" s="48"/>
      <c r="AV57" s="50"/>
      <c r="AY57" s="48"/>
      <c r="AZ57" s="50"/>
      <c r="BC57" s="48"/>
      <c r="BD57" s="38"/>
      <c r="BG57" s="48"/>
      <c r="BH57" s="38"/>
      <c r="BK57" s="48"/>
    </row>
    <row r="58" spans="1:63" s="5" customFormat="1" x14ac:dyDescent="0.25">
      <c r="A58" s="6" t="s">
        <v>61</v>
      </c>
      <c r="B58" s="5" t="s">
        <v>26</v>
      </c>
      <c r="C58" s="15">
        <v>1111</v>
      </c>
      <c r="D58" s="38"/>
      <c r="G58" s="46"/>
      <c r="H58" s="51">
        <v>0.1173611111111111</v>
      </c>
      <c r="I58" s="5">
        <v>0</v>
      </c>
      <c r="J58" s="4">
        <f t="shared" si="92"/>
        <v>4.8611111111110938E-3</v>
      </c>
      <c r="K58" s="44">
        <f t="shared" si="93"/>
        <v>7</v>
      </c>
      <c r="L58" s="38"/>
      <c r="O58" s="48"/>
      <c r="P58" s="38"/>
      <c r="S58" s="48"/>
      <c r="T58" s="51">
        <v>0.11875000000000001</v>
      </c>
      <c r="U58" s="5">
        <v>3115</v>
      </c>
      <c r="V58" s="4">
        <f t="shared" ref="V58" si="129">T58-$A58</f>
        <v>6.2500000000000056E-3</v>
      </c>
      <c r="W58" s="44">
        <f t="shared" ref="W58" si="130">MINUTE(V58)</f>
        <v>9</v>
      </c>
      <c r="X58" s="38"/>
      <c r="AA58" s="48"/>
      <c r="AB58" s="38"/>
      <c r="AE58" s="48"/>
      <c r="AF58" s="38"/>
      <c r="AI58" s="48"/>
      <c r="AJ58" s="38"/>
      <c r="AM58" s="48"/>
      <c r="AN58" s="51">
        <v>0.13194444444444445</v>
      </c>
      <c r="AO58" s="5">
        <v>5722</v>
      </c>
      <c r="AP58" s="4">
        <f t="shared" si="102"/>
        <v>1.9444444444444445E-2</v>
      </c>
      <c r="AQ58" s="44">
        <f t="shared" si="103"/>
        <v>28</v>
      </c>
      <c r="AR58" s="11"/>
      <c r="AU58" s="48"/>
      <c r="AV58" s="38"/>
      <c r="AY58" s="48"/>
      <c r="AZ58" s="50"/>
      <c r="BC58" s="48"/>
      <c r="BD58" s="38"/>
      <c r="BG58" s="48"/>
      <c r="BH58" s="38"/>
      <c r="BK58" s="48"/>
    </row>
    <row r="59" spans="1:63" s="5" customFormat="1" x14ac:dyDescent="0.25">
      <c r="A59" s="6" t="s">
        <v>62</v>
      </c>
      <c r="B59" s="5" t="s">
        <v>27</v>
      </c>
      <c r="C59" s="15">
        <v>100</v>
      </c>
      <c r="D59" s="38"/>
      <c r="G59" s="46"/>
      <c r="H59" s="51">
        <v>0.12569444444444444</v>
      </c>
      <c r="I59" s="5">
        <v>122</v>
      </c>
      <c r="J59" s="4">
        <f t="shared" si="92"/>
        <v>5.5555555555555497E-3</v>
      </c>
      <c r="K59" s="44">
        <f t="shared" si="93"/>
        <v>8</v>
      </c>
      <c r="L59" s="38"/>
      <c r="O59" s="48"/>
      <c r="P59" s="38"/>
      <c r="S59" s="48"/>
      <c r="T59" s="11"/>
      <c r="W59" s="48"/>
      <c r="X59" s="38"/>
      <c r="AA59" s="48"/>
      <c r="AB59" s="38"/>
      <c r="AE59" s="48"/>
      <c r="AF59" s="38"/>
      <c r="AI59" s="48"/>
      <c r="AJ59" s="38"/>
      <c r="AM59" s="48"/>
      <c r="AN59" s="51">
        <v>0.13333333333333333</v>
      </c>
      <c r="AO59" s="5">
        <v>110</v>
      </c>
      <c r="AP59" s="4">
        <f t="shared" si="102"/>
        <v>1.3194444444444439E-2</v>
      </c>
      <c r="AQ59" s="44">
        <f t="shared" si="103"/>
        <v>19</v>
      </c>
      <c r="AR59" s="25">
        <v>0.13333333333333333</v>
      </c>
      <c r="AS59" s="323">
        <v>110</v>
      </c>
      <c r="AT59" s="4">
        <f t="shared" ref="AT59" si="131">AR59-$A59</f>
        <v>1.3194444444444439E-2</v>
      </c>
      <c r="AU59" s="44">
        <f t="shared" ref="AU59" si="132">MINUTE(AT59)</f>
        <v>19</v>
      </c>
      <c r="AV59" s="38"/>
      <c r="AY59" s="48"/>
      <c r="AZ59" s="50"/>
      <c r="BC59" s="48"/>
      <c r="BD59" s="38"/>
      <c r="BG59" s="48"/>
      <c r="BH59" s="38"/>
      <c r="BK59" s="48"/>
    </row>
    <row r="60" spans="1:63" s="5" customFormat="1" x14ac:dyDescent="0.25">
      <c r="A60" s="6" t="s">
        <v>63</v>
      </c>
      <c r="B60" s="5" t="s">
        <v>41</v>
      </c>
      <c r="C60" s="15" t="s">
        <v>14</v>
      </c>
      <c r="D60" s="38"/>
      <c r="G60" s="46"/>
      <c r="H60" s="51">
        <v>0.13749999999999998</v>
      </c>
      <c r="I60" s="5" t="s">
        <v>299</v>
      </c>
      <c r="J60" s="4">
        <f t="shared" si="92"/>
        <v>6.9444444444444198E-3</v>
      </c>
      <c r="K60" s="44">
        <f t="shared" si="93"/>
        <v>10</v>
      </c>
      <c r="L60" s="38"/>
      <c r="O60" s="48"/>
      <c r="P60" s="38"/>
      <c r="S60" s="48"/>
      <c r="T60" s="50"/>
      <c r="W60" s="48"/>
      <c r="X60" s="38"/>
      <c r="AA60" s="48"/>
      <c r="AB60" s="38"/>
      <c r="AE60" s="48"/>
      <c r="AF60" s="38"/>
      <c r="AI60" s="48"/>
      <c r="AJ60" s="249">
        <v>0.14444444444444446</v>
      </c>
      <c r="AK60" s="248" t="s">
        <v>296</v>
      </c>
      <c r="AL60" s="4">
        <f t="shared" ref="AL60" si="133">AJ60-$A60</f>
        <v>1.3888888888888895E-2</v>
      </c>
      <c r="AM60" s="44">
        <f t="shared" ref="AM60" si="134">MINUTE(AL60)</f>
        <v>20</v>
      </c>
      <c r="AN60" s="50"/>
      <c r="AP60" s="4"/>
      <c r="AQ60" s="44"/>
      <c r="AR60" s="11"/>
      <c r="AU60" s="48"/>
      <c r="AV60" s="38"/>
      <c r="AY60" s="48"/>
      <c r="AZ60" s="50"/>
      <c r="BC60" s="48"/>
      <c r="BD60" s="38"/>
      <c r="BG60" s="48"/>
      <c r="BH60" s="38"/>
      <c r="BK60" s="48"/>
    </row>
    <row r="61" spans="1:63" s="5" customFormat="1" x14ac:dyDescent="0.25">
      <c r="A61" s="6" t="s">
        <v>64</v>
      </c>
      <c r="B61" s="5" t="s">
        <v>42</v>
      </c>
      <c r="C61" s="15" t="s">
        <v>21</v>
      </c>
      <c r="D61" s="38"/>
      <c r="G61" s="46"/>
      <c r="H61" s="51">
        <v>0.14027777777777778</v>
      </c>
      <c r="I61" s="5" t="s">
        <v>21</v>
      </c>
      <c r="J61" s="4">
        <f t="shared" si="92"/>
        <v>4.1666666666666796E-3</v>
      </c>
      <c r="K61" s="44">
        <f t="shared" si="93"/>
        <v>6</v>
      </c>
      <c r="L61" s="38"/>
      <c r="O61" s="48"/>
      <c r="P61" s="38"/>
      <c r="S61" s="48"/>
      <c r="T61" s="51">
        <v>0.1423611111111111</v>
      </c>
      <c r="U61" s="5" t="s">
        <v>141</v>
      </c>
      <c r="V61" s="4">
        <f t="shared" ref="V61" si="135">T61-$A61</f>
        <v>6.2500000000000056E-3</v>
      </c>
      <c r="W61" s="44">
        <f t="shared" ref="W61" si="136">MINUTE(V61)</f>
        <v>9</v>
      </c>
      <c r="X61" s="38"/>
      <c r="AA61" s="48"/>
      <c r="AB61" s="38"/>
      <c r="AE61" s="48"/>
      <c r="AF61" s="38"/>
      <c r="AI61" s="48"/>
      <c r="AJ61" s="38"/>
      <c r="AM61" s="48"/>
      <c r="AN61" s="51">
        <v>0.14027777777777778</v>
      </c>
      <c r="AO61" s="5" t="s">
        <v>21</v>
      </c>
      <c r="AP61" s="4">
        <f t="shared" si="102"/>
        <v>4.1666666666666796E-3</v>
      </c>
      <c r="AQ61" s="44">
        <f t="shared" si="103"/>
        <v>6</v>
      </c>
      <c r="AR61" s="25">
        <v>0.1423611111111111</v>
      </c>
      <c r="AS61" s="323" t="s">
        <v>141</v>
      </c>
      <c r="AT61" s="4">
        <f t="shared" ref="AT61:AT64" si="137">AR61-$A61</f>
        <v>6.2500000000000056E-3</v>
      </c>
      <c r="AU61" s="44">
        <f t="shared" ref="AU61:AU64" si="138">MINUTE(AT61)</f>
        <v>9</v>
      </c>
      <c r="AV61" s="38"/>
      <c r="AY61" s="48"/>
      <c r="AZ61" s="25">
        <v>0.1451388888888889</v>
      </c>
      <c r="BA61" s="389" t="s">
        <v>21</v>
      </c>
      <c r="BB61" s="4">
        <f t="shared" ref="BB61" si="139">AZ61-$A61</f>
        <v>9.0277777777778012E-3</v>
      </c>
      <c r="BC61" s="44">
        <f t="shared" ref="BC61" si="140">MINUTE(BB61)</f>
        <v>13</v>
      </c>
      <c r="BD61" s="38"/>
      <c r="BG61" s="48"/>
      <c r="BH61" s="38"/>
      <c r="BK61" s="48"/>
    </row>
    <row r="62" spans="1:63" s="5" customFormat="1" x14ac:dyDescent="0.25">
      <c r="A62" s="6" t="s">
        <v>65</v>
      </c>
      <c r="B62" s="5" t="s">
        <v>43</v>
      </c>
      <c r="C62" s="15" t="s">
        <v>14</v>
      </c>
      <c r="D62" s="38"/>
      <c r="G62" s="46"/>
      <c r="H62" s="51">
        <v>0.15486111111111112</v>
      </c>
      <c r="I62" s="5" t="s">
        <v>296</v>
      </c>
      <c r="J62" s="4">
        <f t="shared" si="92"/>
        <v>7.6388888888888895E-3</v>
      </c>
      <c r="K62" s="44">
        <f t="shared" si="93"/>
        <v>11</v>
      </c>
      <c r="L62" s="38"/>
      <c r="O62" s="48"/>
      <c r="P62" s="38"/>
      <c r="S62" s="48"/>
      <c r="T62" s="50"/>
      <c r="W62" s="48"/>
      <c r="X62" s="38"/>
      <c r="AA62" s="48"/>
      <c r="AB62" s="38"/>
      <c r="AE62" s="48"/>
      <c r="AF62" s="38"/>
      <c r="AI62" s="48"/>
      <c r="AJ62" s="38"/>
      <c r="AM62" s="48"/>
      <c r="AN62" s="38"/>
      <c r="AQ62" s="48"/>
      <c r="AR62" s="25">
        <v>0.15138888888888888</v>
      </c>
      <c r="AS62" s="323" t="s">
        <v>287</v>
      </c>
      <c r="AT62" s="4">
        <f t="shared" si="137"/>
        <v>4.1666666666666519E-3</v>
      </c>
      <c r="AU62" s="44">
        <f t="shared" si="138"/>
        <v>6</v>
      </c>
      <c r="AV62" s="38"/>
      <c r="AY62" s="48"/>
      <c r="AZ62" s="50"/>
      <c r="BC62" s="48"/>
      <c r="BD62" s="38"/>
      <c r="BG62" s="48"/>
      <c r="BH62" s="38"/>
      <c r="BK62" s="48"/>
    </row>
    <row r="63" spans="1:63" s="5" customFormat="1" x14ac:dyDescent="0.25">
      <c r="A63" s="6" t="s">
        <v>66</v>
      </c>
      <c r="B63" s="5" t="s">
        <v>44</v>
      </c>
      <c r="C63" s="15" t="s">
        <v>17</v>
      </c>
      <c r="D63" s="38"/>
      <c r="G63" s="46"/>
      <c r="H63" s="50"/>
      <c r="J63" s="4"/>
      <c r="K63" s="44"/>
      <c r="L63" s="38"/>
      <c r="O63" s="48"/>
      <c r="P63" s="38"/>
      <c r="S63" s="48"/>
      <c r="T63" s="38"/>
      <c r="W63" s="48"/>
      <c r="X63" s="38"/>
      <c r="AA63" s="48"/>
      <c r="AB63" s="38"/>
      <c r="AE63" s="48"/>
      <c r="AF63" s="38"/>
      <c r="AI63" s="48"/>
      <c r="AJ63" s="38"/>
      <c r="AM63" s="48"/>
      <c r="AN63" s="38"/>
      <c r="AQ63" s="48"/>
      <c r="AR63" s="25">
        <v>0.16597222222222222</v>
      </c>
      <c r="AS63" s="323">
        <v>60</v>
      </c>
      <c r="AT63" s="4">
        <f t="shared" si="137"/>
        <v>1.1805555555555541E-2</v>
      </c>
      <c r="AU63" s="44">
        <f t="shared" si="138"/>
        <v>17</v>
      </c>
      <c r="AV63" s="38"/>
      <c r="AY63" s="48"/>
      <c r="AZ63" s="50"/>
      <c r="BC63" s="48"/>
      <c r="BD63" s="38"/>
      <c r="BG63" s="48"/>
      <c r="BH63" s="38"/>
      <c r="BK63" s="48"/>
    </row>
    <row r="64" spans="1:63" s="5" customFormat="1" x14ac:dyDescent="0.25">
      <c r="A64" s="6" t="s">
        <v>67</v>
      </c>
      <c r="B64" s="5" t="s">
        <v>45</v>
      </c>
      <c r="C64" s="15" t="s">
        <v>14</v>
      </c>
      <c r="D64" s="38"/>
      <c r="G64" s="46"/>
      <c r="H64" s="51">
        <v>0.17013888888888887</v>
      </c>
      <c r="I64" s="5" t="s">
        <v>296</v>
      </c>
      <c r="J64" s="4">
        <f t="shared" si="92"/>
        <v>6.9444444444444198E-3</v>
      </c>
      <c r="K64" s="44">
        <f t="shared" si="93"/>
        <v>10</v>
      </c>
      <c r="L64" s="38"/>
      <c r="O64" s="48"/>
      <c r="P64" s="38"/>
      <c r="S64" s="48"/>
      <c r="T64" s="38"/>
      <c r="W64" s="48"/>
      <c r="X64" s="38"/>
      <c r="AA64" s="48"/>
      <c r="AB64" s="38"/>
      <c r="AE64" s="48"/>
      <c r="AF64" s="38"/>
      <c r="AI64" s="48"/>
      <c r="AJ64" s="38"/>
      <c r="AM64" s="48"/>
      <c r="AN64" s="38"/>
      <c r="AQ64" s="48"/>
      <c r="AR64" s="25">
        <v>0.17083333333333331</v>
      </c>
      <c r="AS64" s="323" t="s">
        <v>287</v>
      </c>
      <c r="AT64" s="4">
        <f t="shared" si="137"/>
        <v>7.6388888888888618E-3</v>
      </c>
      <c r="AU64" s="44">
        <f t="shared" si="138"/>
        <v>11</v>
      </c>
      <c r="AV64" s="38"/>
      <c r="AY64" s="48"/>
      <c r="AZ64" s="50"/>
      <c r="BC64" s="48"/>
      <c r="BD64" s="38"/>
      <c r="BG64" s="48"/>
      <c r="BH64" s="38"/>
      <c r="BK64" s="48"/>
    </row>
    <row r="65" spans="1:111" s="5" customFormat="1" x14ac:dyDescent="0.25">
      <c r="A65" s="6" t="s">
        <v>68</v>
      </c>
      <c r="B65" s="5" t="s">
        <v>46</v>
      </c>
      <c r="C65" s="15" t="s">
        <v>16</v>
      </c>
      <c r="D65" s="38"/>
      <c r="G65" s="46"/>
      <c r="H65" s="51">
        <v>0.19583333333333333</v>
      </c>
      <c r="I65" s="5" t="s">
        <v>300</v>
      </c>
      <c r="J65" s="4">
        <f t="shared" si="92"/>
        <v>9.7222222222222154E-3</v>
      </c>
      <c r="K65" s="44">
        <f t="shared" si="93"/>
        <v>14</v>
      </c>
      <c r="L65" s="38"/>
      <c r="O65" s="48"/>
      <c r="P65" s="38"/>
      <c r="S65" s="48"/>
      <c r="T65" s="38"/>
      <c r="W65" s="48"/>
      <c r="X65" s="38"/>
      <c r="AA65" s="48"/>
      <c r="AB65" s="38"/>
      <c r="AE65" s="48"/>
      <c r="AF65" s="38"/>
      <c r="AI65" s="48"/>
      <c r="AM65" s="48"/>
      <c r="AN65" s="38"/>
      <c r="AQ65" s="48"/>
      <c r="AR65" s="38"/>
      <c r="AU65" s="48"/>
      <c r="AV65" s="38"/>
      <c r="AY65" s="48"/>
      <c r="AZ65" s="50"/>
      <c r="BC65" s="48"/>
      <c r="BD65" s="38"/>
      <c r="BG65" s="48"/>
      <c r="BH65" s="38"/>
      <c r="BK65" s="48"/>
    </row>
    <row r="66" spans="1:111" s="5" customFormat="1" x14ac:dyDescent="0.25">
      <c r="A66" s="6" t="s">
        <v>40</v>
      </c>
      <c r="B66" s="5" t="s">
        <v>44</v>
      </c>
      <c r="C66" s="15" t="s">
        <v>17</v>
      </c>
      <c r="D66" s="38"/>
      <c r="G66" s="46"/>
      <c r="H66" s="50"/>
      <c r="K66" s="48"/>
      <c r="L66" s="38"/>
      <c r="O66" s="48"/>
      <c r="P66" s="38"/>
      <c r="S66" s="48"/>
      <c r="T66" s="38"/>
      <c r="W66" s="48"/>
      <c r="X66" s="38"/>
      <c r="AA66" s="48"/>
      <c r="AB66" s="38"/>
      <c r="AE66" s="48"/>
      <c r="AF66" s="38"/>
      <c r="AI66" s="48"/>
      <c r="AJ66" s="249">
        <v>0.2076388888888889</v>
      </c>
      <c r="AK66" s="248">
        <v>0</v>
      </c>
      <c r="AL66" s="4">
        <f t="shared" ref="AL66" si="141">AJ66-$A66</f>
        <v>1.3888888888888895E-2</v>
      </c>
      <c r="AM66" s="44">
        <f t="shared" ref="AM66" si="142">MINUTE(AL66)</f>
        <v>20</v>
      </c>
      <c r="AN66" s="38"/>
      <c r="AQ66" s="48"/>
      <c r="AR66" s="38"/>
      <c r="AU66" s="48"/>
      <c r="AV66" s="38"/>
      <c r="AY66" s="48"/>
      <c r="AZ66" s="50"/>
      <c r="BC66" s="48"/>
      <c r="BD66" s="38"/>
      <c r="BG66" s="48"/>
      <c r="BH66" s="38"/>
      <c r="BK66" s="48"/>
    </row>
    <row r="67" spans="1:111" s="7" customFormat="1" x14ac:dyDescent="0.25">
      <c r="C67" s="16"/>
      <c r="D67" s="45">
        <f>COUNTA(D46:D66)/5</f>
        <v>0.4</v>
      </c>
      <c r="F67" s="12"/>
      <c r="G67" s="43">
        <f>AVERAGE(G46:G66)</f>
        <v>14.5</v>
      </c>
      <c r="H67" s="45">
        <f>COUNTA(H46:H66)/20</f>
        <v>0.9</v>
      </c>
      <c r="J67" s="12"/>
      <c r="K67" s="43">
        <f>AVERAGE(K46:K66)</f>
        <v>10.444444444444445</v>
      </c>
      <c r="L67" s="45">
        <f>COUNTA(L46:L66)/7</f>
        <v>0.5714285714285714</v>
      </c>
      <c r="N67" s="12"/>
      <c r="O67" s="43">
        <f>AVERAGE(O46:O66)</f>
        <v>20.75</v>
      </c>
      <c r="P67" s="45">
        <f>COUNTA(P46:P66)/5</f>
        <v>0.6</v>
      </c>
      <c r="R67" s="12"/>
      <c r="S67" s="43">
        <f>AVERAGE(S46:S66)</f>
        <v>17.666666666666668</v>
      </c>
      <c r="T67" s="45">
        <f>COUNTA(T46:T66)/16</f>
        <v>0.5</v>
      </c>
      <c r="V67" s="12"/>
      <c r="W67" s="43">
        <f>AVERAGE(W46:W66)</f>
        <v>8.125</v>
      </c>
      <c r="X67" s="45">
        <f>COUNTA(X46:X66)/20</f>
        <v>0</v>
      </c>
      <c r="Z67" s="12"/>
      <c r="AA67" s="43" t="e">
        <f>AVERAGE(AA46:AA66)</f>
        <v>#DIV/0!</v>
      </c>
      <c r="AB67" s="45">
        <f>COUNTA(AB46:AB66)/5</f>
        <v>0.6</v>
      </c>
      <c r="AD67" s="12"/>
      <c r="AE67" s="43">
        <f>AVERAGE(AE46:AE66)</f>
        <v>9.6666666666666661</v>
      </c>
      <c r="AF67" s="45">
        <f>COUNTA(AF46:AF66)/20</f>
        <v>0</v>
      </c>
      <c r="AH67" s="12"/>
      <c r="AI67" s="43" t="e">
        <f>AVERAGE(AI46:AI66)</f>
        <v>#DIV/0!</v>
      </c>
      <c r="AJ67" s="45">
        <f>COUNTA(AJ46:AJ66)/20</f>
        <v>0.1</v>
      </c>
      <c r="AL67" s="12"/>
      <c r="AM67" s="43">
        <f>AVERAGE(AM46:AM66)</f>
        <v>20</v>
      </c>
      <c r="AN67" s="45">
        <f>COUNTA(AN46:AN66)/15</f>
        <v>0.8</v>
      </c>
      <c r="AP67" s="12"/>
      <c r="AQ67" s="43">
        <f>AVERAGE(AQ46:AQ66)</f>
        <v>11.583333333333334</v>
      </c>
      <c r="AR67" s="45">
        <f>COUNTA(AR46:AR66)/18</f>
        <v>0.44444444444444442</v>
      </c>
      <c r="AT67" s="12"/>
      <c r="AU67" s="43">
        <f>AVERAGE(AU46:AU66)</f>
        <v>11.75</v>
      </c>
      <c r="AV67" s="45">
        <f>COUNTA(AV46:AV66)/11</f>
        <v>0.45454545454545453</v>
      </c>
      <c r="AX67" s="12"/>
      <c r="AY67" s="43">
        <f>AVERAGE(AY46:AY66)</f>
        <v>18.600000000000001</v>
      </c>
      <c r="AZ67" s="45">
        <f>COUNTA(AZ46:AZ66)/20</f>
        <v>0.1</v>
      </c>
      <c r="BB67" s="12"/>
      <c r="BC67" s="43">
        <f>AVERAGE(BC46:BC66)</f>
        <v>11</v>
      </c>
      <c r="BD67" s="45">
        <f>COUNTA(BD46:BD66)/20</f>
        <v>0</v>
      </c>
      <c r="BF67" s="12"/>
      <c r="BG67" s="43" t="e">
        <f>AVERAGE(BG46:BG66)</f>
        <v>#DIV/0!</v>
      </c>
      <c r="BH67" s="45">
        <f>COUNTA(BH46:BH66)/20</f>
        <v>0</v>
      </c>
      <c r="BJ67" s="12"/>
      <c r="BK67" s="43" t="e">
        <f>AVERAGE(BK46:BK66)</f>
        <v>#DIV/0!</v>
      </c>
      <c r="BL67" s="18">
        <f>COUNTA(BL46:BL66)/20</f>
        <v>0</v>
      </c>
      <c r="BN67" s="12"/>
      <c r="BO67" s="21" t="e">
        <f>AVERAGE(BO46:BO66)</f>
        <v>#DIV/0!</v>
      </c>
      <c r="BP67" s="18">
        <f>COUNTA(BP46:BP66)/20</f>
        <v>0</v>
      </c>
      <c r="BR67" s="12"/>
      <c r="BS67" s="21" t="e">
        <f>AVERAGE(BS46:BS66)</f>
        <v>#DIV/0!</v>
      </c>
      <c r="BT67" s="18">
        <f>COUNTA(BT46:BT66)/20</f>
        <v>0</v>
      </c>
      <c r="BV67" s="12"/>
      <c r="BW67" s="21" t="e">
        <f>AVERAGE(BW46:BW66)</f>
        <v>#DIV/0!</v>
      </c>
      <c r="BX67" s="18">
        <f>COUNTA(BX46:BX66)/20</f>
        <v>0</v>
      </c>
      <c r="BZ67" s="12"/>
      <c r="CA67" s="21" t="e">
        <f>AVERAGE(CA46:CA66)</f>
        <v>#DIV/0!</v>
      </c>
      <c r="CB67" s="18">
        <f>COUNTA(CB46:CB66)/20</f>
        <v>0</v>
      </c>
      <c r="CD67" s="12"/>
      <c r="CE67" s="21" t="e">
        <f>AVERAGE(CE46:CE66)</f>
        <v>#DIV/0!</v>
      </c>
      <c r="CF67" s="18">
        <f>COUNTA(CF46:CF66)/20</f>
        <v>0</v>
      </c>
      <c r="CH67" s="12"/>
      <c r="CI67" s="21" t="e">
        <f>AVERAGE(CI46:CI66)</f>
        <v>#DIV/0!</v>
      </c>
      <c r="CJ67" s="18">
        <f>COUNTA(CJ46:CJ66)/20</f>
        <v>0</v>
      </c>
      <c r="CL67" s="12"/>
      <c r="CM67" s="21" t="e">
        <f>AVERAGE(CM46:CM66)</f>
        <v>#DIV/0!</v>
      </c>
      <c r="CN67" s="18">
        <f>COUNTA(CN46:CN66)/20</f>
        <v>0</v>
      </c>
      <c r="CP67" s="12"/>
      <c r="CQ67" s="21" t="e">
        <f>AVERAGE(CQ46:CQ66)</f>
        <v>#DIV/0!</v>
      </c>
      <c r="CR67" s="18">
        <f>COUNTA(CR46:CR66)/20</f>
        <v>0</v>
      </c>
      <c r="CT67" s="12"/>
      <c r="CU67" s="21" t="e">
        <f>AVERAGE(CU46:CU66)</f>
        <v>#DIV/0!</v>
      </c>
      <c r="CV67" s="18">
        <f>COUNTA(CV46:CV66)/20</f>
        <v>0</v>
      </c>
      <c r="CX67" s="12"/>
      <c r="CY67" s="21" t="e">
        <f>AVERAGE(CY46:CY66)</f>
        <v>#DIV/0!</v>
      </c>
      <c r="CZ67" s="18">
        <f>COUNTA(CZ46:CZ66)/20</f>
        <v>0</v>
      </c>
      <c r="DB67" s="12"/>
      <c r="DC67" s="21" t="e">
        <f>AVERAGE(DC46:DC66)</f>
        <v>#DIV/0!</v>
      </c>
      <c r="DD67" s="18">
        <f>COUNTA(DD46:DD66)/20</f>
        <v>0</v>
      </c>
      <c r="DF67" s="12"/>
      <c r="DG67" s="21" t="e">
        <f>AVERAGE(DG46:DG66)</f>
        <v>#DIV/0!</v>
      </c>
    </row>
    <row r="68" spans="1:111" s="3" customFormat="1" x14ac:dyDescent="0.25">
      <c r="A68" s="9" t="s">
        <v>69</v>
      </c>
      <c r="C68" s="14"/>
      <c r="D68" s="39"/>
      <c r="G68" s="46"/>
      <c r="H68" s="39"/>
      <c r="K68" s="69"/>
      <c r="L68" s="39"/>
      <c r="O68" s="69"/>
      <c r="P68" s="39"/>
      <c r="S68" s="69"/>
      <c r="T68" s="39"/>
      <c r="W68" s="69"/>
      <c r="X68" s="39"/>
      <c r="AA68" s="69"/>
      <c r="AB68" s="39"/>
      <c r="AE68" s="69"/>
      <c r="AF68" s="39"/>
      <c r="AI68" s="69"/>
      <c r="AJ68" s="39"/>
      <c r="AM68" s="69"/>
      <c r="AN68" s="39"/>
      <c r="AQ68" s="69"/>
      <c r="AR68" s="39"/>
      <c r="AU68" s="69"/>
      <c r="AV68" s="39"/>
      <c r="AY68" s="69"/>
      <c r="AZ68" s="39"/>
      <c r="BC68" s="69"/>
      <c r="BD68" s="39"/>
      <c r="BG68" s="69"/>
      <c r="BH68" s="39"/>
      <c r="BK68" s="69"/>
    </row>
    <row r="69" spans="1:111" s="5" customFormat="1" x14ac:dyDescent="0.25">
      <c r="A69" s="5" t="s">
        <v>72</v>
      </c>
      <c r="B69" s="5" t="s">
        <v>49</v>
      </c>
      <c r="C69" s="15" t="s">
        <v>20</v>
      </c>
      <c r="D69" s="51"/>
      <c r="F69" s="4"/>
      <c r="G69" s="46"/>
      <c r="H69" s="41">
        <v>1.9444444444444445E-2</v>
      </c>
      <c r="I69" s="5" t="s">
        <v>303</v>
      </c>
      <c r="J69" s="4">
        <f t="shared" ref="J69:J87" si="143">H69-$A69</f>
        <v>1.1111111111111112E-2</v>
      </c>
      <c r="K69" s="44">
        <f t="shared" ref="K69:K87" si="144">MINUTE(J69)</f>
        <v>16</v>
      </c>
      <c r="L69" s="38"/>
      <c r="O69" s="48"/>
      <c r="P69" s="50"/>
      <c r="S69" s="48"/>
      <c r="T69" s="50"/>
      <c r="W69" s="48"/>
      <c r="X69" s="38"/>
      <c r="AA69" s="48"/>
      <c r="AB69" s="11"/>
      <c r="AE69" s="48"/>
      <c r="AF69" s="11"/>
      <c r="AI69" s="48"/>
      <c r="AJ69" s="38"/>
      <c r="AM69" s="48"/>
      <c r="AN69" s="41">
        <v>1.3194444444444444E-2</v>
      </c>
      <c r="AO69" s="5" t="s">
        <v>321</v>
      </c>
      <c r="AP69" s="4">
        <f t="shared" ref="AP69:AP86" si="145">AN69-$A69</f>
        <v>4.8611111111111112E-3</v>
      </c>
      <c r="AQ69" s="44">
        <f t="shared" ref="AQ69:AQ86" si="146">MINUTE(AP69)</f>
        <v>7</v>
      </c>
      <c r="AR69" s="11"/>
      <c r="AU69" s="48"/>
      <c r="AV69" s="25">
        <v>4.5833333333333337E-2</v>
      </c>
      <c r="AW69" s="348" t="s">
        <v>328</v>
      </c>
      <c r="AX69" s="4">
        <f t="shared" ref="AX69" si="147">AV69-$A69</f>
        <v>3.7500000000000006E-2</v>
      </c>
      <c r="AY69" s="44">
        <f t="shared" ref="AY69" si="148">MINUTE(AX69)</f>
        <v>54</v>
      </c>
      <c r="AZ69" s="11"/>
      <c r="BC69" s="48"/>
      <c r="BD69" s="38"/>
      <c r="BG69" s="48"/>
      <c r="BH69" s="38"/>
      <c r="BK69" s="48"/>
    </row>
    <row r="70" spans="1:111" s="5" customFormat="1" x14ac:dyDescent="0.25">
      <c r="A70" s="5" t="s">
        <v>73</v>
      </c>
      <c r="B70" s="5" t="s">
        <v>47</v>
      </c>
      <c r="C70" s="15" t="s">
        <v>18</v>
      </c>
      <c r="D70" s="51">
        <v>3.0555555555555555E-2</v>
      </c>
      <c r="E70" s="5" t="s">
        <v>123</v>
      </c>
      <c r="F70" s="4">
        <f>D70-$A70</f>
        <v>1.5277777777777777E-2</v>
      </c>
      <c r="G70" s="44">
        <f>MINUTE(F70)</f>
        <v>22</v>
      </c>
      <c r="H70" s="41">
        <v>2.1527777777777781E-2</v>
      </c>
      <c r="I70" s="5" t="s">
        <v>302</v>
      </c>
      <c r="J70" s="4">
        <f t="shared" si="143"/>
        <v>6.2500000000000038E-3</v>
      </c>
      <c r="K70" s="44">
        <f t="shared" si="144"/>
        <v>9</v>
      </c>
      <c r="L70" s="38"/>
      <c r="O70" s="48"/>
      <c r="P70" s="51">
        <v>2.4305555555555556E-2</v>
      </c>
      <c r="Q70" s="5" t="s">
        <v>302</v>
      </c>
      <c r="R70" s="4">
        <f t="shared" ref="R70:R71" si="149">P70-$A70</f>
        <v>9.0277777777777787E-3</v>
      </c>
      <c r="S70" s="44">
        <f t="shared" ref="S70:S71" si="150">MINUTE(R70)</f>
        <v>13</v>
      </c>
      <c r="T70" s="50"/>
      <c r="W70" s="48"/>
      <c r="X70" s="38"/>
      <c r="AA70" s="48"/>
      <c r="AB70" s="25">
        <v>1.9444444444444445E-2</v>
      </c>
      <c r="AC70" s="172" t="s">
        <v>306</v>
      </c>
      <c r="AD70" s="4">
        <f t="shared" ref="AD70:AD82" si="151">AB70-$A70</f>
        <v>4.1666666666666675E-3</v>
      </c>
      <c r="AE70" s="44">
        <f t="shared" ref="AE70:AE82" si="152">MINUTE(AD70)</f>
        <v>6</v>
      </c>
      <c r="AF70" s="50"/>
      <c r="AI70" s="48"/>
      <c r="AJ70" s="38"/>
      <c r="AM70" s="48"/>
      <c r="AN70" s="38"/>
      <c r="AP70" s="4"/>
      <c r="AQ70" s="44"/>
      <c r="AR70" s="51">
        <v>2.2222222222222223E-2</v>
      </c>
      <c r="AS70" s="5" t="s">
        <v>325</v>
      </c>
      <c r="AT70" s="4">
        <f t="shared" ref="AT70:AT71" si="153">AR70-$A70</f>
        <v>6.9444444444444458E-3</v>
      </c>
      <c r="AU70" s="44">
        <f t="shared" ref="AU70:AU71" si="154">MINUTE(AT70)</f>
        <v>10</v>
      </c>
      <c r="AV70" s="11"/>
      <c r="AY70" s="48"/>
      <c r="AZ70" s="11"/>
      <c r="BC70" s="48"/>
      <c r="BD70" s="38"/>
      <c r="BG70" s="48"/>
      <c r="BH70" s="38"/>
      <c r="BK70" s="48"/>
    </row>
    <row r="71" spans="1:111" s="5" customFormat="1" x14ac:dyDescent="0.25">
      <c r="A71" s="5" t="s">
        <v>74</v>
      </c>
      <c r="B71" s="5" t="s">
        <v>48</v>
      </c>
      <c r="C71" s="15" t="s">
        <v>16</v>
      </c>
      <c r="D71" s="51"/>
      <c r="F71" s="4"/>
      <c r="G71" s="46"/>
      <c r="H71" s="41"/>
      <c r="J71" s="4"/>
      <c r="K71" s="44"/>
      <c r="L71" s="38"/>
      <c r="O71" s="48"/>
      <c r="P71" s="51">
        <v>3.4722222222222224E-2</v>
      </c>
      <c r="Q71" s="5" t="s">
        <v>300</v>
      </c>
      <c r="R71" s="4">
        <f t="shared" si="149"/>
        <v>6.2500000000000021E-3</v>
      </c>
      <c r="S71" s="44">
        <f t="shared" si="150"/>
        <v>9</v>
      </c>
      <c r="T71" s="50"/>
      <c r="W71" s="48"/>
      <c r="X71" s="38"/>
      <c r="AA71" s="48"/>
      <c r="AB71" s="25">
        <v>3.4027777777777775E-2</v>
      </c>
      <c r="AC71" s="172" t="s">
        <v>16</v>
      </c>
      <c r="AD71" s="4">
        <f t="shared" si="151"/>
        <v>5.5555555555555532E-3</v>
      </c>
      <c r="AE71" s="44">
        <f t="shared" si="152"/>
        <v>8</v>
      </c>
      <c r="AF71" s="50"/>
      <c r="AI71" s="48"/>
      <c r="AJ71" s="38"/>
      <c r="AM71" s="48"/>
      <c r="AN71" s="41">
        <v>3.5416666666666666E-2</v>
      </c>
      <c r="AO71" s="5" t="s">
        <v>276</v>
      </c>
      <c r="AP71" s="4">
        <f t="shared" si="145"/>
        <v>6.9444444444444441E-3</v>
      </c>
      <c r="AQ71" s="44">
        <f t="shared" si="146"/>
        <v>10</v>
      </c>
      <c r="AR71" s="51">
        <v>3.3333333333333333E-2</v>
      </c>
      <c r="AS71" s="5" t="s">
        <v>276</v>
      </c>
      <c r="AT71" s="4">
        <f t="shared" si="153"/>
        <v>4.8611111111111112E-3</v>
      </c>
      <c r="AU71" s="44">
        <f t="shared" si="154"/>
        <v>7</v>
      </c>
      <c r="AV71" s="11"/>
      <c r="AY71" s="48"/>
      <c r="AZ71" s="25">
        <v>4.2361111111111106E-2</v>
      </c>
      <c r="BA71" s="374" t="s">
        <v>319</v>
      </c>
      <c r="BB71" s="4">
        <f t="shared" ref="BB71" si="155">AZ71-$A71</f>
        <v>1.3888888888888885E-2</v>
      </c>
      <c r="BC71" s="44">
        <f t="shared" ref="BC71" si="156">MINUTE(BB71)</f>
        <v>20</v>
      </c>
      <c r="BD71" s="38"/>
      <c r="BG71" s="48"/>
      <c r="BH71" s="38"/>
      <c r="BK71" s="48"/>
    </row>
    <row r="72" spans="1:111" s="5" customFormat="1" x14ac:dyDescent="0.25">
      <c r="A72" s="5" t="s">
        <v>75</v>
      </c>
      <c r="B72" s="5" t="s">
        <v>49</v>
      </c>
      <c r="C72" s="15" t="s">
        <v>20</v>
      </c>
      <c r="D72" s="50"/>
      <c r="F72" s="4"/>
      <c r="G72" s="46"/>
      <c r="H72" s="38"/>
      <c r="J72" s="4"/>
      <c r="K72" s="44"/>
      <c r="L72" s="38"/>
      <c r="O72" s="48"/>
      <c r="P72" s="50"/>
      <c r="S72" s="48"/>
      <c r="T72" s="50"/>
      <c r="W72" s="48"/>
      <c r="X72" s="38"/>
      <c r="AA72" s="48"/>
      <c r="AB72" s="25">
        <v>4.9305555555555554E-2</v>
      </c>
      <c r="AC72" s="172" t="s">
        <v>20</v>
      </c>
      <c r="AD72" s="4">
        <f t="shared" si="151"/>
        <v>1.1805555555555555E-2</v>
      </c>
      <c r="AE72" s="44">
        <f t="shared" si="152"/>
        <v>17</v>
      </c>
      <c r="AF72" s="50"/>
      <c r="AI72" s="48"/>
      <c r="AJ72" s="38"/>
      <c r="AM72" s="48"/>
      <c r="AN72" s="41">
        <v>4.5138888888888888E-2</v>
      </c>
      <c r="AO72" s="5" t="s">
        <v>321</v>
      </c>
      <c r="AP72" s="4">
        <f t="shared" si="145"/>
        <v>7.6388888888888895E-3</v>
      </c>
      <c r="AQ72" s="44">
        <f t="shared" si="146"/>
        <v>11</v>
      </c>
      <c r="AR72" s="11"/>
      <c r="AU72" s="48"/>
      <c r="AV72" s="11"/>
      <c r="AY72" s="48"/>
      <c r="AZ72" s="11"/>
      <c r="BC72" s="48"/>
      <c r="BD72" s="38"/>
      <c r="BG72" s="48"/>
      <c r="BH72" s="38"/>
      <c r="BK72" s="48"/>
    </row>
    <row r="73" spans="1:111" s="5" customFormat="1" x14ac:dyDescent="0.25">
      <c r="A73" s="5" t="s">
        <v>76</v>
      </c>
      <c r="B73" s="5" t="s">
        <v>25</v>
      </c>
      <c r="C73" s="15" t="s">
        <v>14</v>
      </c>
      <c r="D73" s="50"/>
      <c r="F73" s="4"/>
      <c r="G73" s="46"/>
      <c r="H73" s="41">
        <v>5.1388888888888894E-2</v>
      </c>
      <c r="I73" s="5" t="s">
        <v>296</v>
      </c>
      <c r="J73" s="4">
        <f t="shared" si="143"/>
        <v>4.8611111111111147E-3</v>
      </c>
      <c r="K73" s="44">
        <f t="shared" si="144"/>
        <v>7</v>
      </c>
      <c r="L73" s="38"/>
      <c r="O73" s="48"/>
      <c r="P73" s="51">
        <v>4.9305555555555554E-2</v>
      </c>
      <c r="Q73" s="5" t="s">
        <v>296</v>
      </c>
      <c r="R73" s="4">
        <f t="shared" ref="R73:R76" si="157">P73-$A73</f>
        <v>2.7777777777777748E-3</v>
      </c>
      <c r="S73" s="44">
        <f t="shared" ref="S73:S76" si="158">MINUTE(R73)</f>
        <v>4</v>
      </c>
      <c r="T73" s="50"/>
      <c r="W73" s="48"/>
      <c r="X73" s="38"/>
      <c r="AA73" s="48"/>
      <c r="AB73" s="25">
        <v>5.1388888888888894E-2</v>
      </c>
      <c r="AC73" s="172" t="s">
        <v>313</v>
      </c>
      <c r="AD73" s="4">
        <f t="shared" si="151"/>
        <v>4.8611111111111147E-3</v>
      </c>
      <c r="AE73" s="44">
        <f t="shared" si="152"/>
        <v>7</v>
      </c>
      <c r="AF73" s="50"/>
      <c r="AI73" s="48"/>
      <c r="AJ73" s="38"/>
      <c r="AM73" s="48"/>
      <c r="AN73" s="38"/>
      <c r="AP73" s="4"/>
      <c r="AQ73" s="44"/>
      <c r="AR73" s="11"/>
      <c r="AU73" s="48"/>
      <c r="AV73" s="25">
        <v>5.0694444444444452E-2</v>
      </c>
      <c r="AW73" s="348" t="s">
        <v>14</v>
      </c>
      <c r="AX73" s="4">
        <f t="shared" ref="AX73:AX76" si="159">AV73-$A73</f>
        <v>4.1666666666666727E-3</v>
      </c>
      <c r="AY73" s="44">
        <f t="shared" ref="AY73:AY76" si="160">MINUTE(AX73)</f>
        <v>6</v>
      </c>
      <c r="AZ73" s="11"/>
      <c r="BC73" s="48"/>
      <c r="BD73" s="38"/>
      <c r="BG73" s="48"/>
      <c r="BH73" s="38"/>
      <c r="BK73" s="48"/>
    </row>
    <row r="74" spans="1:111" s="5" customFormat="1" x14ac:dyDescent="0.25">
      <c r="A74" s="5" t="s">
        <v>77</v>
      </c>
      <c r="B74" s="5" t="s">
        <v>43</v>
      </c>
      <c r="C74" s="15" t="s">
        <v>14</v>
      </c>
      <c r="D74" s="50"/>
      <c r="F74" s="4"/>
      <c r="G74" s="46"/>
      <c r="H74" s="41">
        <v>6.5972222222222224E-2</v>
      </c>
      <c r="I74" s="5" t="s">
        <v>296</v>
      </c>
      <c r="J74" s="4">
        <f t="shared" si="143"/>
        <v>1.2500000000000004E-2</v>
      </c>
      <c r="K74" s="44">
        <f t="shared" si="144"/>
        <v>18</v>
      </c>
      <c r="L74" s="38"/>
      <c r="O74" s="48"/>
      <c r="P74" s="51">
        <v>5.6944444444444443E-2</v>
      </c>
      <c r="Q74" s="5" t="s">
        <v>296</v>
      </c>
      <c r="R74" s="4">
        <f t="shared" si="157"/>
        <v>3.4722222222222238E-3</v>
      </c>
      <c r="S74" s="44">
        <f t="shared" si="158"/>
        <v>5</v>
      </c>
      <c r="T74" s="51">
        <v>5.9722222222222225E-2</v>
      </c>
      <c r="U74" s="5" t="s">
        <v>287</v>
      </c>
      <c r="V74" s="4">
        <f t="shared" ref="V74:V79" si="161">T74-$A74</f>
        <v>6.2500000000000056E-3</v>
      </c>
      <c r="W74" s="44">
        <f t="shared" ref="W74:W79" si="162">MINUTE(V74)</f>
        <v>9</v>
      </c>
      <c r="X74" s="38"/>
      <c r="AA74" s="48"/>
      <c r="AB74" s="25">
        <v>5.9027777777777783E-2</v>
      </c>
      <c r="AC74" s="172" t="s">
        <v>14</v>
      </c>
      <c r="AD74" s="4">
        <f t="shared" si="151"/>
        <v>5.5555555555555636E-3</v>
      </c>
      <c r="AE74" s="44">
        <f t="shared" si="152"/>
        <v>8</v>
      </c>
      <c r="AF74" s="50"/>
      <c r="AI74" s="48"/>
      <c r="AJ74" s="38"/>
      <c r="AM74" s="48"/>
      <c r="AN74" s="41">
        <v>5.9722222222222225E-2</v>
      </c>
      <c r="AO74" s="5" t="s">
        <v>287</v>
      </c>
      <c r="AP74" s="4">
        <f t="shared" si="145"/>
        <v>6.2500000000000056E-3</v>
      </c>
      <c r="AQ74" s="44">
        <f t="shared" si="146"/>
        <v>9</v>
      </c>
      <c r="AR74" s="11"/>
      <c r="AU74" s="48"/>
      <c r="AV74" s="25">
        <v>6.1805555555555558E-2</v>
      </c>
      <c r="AW74" s="348" t="s">
        <v>14</v>
      </c>
      <c r="AX74" s="4">
        <f t="shared" si="159"/>
        <v>8.3333333333333384E-3</v>
      </c>
      <c r="AY74" s="44">
        <f t="shared" si="160"/>
        <v>12</v>
      </c>
      <c r="AZ74" s="11"/>
      <c r="BC74" s="48"/>
      <c r="BD74" s="38"/>
      <c r="BG74" s="48"/>
      <c r="BH74" s="38"/>
      <c r="BK74" s="48"/>
    </row>
    <row r="75" spans="1:111" s="5" customFormat="1" x14ac:dyDescent="0.25">
      <c r="A75" s="5" t="s">
        <v>78</v>
      </c>
      <c r="B75" s="5" t="s">
        <v>44</v>
      </c>
      <c r="C75" s="15" t="s">
        <v>17</v>
      </c>
      <c r="D75" s="50"/>
      <c r="G75" s="46"/>
      <c r="H75" s="41">
        <v>7.4999999999999997E-2</v>
      </c>
      <c r="I75" s="5">
        <v>60</v>
      </c>
      <c r="J75" s="4">
        <f t="shared" si="143"/>
        <v>9.7222222222222154E-3</v>
      </c>
      <c r="K75" s="44">
        <f t="shared" si="144"/>
        <v>14</v>
      </c>
      <c r="L75" s="38"/>
      <c r="O75" s="48"/>
      <c r="P75" s="51">
        <v>7.6388888888888895E-2</v>
      </c>
      <c r="Q75" s="5" t="s">
        <v>309</v>
      </c>
      <c r="R75" s="4">
        <f t="shared" si="157"/>
        <v>1.1111111111111113E-2</v>
      </c>
      <c r="S75" s="44">
        <f t="shared" si="158"/>
        <v>16</v>
      </c>
      <c r="T75" s="50"/>
      <c r="V75" s="4"/>
      <c r="W75" s="44"/>
      <c r="X75" s="38"/>
      <c r="AA75" s="48"/>
      <c r="AB75" s="25">
        <v>7.9166666666666663E-2</v>
      </c>
      <c r="AC75" s="174">
        <v>1.1763888888888889</v>
      </c>
      <c r="AD75" s="4">
        <f t="shared" si="151"/>
        <v>1.3888888888888881E-2</v>
      </c>
      <c r="AE75" s="44">
        <f t="shared" si="152"/>
        <v>20</v>
      </c>
      <c r="AF75" s="25">
        <v>7.7083333333333337E-2</v>
      </c>
      <c r="AG75" s="214">
        <v>193</v>
      </c>
      <c r="AH75" s="4">
        <f t="shared" ref="AH75" si="163">AF75-$A75</f>
        <v>1.1805555555555555E-2</v>
      </c>
      <c r="AI75" s="44">
        <f t="shared" ref="AI75" si="164">MINUTE(AH75)</f>
        <v>17</v>
      </c>
      <c r="AJ75" s="38"/>
      <c r="AM75" s="48"/>
      <c r="AN75" s="41">
        <v>7.0833333333333331E-2</v>
      </c>
      <c r="AO75" s="5">
        <v>60</v>
      </c>
      <c r="AP75" s="4">
        <f t="shared" si="145"/>
        <v>5.5555555555555497E-3</v>
      </c>
      <c r="AQ75" s="44">
        <f t="shared" si="146"/>
        <v>8</v>
      </c>
      <c r="AR75" s="50"/>
      <c r="AU75" s="48"/>
      <c r="AV75" s="25">
        <v>7.2916666666666671E-2</v>
      </c>
      <c r="AW75" s="349">
        <v>0.97083333333333333</v>
      </c>
      <c r="AX75" s="4">
        <f t="shared" si="159"/>
        <v>7.6388888888888895E-3</v>
      </c>
      <c r="AY75" s="44">
        <f t="shared" si="160"/>
        <v>11</v>
      </c>
      <c r="AZ75" s="25">
        <v>8.4722222222222213E-2</v>
      </c>
      <c r="BA75" s="374">
        <v>54</v>
      </c>
      <c r="BB75" s="4">
        <f t="shared" ref="BB75" si="165">AZ75-$A75</f>
        <v>1.9444444444444431E-2</v>
      </c>
      <c r="BC75" s="44">
        <f t="shared" ref="BC75" si="166">MINUTE(BB75)</f>
        <v>28</v>
      </c>
      <c r="BD75" s="38"/>
      <c r="BG75" s="48"/>
      <c r="BH75" s="38"/>
      <c r="BK75" s="48"/>
    </row>
    <row r="76" spans="1:111" s="5" customFormat="1" x14ac:dyDescent="0.25">
      <c r="A76" s="5" t="s">
        <v>79</v>
      </c>
      <c r="B76" s="5" t="s">
        <v>45</v>
      </c>
      <c r="C76" s="15" t="s">
        <v>14</v>
      </c>
      <c r="D76" s="50"/>
      <c r="G76" s="46"/>
      <c r="H76" s="41">
        <v>8.3333333333333329E-2</v>
      </c>
      <c r="I76" s="5" t="s">
        <v>296</v>
      </c>
      <c r="J76" s="4">
        <f t="shared" si="143"/>
        <v>4.1666666666666657E-3</v>
      </c>
      <c r="K76" s="44">
        <f t="shared" si="144"/>
        <v>6</v>
      </c>
      <c r="L76" s="38"/>
      <c r="O76" s="48"/>
      <c r="P76" s="51">
        <v>8.4027777777777771E-2</v>
      </c>
      <c r="Q76" s="5" t="s">
        <v>296</v>
      </c>
      <c r="R76" s="4">
        <f t="shared" si="157"/>
        <v>4.8611111111111077E-3</v>
      </c>
      <c r="S76" s="44">
        <f t="shared" si="158"/>
        <v>7</v>
      </c>
      <c r="T76" s="51">
        <v>8.4722222222222213E-2</v>
      </c>
      <c r="U76" s="5" t="s">
        <v>287</v>
      </c>
      <c r="V76" s="4">
        <f t="shared" si="161"/>
        <v>5.5555555555555497E-3</v>
      </c>
      <c r="W76" s="44">
        <f t="shared" si="162"/>
        <v>8</v>
      </c>
      <c r="X76" s="38"/>
      <c r="AA76" s="48"/>
      <c r="AB76" s="25">
        <v>8.7500000000000008E-2</v>
      </c>
      <c r="AC76" s="172" t="s">
        <v>313</v>
      </c>
      <c r="AD76" s="4">
        <f t="shared" si="151"/>
        <v>8.3333333333333454E-3</v>
      </c>
      <c r="AE76" s="44">
        <f t="shared" si="152"/>
        <v>12</v>
      </c>
      <c r="AF76" s="50"/>
      <c r="AI76" s="48"/>
      <c r="AJ76" s="38"/>
      <c r="AM76" s="48"/>
      <c r="AN76" s="41">
        <v>8.4027777777777771E-2</v>
      </c>
      <c r="AO76" s="5" t="s">
        <v>287</v>
      </c>
      <c r="AP76" s="4">
        <f t="shared" si="145"/>
        <v>4.8611111111111077E-3</v>
      </c>
      <c r="AQ76" s="44">
        <f t="shared" si="146"/>
        <v>7</v>
      </c>
      <c r="AR76" s="50"/>
      <c r="AU76" s="48"/>
      <c r="AV76" s="25">
        <v>8.4027777777777771E-2</v>
      </c>
      <c r="AW76" s="348" t="s">
        <v>14</v>
      </c>
      <c r="AX76" s="4">
        <f t="shared" si="159"/>
        <v>4.8611111111111077E-3</v>
      </c>
      <c r="AY76" s="44">
        <f t="shared" si="160"/>
        <v>7</v>
      </c>
      <c r="AZ76" s="11"/>
      <c r="BC76" s="48"/>
      <c r="BD76" s="38"/>
      <c r="BG76" s="48"/>
      <c r="BH76" s="38"/>
      <c r="BK76" s="48"/>
    </row>
    <row r="77" spans="1:111" s="5" customFormat="1" x14ac:dyDescent="0.25">
      <c r="A77" s="5" t="s">
        <v>80</v>
      </c>
      <c r="B77" s="5" t="s">
        <v>46</v>
      </c>
      <c r="C77" s="15" t="s">
        <v>16</v>
      </c>
      <c r="D77" s="51"/>
      <c r="F77" s="4"/>
      <c r="G77" s="46"/>
      <c r="H77" s="41">
        <v>0.10208333333333335</v>
      </c>
      <c r="I77" s="5" t="s">
        <v>300</v>
      </c>
      <c r="J77" s="4">
        <f t="shared" si="143"/>
        <v>4.1666666666666796E-3</v>
      </c>
      <c r="K77" s="44">
        <f t="shared" si="144"/>
        <v>6</v>
      </c>
      <c r="L77" s="38"/>
      <c r="O77" s="48"/>
      <c r="P77" s="38"/>
      <c r="S77" s="48"/>
      <c r="T77" s="51">
        <v>0.10416666666666667</v>
      </c>
      <c r="U77" s="5" t="s">
        <v>276</v>
      </c>
      <c r="V77" s="4">
        <f t="shared" si="161"/>
        <v>6.2500000000000056E-3</v>
      </c>
      <c r="W77" s="44">
        <f t="shared" si="162"/>
        <v>9</v>
      </c>
      <c r="X77" s="38"/>
      <c r="AA77" s="48"/>
      <c r="AB77" s="11"/>
      <c r="AD77" s="4"/>
      <c r="AE77" s="44"/>
      <c r="AF77" s="38"/>
      <c r="AI77" s="48"/>
      <c r="AJ77" s="38"/>
      <c r="AM77" s="48"/>
      <c r="AN77" s="41">
        <v>0.10069444444444443</v>
      </c>
      <c r="AO77" s="5" t="s">
        <v>276</v>
      </c>
      <c r="AP77" s="4">
        <f t="shared" si="145"/>
        <v>2.7777777777777679E-3</v>
      </c>
      <c r="AQ77" s="44">
        <f t="shared" si="146"/>
        <v>4</v>
      </c>
      <c r="AR77" s="51">
        <v>0.10347222222222223</v>
      </c>
      <c r="AS77" s="5" t="s">
        <v>276</v>
      </c>
      <c r="AT77" s="4">
        <f t="shared" ref="AT77" si="167">AR77-$A77</f>
        <v>5.5555555555555636E-3</v>
      </c>
      <c r="AU77" s="44">
        <f t="shared" ref="AU77" si="168">MINUTE(AT77)</f>
        <v>8</v>
      </c>
      <c r="AV77" s="11"/>
      <c r="AY77" s="48"/>
      <c r="AZ77" s="11"/>
      <c r="BC77" s="48"/>
      <c r="BD77" s="38"/>
      <c r="BG77" s="48"/>
      <c r="BH77" s="38"/>
      <c r="BK77" s="48"/>
    </row>
    <row r="78" spans="1:111" s="5" customFormat="1" x14ac:dyDescent="0.25">
      <c r="A78" s="5" t="s">
        <v>30</v>
      </c>
      <c r="B78" s="5" t="s">
        <v>44</v>
      </c>
      <c r="C78" s="15" t="s">
        <v>17</v>
      </c>
      <c r="D78" s="51"/>
      <c r="E78" s="4"/>
      <c r="F78" s="4"/>
      <c r="G78" s="46"/>
      <c r="H78" s="41">
        <v>0.10555555555555556</v>
      </c>
      <c r="I78" s="5">
        <v>60</v>
      </c>
      <c r="J78" s="4">
        <f t="shared" si="143"/>
        <v>3.4722222222222099E-3</v>
      </c>
      <c r="K78" s="44">
        <f t="shared" si="144"/>
        <v>5</v>
      </c>
      <c r="L78" s="38"/>
      <c r="O78" s="48"/>
      <c r="P78" s="38"/>
      <c r="S78" s="48"/>
      <c r="T78" s="50"/>
      <c r="V78" s="4"/>
      <c r="W78" s="44"/>
      <c r="X78" s="38"/>
      <c r="AA78" s="48"/>
      <c r="AB78" s="25">
        <v>0.10972222222222222</v>
      </c>
      <c r="AC78" s="173">
        <v>0.45208333333333334</v>
      </c>
      <c r="AD78" s="4">
        <f t="shared" si="151"/>
        <v>7.6388888888888756E-3</v>
      </c>
      <c r="AE78" s="44">
        <f t="shared" si="152"/>
        <v>11</v>
      </c>
      <c r="AF78" s="38"/>
      <c r="AI78" s="48"/>
      <c r="AJ78" s="38"/>
      <c r="AM78" s="48"/>
      <c r="AN78" s="38"/>
      <c r="AP78" s="4"/>
      <c r="AQ78" s="44"/>
      <c r="AR78" s="51"/>
      <c r="AU78" s="48"/>
      <c r="AV78" s="11"/>
      <c r="AY78" s="48"/>
      <c r="AZ78" s="11"/>
      <c r="BC78" s="48"/>
      <c r="BD78" s="38"/>
      <c r="BG78" s="48"/>
      <c r="BH78" s="38"/>
      <c r="BK78" s="48"/>
    </row>
    <row r="79" spans="1:111" s="5" customFormat="1" x14ac:dyDescent="0.25">
      <c r="A79" s="5" t="s">
        <v>32</v>
      </c>
      <c r="B79" s="5" t="s">
        <v>26</v>
      </c>
      <c r="C79" s="15">
        <v>1111</v>
      </c>
      <c r="D79" s="51">
        <v>0.12361111111111112</v>
      </c>
      <c r="E79" s="5">
        <v>756</v>
      </c>
      <c r="F79" s="4">
        <f t="shared" ref="F79:F80" si="169">D79-$A79</f>
        <v>9.7222222222222293E-3</v>
      </c>
      <c r="G79" s="44">
        <f t="shared" ref="G79:G80" si="170">MINUTE(F79)</f>
        <v>14</v>
      </c>
      <c r="H79" s="41">
        <v>0.11944444444444445</v>
      </c>
      <c r="I79" s="5">
        <v>263</v>
      </c>
      <c r="J79" s="4">
        <f t="shared" si="143"/>
        <v>5.5555555555555636E-3</v>
      </c>
      <c r="K79" s="44">
        <f t="shared" si="144"/>
        <v>8</v>
      </c>
      <c r="L79" s="38"/>
      <c r="O79" s="48"/>
      <c r="P79" s="38"/>
      <c r="S79" s="48"/>
      <c r="T79" s="51">
        <v>0.11944444444444445</v>
      </c>
      <c r="U79" s="5">
        <v>129</v>
      </c>
      <c r="V79" s="4">
        <f t="shared" si="161"/>
        <v>5.5555555555555636E-3</v>
      </c>
      <c r="W79" s="44">
        <f t="shared" si="162"/>
        <v>8</v>
      </c>
      <c r="X79" s="38"/>
      <c r="AA79" s="48"/>
      <c r="AB79" s="25">
        <v>0.12152777777777778</v>
      </c>
      <c r="AC79" s="172">
        <v>937</v>
      </c>
      <c r="AD79" s="4">
        <f t="shared" si="151"/>
        <v>7.6388888888888895E-3</v>
      </c>
      <c r="AE79" s="44">
        <f t="shared" si="152"/>
        <v>11</v>
      </c>
      <c r="AF79" s="38"/>
      <c r="AI79" s="48"/>
      <c r="AJ79" s="38"/>
      <c r="AM79" s="48"/>
      <c r="AN79" s="41">
        <v>0.11666666666666665</v>
      </c>
      <c r="AO79" s="5">
        <v>1003</v>
      </c>
      <c r="AP79" s="4">
        <f t="shared" si="145"/>
        <v>2.7777777777777679E-3</v>
      </c>
      <c r="AQ79" s="44">
        <f t="shared" si="146"/>
        <v>4</v>
      </c>
      <c r="AR79" s="11"/>
      <c r="AU79" s="48"/>
      <c r="AV79" s="25">
        <v>0.11875000000000001</v>
      </c>
      <c r="AW79" s="348">
        <v>1098</v>
      </c>
      <c r="AX79" s="4">
        <f t="shared" ref="AX79:AX86" si="171">AV79-$A79</f>
        <v>4.8611111111111216E-3</v>
      </c>
      <c r="AY79" s="44">
        <f t="shared" ref="AY79:AY86" si="172">MINUTE(AX79)</f>
        <v>7</v>
      </c>
      <c r="AZ79" s="11"/>
      <c r="BC79" s="48"/>
      <c r="BD79" s="38"/>
      <c r="BG79" s="48"/>
      <c r="BH79" s="38"/>
      <c r="BK79" s="48"/>
    </row>
    <row r="80" spans="1:111" s="5" customFormat="1" x14ac:dyDescent="0.25">
      <c r="A80" s="5" t="s">
        <v>62</v>
      </c>
      <c r="B80" s="5" t="s">
        <v>27</v>
      </c>
      <c r="C80" s="15">
        <v>100</v>
      </c>
      <c r="D80" s="51">
        <v>0.12638888888888888</v>
      </c>
      <c r="E80" s="5">
        <v>120</v>
      </c>
      <c r="F80" s="4">
        <f t="shared" si="169"/>
        <v>6.2499999999999917E-3</v>
      </c>
      <c r="G80" s="44">
        <f t="shared" si="170"/>
        <v>9</v>
      </c>
      <c r="H80" s="41">
        <v>0.12847222222222224</v>
      </c>
      <c r="I80" s="5">
        <v>1163</v>
      </c>
      <c r="J80" s="4">
        <f t="shared" si="143"/>
        <v>8.3333333333333454E-3</v>
      </c>
      <c r="K80" s="44">
        <f t="shared" si="144"/>
        <v>12</v>
      </c>
      <c r="L80" s="38"/>
      <c r="O80" s="48"/>
      <c r="P80" s="38"/>
      <c r="S80" s="48"/>
      <c r="T80" s="50"/>
      <c r="W80" s="48"/>
      <c r="X80" s="38"/>
      <c r="AA80" s="48"/>
      <c r="AB80" s="25">
        <v>0.12847222222222224</v>
      </c>
      <c r="AC80" s="173">
        <v>0.23750000000000002</v>
      </c>
      <c r="AD80" s="4">
        <f t="shared" si="151"/>
        <v>8.3333333333333454E-3</v>
      </c>
      <c r="AE80" s="44">
        <f t="shared" si="152"/>
        <v>12</v>
      </c>
      <c r="AF80" s="38"/>
      <c r="AI80" s="48"/>
      <c r="AJ80" s="38"/>
      <c r="AM80" s="48"/>
      <c r="AN80" s="41">
        <v>0.12986111111111112</v>
      </c>
      <c r="AO80" s="5">
        <v>0</v>
      </c>
      <c r="AP80" s="4">
        <f t="shared" si="145"/>
        <v>9.7222222222222293E-3</v>
      </c>
      <c r="AQ80" s="44">
        <f t="shared" si="146"/>
        <v>14</v>
      </c>
      <c r="AR80" s="11"/>
      <c r="AU80" s="48"/>
      <c r="AV80" s="25">
        <v>0.12916666666666668</v>
      </c>
      <c r="AW80" s="348">
        <v>115</v>
      </c>
      <c r="AX80" s="4">
        <f t="shared" si="171"/>
        <v>9.0277777777777873E-3</v>
      </c>
      <c r="AY80" s="44">
        <f t="shared" si="172"/>
        <v>13</v>
      </c>
      <c r="AZ80" s="25">
        <v>0.125</v>
      </c>
      <c r="BA80" s="374">
        <v>121</v>
      </c>
      <c r="BB80" s="4">
        <f t="shared" ref="BB80" si="173">AZ80-$A80</f>
        <v>4.8611111111111077E-3</v>
      </c>
      <c r="BC80" s="44">
        <f t="shared" ref="BC80" si="174">MINUTE(BB80)</f>
        <v>7</v>
      </c>
      <c r="BD80" s="38"/>
      <c r="BG80" s="48"/>
      <c r="BH80" s="38"/>
      <c r="BK80" s="48"/>
    </row>
    <row r="81" spans="1:111" s="5" customFormat="1" x14ac:dyDescent="0.25">
      <c r="A81" s="5" t="s">
        <v>81</v>
      </c>
      <c r="B81" s="5" t="s">
        <v>41</v>
      </c>
      <c r="C81" s="15" t="s">
        <v>14</v>
      </c>
      <c r="D81" s="50"/>
      <c r="G81" s="46"/>
      <c r="H81" s="41">
        <v>0.13472222222222222</v>
      </c>
      <c r="I81" s="5" t="s">
        <v>296</v>
      </c>
      <c r="J81" s="4">
        <f t="shared" si="143"/>
        <v>4.8611111111110938E-3</v>
      </c>
      <c r="K81" s="44">
        <f t="shared" si="144"/>
        <v>7</v>
      </c>
      <c r="L81" s="38"/>
      <c r="O81" s="48"/>
      <c r="P81" s="38"/>
      <c r="S81" s="48"/>
      <c r="T81" s="50"/>
      <c r="W81" s="48"/>
      <c r="X81" s="38"/>
      <c r="AA81" s="48"/>
      <c r="AB81" s="25">
        <v>0.13958333333333334</v>
      </c>
      <c r="AC81" s="172" t="s">
        <v>14</v>
      </c>
      <c r="AD81" s="4">
        <f t="shared" si="151"/>
        <v>9.7222222222222154E-3</v>
      </c>
      <c r="AE81" s="44">
        <f t="shared" si="152"/>
        <v>14</v>
      </c>
      <c r="AF81" s="38"/>
      <c r="AI81" s="48"/>
      <c r="AJ81" s="38"/>
      <c r="AM81" s="48"/>
      <c r="AN81" s="38"/>
      <c r="AP81" s="4"/>
      <c r="AQ81" s="44"/>
      <c r="AR81" s="50"/>
      <c r="AU81" s="48"/>
      <c r="AV81" s="25">
        <v>0.1361111111111111</v>
      </c>
      <c r="AW81" s="348" t="s">
        <v>14</v>
      </c>
      <c r="AX81" s="4">
        <f t="shared" si="171"/>
        <v>6.2499999999999778E-3</v>
      </c>
      <c r="AY81" s="44">
        <f t="shared" si="172"/>
        <v>9</v>
      </c>
      <c r="AZ81" s="11"/>
      <c r="BC81" s="48"/>
      <c r="BD81" s="38"/>
      <c r="BG81" s="48"/>
      <c r="BH81" s="38"/>
      <c r="BK81" s="48"/>
    </row>
    <row r="82" spans="1:111" s="5" customFormat="1" x14ac:dyDescent="0.25">
      <c r="A82" s="5" t="s">
        <v>82</v>
      </c>
      <c r="B82" s="5" t="s">
        <v>42</v>
      </c>
      <c r="C82" s="15" t="s">
        <v>21</v>
      </c>
      <c r="D82" s="50"/>
      <c r="F82" s="4"/>
      <c r="G82" s="46"/>
      <c r="H82" s="41">
        <v>0.14444444444444446</v>
      </c>
      <c r="I82" s="5" t="s">
        <v>21</v>
      </c>
      <c r="J82" s="4">
        <f t="shared" si="143"/>
        <v>9.0277777777778012E-3</v>
      </c>
      <c r="K82" s="44">
        <f t="shared" si="144"/>
        <v>13</v>
      </c>
      <c r="L82" s="38"/>
      <c r="O82" s="48"/>
      <c r="P82" s="38"/>
      <c r="S82" s="48"/>
      <c r="T82" s="50"/>
      <c r="W82" s="48"/>
      <c r="X82" s="38"/>
      <c r="AA82" s="48"/>
      <c r="AB82" s="25">
        <v>0.14305555555555557</v>
      </c>
      <c r="AC82" s="172" t="s">
        <v>21</v>
      </c>
      <c r="AD82" s="4">
        <f t="shared" si="151"/>
        <v>7.6388888888889173E-3</v>
      </c>
      <c r="AE82" s="44">
        <f t="shared" si="152"/>
        <v>11</v>
      </c>
      <c r="AF82" s="38"/>
      <c r="AI82" s="48"/>
      <c r="AJ82" s="38"/>
      <c r="AM82" s="48"/>
      <c r="AN82" s="41">
        <v>0.14861111111111111</v>
      </c>
      <c r="AO82" s="5" t="s">
        <v>141</v>
      </c>
      <c r="AP82" s="4">
        <f t="shared" si="145"/>
        <v>1.3194444444444453E-2</v>
      </c>
      <c r="AQ82" s="44">
        <f t="shared" si="146"/>
        <v>19</v>
      </c>
      <c r="AR82" s="51">
        <v>0.14444444444444446</v>
      </c>
      <c r="AS82" s="5" t="s">
        <v>141</v>
      </c>
      <c r="AT82" s="4">
        <f t="shared" ref="AT82" si="175">AR82-$A82</f>
        <v>9.0277777777778012E-3</v>
      </c>
      <c r="AU82" s="44">
        <f t="shared" ref="AU82" si="176">MINUTE(AT82)</f>
        <v>13</v>
      </c>
      <c r="AV82" s="25">
        <v>0.1388888888888889</v>
      </c>
      <c r="AW82" s="348" t="s">
        <v>326</v>
      </c>
      <c r="AX82" s="4">
        <f t="shared" si="171"/>
        <v>3.4722222222222376E-3</v>
      </c>
      <c r="AY82" s="44">
        <f t="shared" si="172"/>
        <v>5</v>
      </c>
      <c r="AZ82" s="25">
        <v>0.1451388888888889</v>
      </c>
      <c r="BA82" s="374" t="s">
        <v>21</v>
      </c>
      <c r="BB82" s="4">
        <f t="shared" ref="BB82" si="177">AZ82-$A82</f>
        <v>9.7222222222222432E-3</v>
      </c>
      <c r="BC82" s="44">
        <f t="shared" ref="BC82" si="178">MINUTE(BB82)</f>
        <v>14</v>
      </c>
      <c r="BD82" s="38"/>
      <c r="BG82" s="48"/>
      <c r="BH82" s="38"/>
      <c r="BK82" s="48"/>
    </row>
    <row r="83" spans="1:111" s="5" customFormat="1" x14ac:dyDescent="0.25">
      <c r="A83" s="5" t="s">
        <v>83</v>
      </c>
      <c r="B83" s="5" t="s">
        <v>25</v>
      </c>
      <c r="C83" s="15" t="s">
        <v>14</v>
      </c>
      <c r="D83" s="50"/>
      <c r="G83" s="46"/>
      <c r="H83" s="41">
        <v>0.15833333333333333</v>
      </c>
      <c r="I83" s="5" t="s">
        <v>304</v>
      </c>
      <c r="J83" s="4">
        <f t="shared" si="143"/>
        <v>6.9444444444444475E-3</v>
      </c>
      <c r="K83" s="44">
        <f t="shared" si="144"/>
        <v>10</v>
      </c>
      <c r="L83" s="38"/>
      <c r="O83" s="48"/>
      <c r="P83" s="38"/>
      <c r="S83" s="48"/>
      <c r="T83" s="50"/>
      <c r="W83" s="48"/>
      <c r="X83" s="38"/>
      <c r="AA83" s="48"/>
      <c r="AB83" s="38"/>
      <c r="AE83" s="48"/>
      <c r="AF83" s="38"/>
      <c r="AI83" s="48"/>
      <c r="AJ83" s="38"/>
      <c r="AM83" s="48"/>
      <c r="AN83" s="41">
        <v>0.15694444444444444</v>
      </c>
      <c r="AO83" s="5" t="s">
        <v>322</v>
      </c>
      <c r="AP83" s="4">
        <f t="shared" si="145"/>
        <v>5.5555555555555636E-3</v>
      </c>
      <c r="AQ83" s="44">
        <f t="shared" si="146"/>
        <v>8</v>
      </c>
      <c r="AR83" s="50"/>
      <c r="AU83" s="48"/>
      <c r="AV83" s="25">
        <v>0.15694444444444444</v>
      </c>
      <c r="AW83" s="348" t="s">
        <v>14</v>
      </c>
      <c r="AX83" s="4">
        <f t="shared" si="171"/>
        <v>5.5555555555555636E-3</v>
      </c>
      <c r="AY83" s="44">
        <f t="shared" si="172"/>
        <v>8</v>
      </c>
      <c r="AZ83" s="11"/>
      <c r="BC83" s="48"/>
      <c r="BD83" s="38"/>
      <c r="BG83" s="48"/>
      <c r="BH83" s="38"/>
      <c r="BK83" s="48"/>
    </row>
    <row r="84" spans="1:111" s="5" customFormat="1" x14ac:dyDescent="0.25">
      <c r="A84" s="5" t="s">
        <v>84</v>
      </c>
      <c r="B84" s="5" t="s">
        <v>26</v>
      </c>
      <c r="C84" s="15">
        <v>1111</v>
      </c>
      <c r="D84" s="50"/>
      <c r="G84" s="46"/>
      <c r="H84" s="41">
        <v>0.17013888888888887</v>
      </c>
      <c r="I84" s="5">
        <v>821</v>
      </c>
      <c r="J84" s="4">
        <f t="shared" si="143"/>
        <v>1.1805555555555541E-2</v>
      </c>
      <c r="K84" s="44">
        <f t="shared" si="144"/>
        <v>17</v>
      </c>
      <c r="L84" s="38"/>
      <c r="O84" s="48"/>
      <c r="P84" s="38"/>
      <c r="S84" s="48"/>
      <c r="T84" s="50"/>
      <c r="W84" s="48"/>
      <c r="X84" s="38"/>
      <c r="AA84" s="48"/>
      <c r="AB84" s="38"/>
      <c r="AE84" s="48"/>
      <c r="AF84" s="38"/>
      <c r="AI84" s="48"/>
      <c r="AJ84" s="38"/>
      <c r="AM84" s="48"/>
      <c r="AN84" s="41">
        <v>0.1763888888888889</v>
      </c>
      <c r="AO84" s="5">
        <v>512</v>
      </c>
      <c r="AP84" s="4">
        <f t="shared" si="145"/>
        <v>1.8055555555555575E-2</v>
      </c>
      <c r="AQ84" s="44">
        <f t="shared" si="146"/>
        <v>26</v>
      </c>
      <c r="AR84" s="38"/>
      <c r="AU84" s="48"/>
      <c r="AV84" s="25">
        <v>0.16388888888888889</v>
      </c>
      <c r="AW84" s="348">
        <v>428</v>
      </c>
      <c r="AX84" s="4">
        <f t="shared" si="171"/>
        <v>5.5555555555555636E-3</v>
      </c>
      <c r="AY84" s="44">
        <f t="shared" si="172"/>
        <v>8</v>
      </c>
      <c r="AZ84" s="11"/>
      <c r="BC84" s="48"/>
      <c r="BD84" s="38"/>
      <c r="BG84" s="48"/>
      <c r="BH84" s="38"/>
      <c r="BK84" s="48"/>
    </row>
    <row r="85" spans="1:111" s="5" customFormat="1" x14ac:dyDescent="0.25">
      <c r="A85" s="5" t="s">
        <v>85</v>
      </c>
      <c r="B85" s="5" t="s">
        <v>26</v>
      </c>
      <c r="C85" s="15">
        <v>1111</v>
      </c>
      <c r="D85" s="50"/>
      <c r="G85" s="46"/>
      <c r="H85" s="41">
        <v>0.18055555555555555</v>
      </c>
      <c r="I85" s="5">
        <v>956</v>
      </c>
      <c r="J85" s="4">
        <f t="shared" si="143"/>
        <v>4.1666666666666519E-3</v>
      </c>
      <c r="K85" s="44">
        <f t="shared" si="144"/>
        <v>6</v>
      </c>
      <c r="L85" s="38"/>
      <c r="O85" s="48"/>
      <c r="P85" s="38"/>
      <c r="S85" s="48"/>
      <c r="T85" s="50"/>
      <c r="W85" s="48"/>
      <c r="X85" s="38"/>
      <c r="AA85" s="48"/>
      <c r="AB85" s="38"/>
      <c r="AE85" s="48"/>
      <c r="AF85" s="38"/>
      <c r="AI85" s="48"/>
      <c r="AJ85" s="38"/>
      <c r="AM85" s="48"/>
      <c r="AN85" s="41">
        <v>0.18611111111111112</v>
      </c>
      <c r="AO85" s="5">
        <v>616</v>
      </c>
      <c r="AP85" s="4">
        <f t="shared" si="145"/>
        <v>9.7222222222222154E-3</v>
      </c>
      <c r="AQ85" s="44">
        <f t="shared" si="146"/>
        <v>14</v>
      </c>
      <c r="AR85" s="38"/>
      <c r="AU85" s="48"/>
      <c r="AV85" s="25">
        <v>0.18611111111111112</v>
      </c>
      <c r="AW85" s="348">
        <v>778</v>
      </c>
      <c r="AX85" s="4">
        <f t="shared" si="171"/>
        <v>9.7222222222222154E-3</v>
      </c>
      <c r="AY85" s="44">
        <f t="shared" si="172"/>
        <v>14</v>
      </c>
      <c r="AZ85" s="25">
        <v>0.18263888888888891</v>
      </c>
      <c r="BA85" s="374">
        <v>728</v>
      </c>
      <c r="BB85" s="4">
        <f t="shared" ref="BB85:BB86" si="179">AZ85-$A85</f>
        <v>6.2500000000000056E-3</v>
      </c>
      <c r="BC85" s="44">
        <f t="shared" ref="BC85:BC86" si="180">MINUTE(BB85)</f>
        <v>9</v>
      </c>
      <c r="BD85" s="38"/>
      <c r="BG85" s="48"/>
      <c r="BH85" s="38"/>
      <c r="BK85" s="48"/>
    </row>
    <row r="86" spans="1:111" s="5" customFormat="1" x14ac:dyDescent="0.25">
      <c r="A86" s="5" t="s">
        <v>86</v>
      </c>
      <c r="B86" s="5" t="s">
        <v>27</v>
      </c>
      <c r="C86" s="15">
        <v>100</v>
      </c>
      <c r="D86" s="50"/>
      <c r="G86" s="46"/>
      <c r="H86" s="41">
        <v>0.19097222222222221</v>
      </c>
      <c r="I86" s="5">
        <v>26</v>
      </c>
      <c r="J86" s="4">
        <f t="shared" si="143"/>
        <v>4.1666666666666519E-3</v>
      </c>
      <c r="K86" s="44">
        <f t="shared" si="144"/>
        <v>6</v>
      </c>
      <c r="L86" s="38"/>
      <c r="O86" s="48"/>
      <c r="P86" s="38"/>
      <c r="S86" s="48"/>
      <c r="T86" s="50"/>
      <c r="W86" s="48"/>
      <c r="X86" s="38"/>
      <c r="AA86" s="48"/>
      <c r="AB86" s="38"/>
      <c r="AE86" s="48"/>
      <c r="AF86" s="38"/>
      <c r="AI86" s="48"/>
      <c r="AJ86" s="38"/>
      <c r="AM86" s="48"/>
      <c r="AN86" s="41">
        <v>0.19722222222222222</v>
      </c>
      <c r="AO86" s="5">
        <v>17</v>
      </c>
      <c r="AP86" s="4">
        <f t="shared" si="145"/>
        <v>1.0416666666666657E-2</v>
      </c>
      <c r="AQ86" s="44">
        <f t="shared" si="146"/>
        <v>15</v>
      </c>
      <c r="AR86" s="38"/>
      <c r="AU86" s="48"/>
      <c r="AV86" s="25">
        <v>0.19513888888888889</v>
      </c>
      <c r="AW86" s="348">
        <v>20</v>
      </c>
      <c r="AX86" s="4">
        <f t="shared" si="171"/>
        <v>8.3333333333333315E-3</v>
      </c>
      <c r="AY86" s="44">
        <f t="shared" si="172"/>
        <v>12</v>
      </c>
      <c r="AZ86" s="25">
        <v>0.20208333333333331</v>
      </c>
      <c r="BA86" s="374">
        <v>54</v>
      </c>
      <c r="BB86" s="4">
        <f t="shared" si="179"/>
        <v>1.5277777777777751E-2</v>
      </c>
      <c r="BC86" s="44">
        <f t="shared" si="180"/>
        <v>22</v>
      </c>
      <c r="BD86" s="38"/>
      <c r="BG86" s="48"/>
      <c r="BH86" s="38"/>
      <c r="BK86" s="48"/>
    </row>
    <row r="87" spans="1:111" s="5" customFormat="1" x14ac:dyDescent="0.25">
      <c r="A87" s="5" t="s">
        <v>87</v>
      </c>
      <c r="B87" s="5" t="s">
        <v>41</v>
      </c>
      <c r="C87" s="15" t="s">
        <v>14</v>
      </c>
      <c r="D87" s="50"/>
      <c r="G87" s="46"/>
      <c r="H87" s="41">
        <v>0.19722222222222222</v>
      </c>
      <c r="I87" s="5" t="s">
        <v>296</v>
      </c>
      <c r="J87" s="4">
        <f t="shared" si="143"/>
        <v>4.1666666666666796E-3</v>
      </c>
      <c r="K87" s="44">
        <f t="shared" si="144"/>
        <v>6</v>
      </c>
      <c r="L87" s="38"/>
      <c r="O87" s="48"/>
      <c r="P87" s="38"/>
      <c r="S87" s="48"/>
      <c r="T87" s="50"/>
      <c r="W87" s="48"/>
      <c r="X87" s="38"/>
      <c r="AA87" s="48"/>
      <c r="AB87" s="38"/>
      <c r="AE87" s="48"/>
      <c r="AF87" s="38"/>
      <c r="AI87" s="48"/>
      <c r="AJ87" s="38"/>
      <c r="AM87" s="48"/>
      <c r="AN87" s="38"/>
      <c r="AQ87" s="48"/>
      <c r="AR87" s="38"/>
      <c r="AU87" s="48"/>
      <c r="AV87" s="50"/>
      <c r="AY87" s="48"/>
      <c r="AZ87" s="50"/>
      <c r="BC87" s="48"/>
      <c r="BD87" s="38"/>
      <c r="BG87" s="48"/>
      <c r="BH87" s="38"/>
      <c r="BK87" s="48"/>
    </row>
    <row r="88" spans="1:111" s="5" customFormat="1" x14ac:dyDescent="0.25">
      <c r="A88" s="5" t="s">
        <v>88</v>
      </c>
      <c r="B88" s="5" t="s">
        <v>42</v>
      </c>
      <c r="C88" s="15" t="s">
        <v>21</v>
      </c>
      <c r="D88" s="51">
        <v>0.20833333333333334</v>
      </c>
      <c r="E88" s="5" t="s">
        <v>141</v>
      </c>
      <c r="F88" s="4">
        <f t="shared" ref="F88" si="181">D88-$A88</f>
        <v>3.4722222222222099E-3</v>
      </c>
      <c r="G88" s="44">
        <f>MINUTE(F88)</f>
        <v>5</v>
      </c>
      <c r="H88" s="38"/>
      <c r="K88" s="48"/>
      <c r="L88" s="38"/>
      <c r="O88" s="48"/>
      <c r="P88" s="38"/>
      <c r="S88" s="48"/>
      <c r="T88" s="50"/>
      <c r="W88" s="48"/>
      <c r="X88" s="38"/>
      <c r="AA88" s="48"/>
      <c r="AB88" s="38"/>
      <c r="AE88" s="48"/>
      <c r="AF88" s="38"/>
      <c r="AI88" s="48"/>
      <c r="AJ88" s="38"/>
      <c r="AM88" s="48"/>
      <c r="AN88" s="38"/>
      <c r="AQ88" s="48"/>
      <c r="AR88" s="38"/>
      <c r="AU88" s="48"/>
      <c r="AV88" s="50"/>
      <c r="AY88" s="48"/>
      <c r="AZ88" s="50"/>
      <c r="BC88" s="48"/>
      <c r="BD88" s="38"/>
      <c r="BG88" s="48"/>
      <c r="BH88" s="38"/>
      <c r="BK88" s="48"/>
    </row>
    <row r="89" spans="1:111" s="7" customFormat="1" x14ac:dyDescent="0.25">
      <c r="C89" s="16"/>
      <c r="D89" s="45">
        <f>COUNTA(D68:D88)/20</f>
        <v>0.2</v>
      </c>
      <c r="F89" s="20"/>
      <c r="G89" s="43">
        <f>AVERAGE(G68:G88)</f>
        <v>12.5</v>
      </c>
      <c r="H89" s="45">
        <f>COUNTA(H68:H87)/20</f>
        <v>0.85</v>
      </c>
      <c r="J89" s="12"/>
      <c r="K89" s="43">
        <f>AVERAGE(K68:K88)</f>
        <v>9.764705882352942</v>
      </c>
      <c r="L89" s="45">
        <f>COUNTA(L68:L88)/20</f>
        <v>0</v>
      </c>
      <c r="N89" s="12"/>
      <c r="O89" s="43" t="e">
        <f>AVERAGE(O68:O88)</f>
        <v>#DIV/0!</v>
      </c>
      <c r="P89" s="45">
        <f>COUNTA(P68:P88)/8</f>
        <v>0.75</v>
      </c>
      <c r="R89" s="12"/>
      <c r="S89" s="43">
        <f>AVERAGE(S68:S88)</f>
        <v>9</v>
      </c>
      <c r="T89" s="45">
        <f>COUNTA(T68:T88)/20</f>
        <v>0.2</v>
      </c>
      <c r="V89" s="12"/>
      <c r="W89" s="43">
        <f>AVERAGE(W68:W88)</f>
        <v>8.5</v>
      </c>
      <c r="X89" s="45">
        <f>COUNTA(X68:X88)/20</f>
        <v>0</v>
      </c>
      <c r="Z89" s="12"/>
      <c r="AA89" s="43" t="e">
        <f>AVERAGE(AA68:AA88)</f>
        <v>#DIV/0!</v>
      </c>
      <c r="AB89" s="45">
        <f>COUNTA(AB68:AB88)/14</f>
        <v>0.8571428571428571</v>
      </c>
      <c r="AD89" s="12"/>
      <c r="AE89" s="43">
        <f>AVERAGE(AE68:AE88)</f>
        <v>11.416666666666666</v>
      </c>
      <c r="AF89" s="45">
        <f>COUNTA(AF68:AF88)/8</f>
        <v>0.125</v>
      </c>
      <c r="AH89" s="12"/>
      <c r="AI89" s="43">
        <f>AVERAGE(AI68:AI88)</f>
        <v>17</v>
      </c>
      <c r="AJ89" s="45">
        <f>COUNTA(AJ68:AJ88)/20</f>
        <v>0</v>
      </c>
      <c r="AL89" s="12"/>
      <c r="AM89" s="43" t="e">
        <f>AVERAGE(AM68:AM88)</f>
        <v>#DIV/0!</v>
      </c>
      <c r="AN89" s="45">
        <f>COUNTA(AN68:AN88)/20</f>
        <v>0.7</v>
      </c>
      <c r="AP89" s="12"/>
      <c r="AQ89" s="43">
        <f>AVERAGE(AQ68:AQ88)</f>
        <v>11.142857142857142</v>
      </c>
      <c r="AR89" s="45">
        <f>COUNTA(AR68:AR88)/15</f>
        <v>0.26666666666666666</v>
      </c>
      <c r="AT89" s="12"/>
      <c r="AU89" s="43">
        <f>AVERAGE(AU68:AU88)</f>
        <v>9.5</v>
      </c>
      <c r="AV89" s="45">
        <f>COUNTA(AV68:AV88)/20</f>
        <v>0.65</v>
      </c>
      <c r="AX89" s="12"/>
      <c r="AY89" s="43">
        <f>AVERAGE(AY68:AY88)</f>
        <v>12.76923076923077</v>
      </c>
      <c r="AZ89" s="45">
        <f>COUNTA(AZ68:AZ88)/20</f>
        <v>0.3</v>
      </c>
      <c r="BB89" s="12"/>
      <c r="BC89" s="43">
        <f>AVERAGE(BC68:BC88)</f>
        <v>16.666666666666668</v>
      </c>
      <c r="BD89" s="45">
        <f>COUNTA(BD68:BD88)/20</f>
        <v>0</v>
      </c>
      <c r="BF89" s="12"/>
      <c r="BG89" s="43" t="e">
        <f>AVERAGE(BG68:BG88)</f>
        <v>#DIV/0!</v>
      </c>
      <c r="BH89" s="45">
        <f>COUNTA(BH68:BH88)/20</f>
        <v>0</v>
      </c>
      <c r="BJ89" s="12"/>
      <c r="BK89" s="43" t="e">
        <f>AVERAGE(BK68:BK88)</f>
        <v>#DIV/0!</v>
      </c>
      <c r="BL89" s="18">
        <f>COUNTA(BL68:BL88)/20</f>
        <v>0</v>
      </c>
      <c r="BN89" s="12"/>
      <c r="BO89" s="21" t="e">
        <f>AVERAGE(BO68:BO88)</f>
        <v>#DIV/0!</v>
      </c>
      <c r="BP89" s="18">
        <f>COUNTA(BP68:BP88)/20</f>
        <v>0</v>
      </c>
      <c r="BR89" s="12"/>
      <c r="BS89" s="21" t="e">
        <f>AVERAGE(BS68:BS88)</f>
        <v>#DIV/0!</v>
      </c>
      <c r="BT89" s="18">
        <f>COUNTA(BT68:BT88)/20</f>
        <v>0</v>
      </c>
      <c r="BV89" s="12"/>
      <c r="BW89" s="21" t="e">
        <f>AVERAGE(BW68:BW88)</f>
        <v>#DIV/0!</v>
      </c>
      <c r="BX89" s="18">
        <f>COUNTA(BX68:BX88)/20</f>
        <v>0</v>
      </c>
      <c r="BZ89" s="12"/>
      <c r="CA89" s="21" t="e">
        <f>AVERAGE(CA68:CA88)</f>
        <v>#DIV/0!</v>
      </c>
      <c r="CB89" s="18">
        <f>COUNTA(CB68:CB88)/20</f>
        <v>0</v>
      </c>
      <c r="CD89" s="12"/>
      <c r="CE89" s="21" t="e">
        <f>AVERAGE(CE68:CE88)</f>
        <v>#DIV/0!</v>
      </c>
      <c r="CF89" s="18">
        <f>COUNTA(CF68:CF88)/20</f>
        <v>0</v>
      </c>
      <c r="CH89" s="12"/>
      <c r="CI89" s="21" t="e">
        <f>AVERAGE(CI68:CI88)</f>
        <v>#DIV/0!</v>
      </c>
      <c r="CJ89" s="18">
        <f>COUNTA(CJ68:CJ88)/20</f>
        <v>0</v>
      </c>
      <c r="CL89" s="12"/>
      <c r="CM89" s="21" t="e">
        <f>AVERAGE(CM68:CM88)</f>
        <v>#DIV/0!</v>
      </c>
      <c r="CN89" s="18">
        <f>COUNTA(CN68:CN88)/20</f>
        <v>0</v>
      </c>
      <c r="CP89" s="12"/>
      <c r="CQ89" s="21" t="e">
        <f>AVERAGE(CQ68:CQ88)</f>
        <v>#DIV/0!</v>
      </c>
      <c r="CR89" s="18">
        <f>COUNTA(CR68:CR88)/20</f>
        <v>0</v>
      </c>
      <c r="CT89" s="12"/>
      <c r="CU89" s="21" t="e">
        <f>AVERAGE(CU68:CU88)</f>
        <v>#DIV/0!</v>
      </c>
      <c r="CV89" s="18">
        <f>COUNTA(CV68:CV88)/20</f>
        <v>0</v>
      </c>
      <c r="CX89" s="12"/>
      <c r="CY89" s="21" t="e">
        <f>AVERAGE(CY68:CY88)</f>
        <v>#DIV/0!</v>
      </c>
      <c r="CZ89" s="18">
        <f>COUNTA(CZ68:CZ88)/20</f>
        <v>0</v>
      </c>
      <c r="DB89" s="12"/>
      <c r="DC89" s="21" t="e">
        <f>AVERAGE(DC68:DC88)</f>
        <v>#DIV/0!</v>
      </c>
      <c r="DD89" s="18">
        <f>COUNTA(DD68:DD88)/20</f>
        <v>0</v>
      </c>
      <c r="DF89" s="12"/>
      <c r="DG89" s="21" t="e">
        <f>AVERAGE(DG68:DG88)</f>
        <v>#DIV/0!</v>
      </c>
    </row>
    <row r="90" spans="1:111" s="3" customFormat="1" x14ac:dyDescent="0.25">
      <c r="A90" s="10" t="s">
        <v>89</v>
      </c>
      <c r="C90" s="14"/>
      <c r="D90" s="39"/>
      <c r="G90" s="46"/>
      <c r="H90" s="39"/>
      <c r="K90" s="69"/>
      <c r="L90" s="39"/>
      <c r="O90" s="69"/>
      <c r="P90" s="39"/>
      <c r="S90" s="69"/>
      <c r="T90" s="39"/>
      <c r="W90" s="69"/>
      <c r="X90" s="39"/>
      <c r="AA90" s="69"/>
      <c r="AB90" s="39"/>
      <c r="AE90" s="69"/>
      <c r="AF90" s="39"/>
      <c r="AI90" s="69"/>
      <c r="AJ90" s="39"/>
      <c r="AM90" s="69"/>
      <c r="AN90" s="39"/>
      <c r="AQ90" s="69"/>
      <c r="AR90" s="39"/>
      <c r="AU90" s="69"/>
      <c r="AV90" s="39"/>
      <c r="AY90" s="69"/>
      <c r="AZ90" s="39"/>
      <c r="BC90" s="69"/>
      <c r="BD90" s="39"/>
      <c r="BG90" s="69"/>
      <c r="BH90" s="39"/>
      <c r="BK90" s="69"/>
    </row>
    <row r="91" spans="1:111" s="5" customFormat="1" x14ac:dyDescent="0.25">
      <c r="A91" s="5" t="s">
        <v>90</v>
      </c>
      <c r="B91" s="5" t="s">
        <v>47</v>
      </c>
      <c r="C91" s="15" t="s">
        <v>23</v>
      </c>
      <c r="D91" s="50"/>
      <c r="G91" s="46"/>
      <c r="H91" s="51">
        <v>1.5277777777777777E-2</v>
      </c>
      <c r="I91" s="5" t="s">
        <v>301</v>
      </c>
      <c r="J91" s="4">
        <f t="shared" ref="J91:J110" si="182">H91-$A91</f>
        <v>5.5555555555555549E-3</v>
      </c>
      <c r="K91" s="44">
        <f t="shared" ref="K91:K110" si="183">MINUTE(J91)</f>
        <v>8</v>
      </c>
      <c r="L91" s="50"/>
      <c r="O91" s="48"/>
      <c r="P91" s="25">
        <v>2.2222222222222223E-2</v>
      </c>
      <c r="Q91" s="125" t="s">
        <v>301</v>
      </c>
      <c r="R91" s="4">
        <f t="shared" ref="R91:R97" si="184">P91-$A91</f>
        <v>1.2500000000000001E-2</v>
      </c>
      <c r="S91" s="44">
        <f t="shared" ref="S91:S97" si="185">MINUTE(R91)</f>
        <v>18</v>
      </c>
      <c r="T91" s="50"/>
      <c r="W91" s="48"/>
      <c r="X91" s="38"/>
      <c r="AA91" s="48"/>
      <c r="AB91" s="25">
        <v>1.9444444444444445E-2</v>
      </c>
      <c r="AC91" s="166" t="s">
        <v>23</v>
      </c>
      <c r="AD91" s="4">
        <f t="shared" ref="AD91:AD92" si="186">AB91-$A91</f>
        <v>9.7222222222222224E-3</v>
      </c>
      <c r="AE91" s="44">
        <f t="shared" ref="AE91:AE92" si="187">MINUTE(AD91)</f>
        <v>14</v>
      </c>
      <c r="AF91" s="38"/>
      <c r="AI91" s="48"/>
      <c r="AJ91" s="11"/>
      <c r="AM91" s="48"/>
      <c r="AN91" s="50"/>
      <c r="AQ91" s="48"/>
      <c r="AR91" s="50"/>
      <c r="AU91" s="48"/>
      <c r="AV91" s="25">
        <v>1.5972222222222224E-2</v>
      </c>
      <c r="AW91" s="355" t="s">
        <v>23</v>
      </c>
      <c r="AX91" s="4">
        <f t="shared" ref="AX91:AX96" si="188">AV91-$A91</f>
        <v>6.2500000000000021E-3</v>
      </c>
      <c r="AY91" s="44">
        <f t="shared" ref="AY91:AY96" si="189">MINUTE(AX91)</f>
        <v>9</v>
      </c>
      <c r="AZ91" s="11"/>
      <c r="BC91" s="48"/>
      <c r="BD91" s="38"/>
      <c r="BG91" s="48"/>
      <c r="BH91" s="38"/>
      <c r="BK91" s="48"/>
    </row>
    <row r="92" spans="1:111" s="5" customFormat="1" x14ac:dyDescent="0.25">
      <c r="A92" s="5" t="s">
        <v>91</v>
      </c>
      <c r="B92" s="5" t="s">
        <v>43</v>
      </c>
      <c r="C92" s="15" t="s">
        <v>14</v>
      </c>
      <c r="D92" s="50"/>
      <c r="G92" s="46"/>
      <c r="H92" s="51">
        <v>1.7361111111111112E-2</v>
      </c>
      <c r="I92" s="5" t="s">
        <v>296</v>
      </c>
      <c r="J92" s="4">
        <f t="shared" si="182"/>
        <v>4.8611111111111129E-3</v>
      </c>
      <c r="K92" s="44">
        <f t="shared" si="183"/>
        <v>7</v>
      </c>
      <c r="L92" s="51">
        <v>6.25E-2</v>
      </c>
      <c r="M92" s="5" t="s">
        <v>287</v>
      </c>
      <c r="N92" s="4">
        <f t="shared" ref="N92:N94" si="190">L92-$A92</f>
        <v>0.05</v>
      </c>
      <c r="O92" s="44">
        <f t="shared" ref="O92:O94" si="191">MINUTE(N92)</f>
        <v>12</v>
      </c>
      <c r="P92" s="25">
        <v>1.8055555555555557E-2</v>
      </c>
      <c r="Q92" s="125" t="s">
        <v>296</v>
      </c>
      <c r="R92" s="4">
        <f t="shared" si="184"/>
        <v>5.5555555555555584E-3</v>
      </c>
      <c r="S92" s="44">
        <f t="shared" si="185"/>
        <v>8</v>
      </c>
      <c r="T92" s="50"/>
      <c r="W92" s="48"/>
      <c r="X92" s="38"/>
      <c r="AA92" s="48"/>
      <c r="AB92" s="25">
        <v>2.2916666666666669E-2</v>
      </c>
      <c r="AC92" s="166" t="s">
        <v>14</v>
      </c>
      <c r="AD92" s="4">
        <f t="shared" si="186"/>
        <v>1.041666666666667E-2</v>
      </c>
      <c r="AE92" s="44">
        <f t="shared" si="187"/>
        <v>15</v>
      </c>
      <c r="AF92" s="38"/>
      <c r="AI92" s="48"/>
      <c r="AJ92" s="50"/>
      <c r="AM92" s="48"/>
      <c r="AN92" s="50"/>
      <c r="AQ92" s="48"/>
      <c r="AR92" s="50"/>
      <c r="AU92" s="48"/>
      <c r="AV92" s="25">
        <v>1.8055555555555557E-2</v>
      </c>
      <c r="AW92" s="355" t="s">
        <v>14</v>
      </c>
      <c r="AX92" s="4">
        <f t="shared" si="188"/>
        <v>5.5555555555555584E-3</v>
      </c>
      <c r="AY92" s="44">
        <f t="shared" si="189"/>
        <v>8</v>
      </c>
      <c r="AZ92" s="11"/>
      <c r="BC92" s="48"/>
      <c r="BD92" s="38"/>
      <c r="BG92" s="48"/>
      <c r="BH92" s="38"/>
      <c r="BK92" s="48"/>
    </row>
    <row r="93" spans="1:111" s="5" customFormat="1" x14ac:dyDescent="0.25">
      <c r="A93" s="5" t="s">
        <v>92</v>
      </c>
      <c r="B93" s="5" t="s">
        <v>44</v>
      </c>
      <c r="C93" s="15" t="s">
        <v>17</v>
      </c>
      <c r="D93" s="50"/>
      <c r="F93" s="4"/>
      <c r="G93" s="46"/>
      <c r="H93" s="51">
        <v>3.2638888888888891E-2</v>
      </c>
      <c r="I93" s="5">
        <v>60</v>
      </c>
      <c r="J93" s="4">
        <f t="shared" si="182"/>
        <v>1.111111111111111E-2</v>
      </c>
      <c r="K93" s="44">
        <f t="shared" si="183"/>
        <v>16</v>
      </c>
      <c r="L93" s="51">
        <v>4.9999999999999996E-2</v>
      </c>
      <c r="M93" s="5">
        <v>60</v>
      </c>
      <c r="N93" s="4">
        <f t="shared" si="190"/>
        <v>2.8472222222222215E-2</v>
      </c>
      <c r="O93" s="44">
        <f t="shared" si="191"/>
        <v>41</v>
      </c>
      <c r="P93" s="25">
        <v>2.9166666666666664E-2</v>
      </c>
      <c r="Q93" s="125">
        <v>0</v>
      </c>
      <c r="R93" s="4">
        <f t="shared" si="184"/>
        <v>7.6388888888888826E-3</v>
      </c>
      <c r="S93" s="44">
        <f t="shared" si="185"/>
        <v>11</v>
      </c>
      <c r="T93" s="50"/>
      <c r="W93" s="48"/>
      <c r="X93" s="38"/>
      <c r="AA93" s="48"/>
      <c r="AB93" s="11"/>
      <c r="AE93" s="48"/>
      <c r="AF93" s="38"/>
      <c r="AI93" s="48"/>
      <c r="AJ93" s="50"/>
      <c r="AM93" s="48"/>
      <c r="AN93" s="50"/>
      <c r="AQ93" s="48"/>
      <c r="AR93" s="51">
        <v>4.1666666666666664E-2</v>
      </c>
      <c r="AS93" s="5" t="s">
        <v>324</v>
      </c>
      <c r="AT93" s="4">
        <f t="shared" ref="AT93" si="192">AR93-$A93</f>
        <v>2.0138888888888883E-2</v>
      </c>
      <c r="AU93" s="44">
        <f t="shared" ref="AU93" si="193">MINUTE(AT93)</f>
        <v>29</v>
      </c>
      <c r="AV93" s="25">
        <v>3.2638888888888891E-2</v>
      </c>
      <c r="AW93" s="356">
        <v>2.2916666666666665</v>
      </c>
      <c r="AX93" s="4">
        <f t="shared" si="188"/>
        <v>1.111111111111111E-2</v>
      </c>
      <c r="AY93" s="44">
        <f t="shared" si="189"/>
        <v>16</v>
      </c>
      <c r="AZ93" s="25"/>
      <c r="BA93" s="381"/>
      <c r="BB93" s="4"/>
      <c r="BC93" s="44"/>
      <c r="BD93" s="38"/>
      <c r="BG93" s="48"/>
      <c r="BH93" s="38"/>
      <c r="BK93" s="48"/>
    </row>
    <row r="94" spans="1:111" s="5" customFormat="1" x14ac:dyDescent="0.25">
      <c r="A94" s="5" t="s">
        <v>93</v>
      </c>
      <c r="B94" s="5" t="s">
        <v>45</v>
      </c>
      <c r="C94" s="15" t="s">
        <v>14</v>
      </c>
      <c r="D94" s="50"/>
      <c r="F94" s="4"/>
      <c r="G94" s="46"/>
      <c r="H94" s="51">
        <v>3.4722222222222224E-2</v>
      </c>
      <c r="I94" s="5" t="s">
        <v>296</v>
      </c>
      <c r="J94" s="4">
        <f t="shared" si="182"/>
        <v>3.4722222222222238E-3</v>
      </c>
      <c r="K94" s="44">
        <f t="shared" si="183"/>
        <v>5</v>
      </c>
      <c r="L94" s="51">
        <v>3.6111111111111115E-2</v>
      </c>
      <c r="M94" s="5" t="s">
        <v>287</v>
      </c>
      <c r="N94" s="4">
        <f t="shared" si="190"/>
        <v>4.8611111111111147E-3</v>
      </c>
      <c r="O94" s="44">
        <f t="shared" si="191"/>
        <v>7</v>
      </c>
      <c r="P94" s="25">
        <v>4.0972222222222222E-2</v>
      </c>
      <c r="Q94" s="125" t="s">
        <v>296</v>
      </c>
      <c r="R94" s="4">
        <f t="shared" si="184"/>
        <v>9.7222222222222224E-3</v>
      </c>
      <c r="S94" s="44">
        <f t="shared" si="185"/>
        <v>14</v>
      </c>
      <c r="T94" s="51">
        <v>3.5416666666666666E-2</v>
      </c>
      <c r="U94" s="5" t="s">
        <v>287</v>
      </c>
      <c r="V94" s="4">
        <f t="shared" ref="V94" si="194">T94-$A94</f>
        <v>4.1666666666666657E-3</v>
      </c>
      <c r="W94" s="44">
        <f t="shared" ref="W94" si="195">MINUTE(V94)</f>
        <v>6</v>
      </c>
      <c r="X94" s="38"/>
      <c r="AA94" s="48"/>
      <c r="AB94" s="25">
        <v>4.7222222222222221E-2</v>
      </c>
      <c r="AC94" s="166" t="s">
        <v>14</v>
      </c>
      <c r="AD94" s="4">
        <f t="shared" ref="AD94" si="196">AB94-$A94</f>
        <v>1.5972222222222221E-2</v>
      </c>
      <c r="AE94" s="44">
        <f t="shared" ref="AE94" si="197">MINUTE(AD94)</f>
        <v>23</v>
      </c>
      <c r="AF94" s="38"/>
      <c r="AI94" s="48"/>
      <c r="AJ94" s="50"/>
      <c r="AM94" s="48"/>
      <c r="AN94" s="51">
        <v>3.5416666666666666E-2</v>
      </c>
      <c r="AO94" s="5" t="s">
        <v>287</v>
      </c>
      <c r="AP94" s="4">
        <f t="shared" ref="AP94:AP103" si="198">AN94-$A94</f>
        <v>4.1666666666666657E-3</v>
      </c>
      <c r="AQ94" s="44">
        <f t="shared" ref="AQ94:AQ103" si="199">MINUTE(AP94)</f>
        <v>6</v>
      </c>
      <c r="AR94" s="50"/>
      <c r="AU94" s="48"/>
      <c r="AV94" s="25">
        <v>3.4027777777777775E-2</v>
      </c>
      <c r="AW94" s="355" t="s">
        <v>14</v>
      </c>
      <c r="AX94" s="4">
        <f t="shared" si="188"/>
        <v>2.7777777777777748E-3</v>
      </c>
      <c r="AY94" s="44">
        <f t="shared" si="189"/>
        <v>4</v>
      </c>
      <c r="AZ94" s="11"/>
      <c r="BC94" s="48"/>
      <c r="BD94" s="38"/>
      <c r="BG94" s="48"/>
      <c r="BH94" s="38"/>
      <c r="BK94" s="48"/>
    </row>
    <row r="95" spans="1:111" s="5" customFormat="1" x14ac:dyDescent="0.25">
      <c r="A95" s="5" t="s">
        <v>94</v>
      </c>
      <c r="B95" s="5" t="s">
        <v>46</v>
      </c>
      <c r="C95" s="15" t="s">
        <v>16</v>
      </c>
      <c r="D95" s="51"/>
      <c r="F95" s="4"/>
      <c r="G95" s="46"/>
      <c r="H95" s="51">
        <v>5.7638888888888885E-2</v>
      </c>
      <c r="I95" s="5" t="s">
        <v>300</v>
      </c>
      <c r="J95" s="4">
        <f t="shared" si="182"/>
        <v>5.5555555555555497E-3</v>
      </c>
      <c r="K95" s="44">
        <f t="shared" si="183"/>
        <v>8</v>
      </c>
      <c r="L95" s="50"/>
      <c r="O95" s="48"/>
      <c r="P95" s="11"/>
      <c r="R95" s="4"/>
      <c r="S95" s="44"/>
      <c r="T95" s="50"/>
      <c r="W95" s="48"/>
      <c r="X95" s="38"/>
      <c r="AA95" s="48"/>
      <c r="AB95" s="11"/>
      <c r="AE95" s="48"/>
      <c r="AF95" s="38"/>
      <c r="AI95" s="48"/>
      <c r="AJ95" s="50"/>
      <c r="AM95" s="48"/>
      <c r="AN95" s="51">
        <v>5.7638888888888885E-2</v>
      </c>
      <c r="AO95" s="5" t="s">
        <v>276</v>
      </c>
      <c r="AP95" s="4">
        <f t="shared" si="198"/>
        <v>5.5555555555555497E-3</v>
      </c>
      <c r="AQ95" s="44">
        <f t="shared" si="199"/>
        <v>8</v>
      </c>
      <c r="AR95" s="50"/>
      <c r="AU95" s="48"/>
      <c r="AV95" s="25">
        <v>5.9027777777777783E-2</v>
      </c>
      <c r="AW95" s="355" t="s">
        <v>16</v>
      </c>
      <c r="AX95" s="4">
        <f t="shared" si="188"/>
        <v>6.9444444444444475E-3</v>
      </c>
      <c r="AY95" s="44">
        <f t="shared" si="189"/>
        <v>10</v>
      </c>
      <c r="AZ95" s="11"/>
      <c r="BC95" s="48"/>
      <c r="BD95" s="38"/>
      <c r="BG95" s="48"/>
      <c r="BH95" s="38"/>
      <c r="BK95" s="48"/>
    </row>
    <row r="96" spans="1:111" s="5" customFormat="1" x14ac:dyDescent="0.25">
      <c r="A96" s="5" t="s">
        <v>95</v>
      </c>
      <c r="B96" s="5" t="s">
        <v>44</v>
      </c>
      <c r="C96" s="15" t="s">
        <v>17</v>
      </c>
      <c r="D96" s="51"/>
      <c r="E96" s="8"/>
      <c r="F96" s="4"/>
      <c r="G96" s="46"/>
      <c r="H96" s="51">
        <v>7.0833333333333331E-2</v>
      </c>
      <c r="I96" s="5">
        <v>60</v>
      </c>
      <c r="J96" s="4">
        <f t="shared" si="182"/>
        <v>1.2500000000000004E-2</v>
      </c>
      <c r="K96" s="44">
        <f t="shared" si="183"/>
        <v>18</v>
      </c>
      <c r="L96" s="50"/>
      <c r="O96" s="48"/>
      <c r="P96" s="11"/>
      <c r="R96" s="4"/>
      <c r="S96" s="44"/>
      <c r="T96" s="50"/>
      <c r="W96" s="48"/>
      <c r="X96" s="38"/>
      <c r="AA96" s="48"/>
      <c r="AB96" s="25">
        <v>6.458333333333334E-2</v>
      </c>
      <c r="AC96" s="167">
        <v>4.5138888888888888E-2</v>
      </c>
      <c r="AD96" s="4">
        <f t="shared" ref="AD96:AD97" si="200">AB96-$A96</f>
        <v>6.2500000000000125E-3</v>
      </c>
      <c r="AE96" s="44">
        <f t="shared" ref="AE96:AE97" si="201">MINUTE(AD96)</f>
        <v>9</v>
      </c>
      <c r="AF96" s="38"/>
      <c r="AI96" s="48"/>
      <c r="AJ96" s="50"/>
      <c r="AM96" s="48"/>
      <c r="AN96" s="51">
        <v>7.0833333333333331E-2</v>
      </c>
      <c r="AO96" s="5">
        <v>60</v>
      </c>
      <c r="AP96" s="4">
        <f t="shared" si="198"/>
        <v>1.2500000000000004E-2</v>
      </c>
      <c r="AQ96" s="44">
        <f t="shared" si="199"/>
        <v>18</v>
      </c>
      <c r="AR96" s="50"/>
      <c r="AU96" s="48"/>
      <c r="AV96" s="25">
        <v>6.3194444444444442E-2</v>
      </c>
      <c r="AW96" s="356">
        <v>2.0236111111111112</v>
      </c>
      <c r="AX96" s="4">
        <f t="shared" si="188"/>
        <v>4.8611111111111147E-3</v>
      </c>
      <c r="AY96" s="44">
        <f t="shared" si="189"/>
        <v>7</v>
      </c>
      <c r="AZ96" s="11"/>
      <c r="BC96" s="48"/>
      <c r="BD96" s="38"/>
      <c r="BG96" s="48"/>
      <c r="BH96" s="38"/>
      <c r="BK96" s="48"/>
    </row>
    <row r="97" spans="1:111" s="5" customFormat="1" x14ac:dyDescent="0.25">
      <c r="A97" s="5" t="s">
        <v>96</v>
      </c>
      <c r="B97" s="5" t="s">
        <v>26</v>
      </c>
      <c r="C97" s="15">
        <v>1111</v>
      </c>
      <c r="D97" s="51"/>
      <c r="F97" s="4"/>
      <c r="G97" s="46"/>
      <c r="H97" s="51">
        <v>7.6388888888888895E-2</v>
      </c>
      <c r="I97" s="5">
        <v>310</v>
      </c>
      <c r="J97" s="4">
        <f t="shared" si="182"/>
        <v>6.9444444444444614E-3</v>
      </c>
      <c r="K97" s="44">
        <f t="shared" si="183"/>
        <v>10</v>
      </c>
      <c r="L97" s="50"/>
      <c r="O97" s="48"/>
      <c r="P97" s="25">
        <v>7.3611111111111113E-2</v>
      </c>
      <c r="Q97" s="125">
        <v>1014</v>
      </c>
      <c r="R97" s="4">
        <f t="shared" si="184"/>
        <v>4.1666666666666796E-3</v>
      </c>
      <c r="S97" s="44">
        <f t="shared" si="185"/>
        <v>6</v>
      </c>
      <c r="T97" s="50"/>
      <c r="W97" s="48"/>
      <c r="X97" s="38"/>
      <c r="AA97" s="48"/>
      <c r="AB97" s="25">
        <v>7.4305555555555555E-2</v>
      </c>
      <c r="AC97" s="166">
        <v>1084</v>
      </c>
      <c r="AD97" s="4">
        <f t="shared" si="200"/>
        <v>4.8611111111111216E-3</v>
      </c>
      <c r="AE97" s="44">
        <f t="shared" si="201"/>
        <v>7</v>
      </c>
      <c r="AF97" s="38"/>
      <c r="AI97" s="48"/>
      <c r="AJ97" s="50"/>
      <c r="AM97" s="48"/>
      <c r="AN97" s="51">
        <v>7.4305555555555555E-2</v>
      </c>
      <c r="AO97" s="5">
        <v>767</v>
      </c>
      <c r="AP97" s="4">
        <f t="shared" si="198"/>
        <v>4.8611111111111216E-3</v>
      </c>
      <c r="AQ97" s="44">
        <f t="shared" si="199"/>
        <v>7</v>
      </c>
      <c r="AR97" s="50"/>
      <c r="AU97" s="48"/>
      <c r="AV97" s="11"/>
      <c r="AY97" s="48"/>
      <c r="AZ97" s="25">
        <v>7.4999999999999997E-2</v>
      </c>
      <c r="BA97" s="381">
        <v>333</v>
      </c>
      <c r="BB97" s="4">
        <f t="shared" ref="BB97" si="202">AZ97-$A97</f>
        <v>5.5555555555555636E-3</v>
      </c>
      <c r="BC97" s="44">
        <f t="shared" ref="BC97" si="203">MINUTE(BB97)</f>
        <v>8</v>
      </c>
      <c r="BD97" s="38"/>
      <c r="BG97" s="48"/>
      <c r="BH97" s="38"/>
      <c r="BK97" s="48"/>
    </row>
    <row r="98" spans="1:111" s="5" customFormat="1" x14ac:dyDescent="0.25">
      <c r="A98" s="5" t="s">
        <v>79</v>
      </c>
      <c r="B98" s="5" t="s">
        <v>27</v>
      </c>
      <c r="C98" s="15">
        <v>100</v>
      </c>
      <c r="D98" s="50"/>
      <c r="F98" s="4"/>
      <c r="G98" s="46"/>
      <c r="H98" s="51">
        <v>8.7500000000000008E-2</v>
      </c>
      <c r="I98" s="5">
        <v>175</v>
      </c>
      <c r="J98" s="4">
        <f t="shared" si="182"/>
        <v>8.3333333333333454E-3</v>
      </c>
      <c r="K98" s="44">
        <f t="shared" si="183"/>
        <v>12</v>
      </c>
      <c r="L98" s="51">
        <v>9.5138888888888884E-2</v>
      </c>
      <c r="M98" s="5">
        <v>370</v>
      </c>
      <c r="N98" s="4">
        <f t="shared" ref="N98:N99" si="204">L98-$A98</f>
        <v>1.5972222222222221E-2</v>
      </c>
      <c r="O98" s="44">
        <f t="shared" ref="O98:O99" si="205">MINUTE(N98)</f>
        <v>23</v>
      </c>
      <c r="P98" s="38"/>
      <c r="S98" s="48"/>
      <c r="T98" s="50"/>
      <c r="W98" s="48"/>
      <c r="X98" s="38"/>
      <c r="AA98" s="48"/>
      <c r="AB98" s="38"/>
      <c r="AE98" s="48"/>
      <c r="AF98" s="38"/>
      <c r="AI98" s="48"/>
      <c r="AJ98" s="50"/>
      <c r="AM98" s="48"/>
      <c r="AN98" s="51">
        <v>8.7500000000000008E-2</v>
      </c>
      <c r="AO98" s="5">
        <v>175</v>
      </c>
      <c r="AP98" s="4">
        <f t="shared" si="198"/>
        <v>8.3333333333333454E-3</v>
      </c>
      <c r="AQ98" s="44">
        <f t="shared" si="199"/>
        <v>12</v>
      </c>
      <c r="AR98" s="50"/>
      <c r="AU98" s="48"/>
      <c r="AV98" s="25">
        <v>8.5416666666666655E-2</v>
      </c>
      <c r="AW98" s="355">
        <v>177</v>
      </c>
      <c r="AX98" s="4">
        <f t="shared" ref="AX98" si="206">AV98-$A98</f>
        <v>6.2499999999999917E-3</v>
      </c>
      <c r="AY98" s="44">
        <f t="shared" ref="AY98" si="207">MINUTE(AX98)</f>
        <v>9</v>
      </c>
      <c r="AZ98" s="11"/>
      <c r="BC98" s="48"/>
      <c r="BD98" s="38"/>
      <c r="BG98" s="48"/>
      <c r="BH98" s="38"/>
      <c r="BK98" s="48"/>
    </row>
    <row r="99" spans="1:111" s="5" customFormat="1" x14ac:dyDescent="0.25">
      <c r="A99" s="5" t="s">
        <v>97</v>
      </c>
      <c r="B99" s="5" t="s">
        <v>41</v>
      </c>
      <c r="C99" s="15" t="s">
        <v>14</v>
      </c>
      <c r="D99" s="51"/>
      <c r="F99" s="4"/>
      <c r="G99" s="46"/>
      <c r="H99" s="51">
        <v>9.375E-2</v>
      </c>
      <c r="I99" s="5" t="s">
        <v>304</v>
      </c>
      <c r="J99" s="4">
        <f t="shared" si="182"/>
        <v>4.8611111111111077E-3</v>
      </c>
      <c r="K99" s="44">
        <f t="shared" si="183"/>
        <v>7</v>
      </c>
      <c r="L99" s="51">
        <v>9.9999999999999992E-2</v>
      </c>
      <c r="M99" s="5" t="s">
        <v>287</v>
      </c>
      <c r="N99" s="4">
        <f t="shared" si="204"/>
        <v>1.1111111111111099E-2</v>
      </c>
      <c r="O99" s="44">
        <f t="shared" si="205"/>
        <v>16</v>
      </c>
      <c r="P99" s="38"/>
      <c r="S99" s="48"/>
      <c r="T99" s="51">
        <v>9.8611111111111108E-2</v>
      </c>
      <c r="U99" s="5" t="s">
        <v>287</v>
      </c>
      <c r="V99" s="4">
        <f t="shared" ref="V99" si="208">T99-$A99</f>
        <v>9.7222222222222154E-3</v>
      </c>
      <c r="W99" s="44">
        <f t="shared" ref="W99" si="209">MINUTE(V99)</f>
        <v>14</v>
      </c>
      <c r="X99" s="38"/>
      <c r="AA99" s="48"/>
      <c r="AB99" s="38"/>
      <c r="AE99" s="48"/>
      <c r="AF99" s="38"/>
      <c r="AI99" s="48"/>
      <c r="AJ99" s="50"/>
      <c r="AM99" s="48"/>
      <c r="AN99" s="50"/>
      <c r="AP99" s="4"/>
      <c r="AQ99" s="44"/>
      <c r="AR99" s="50"/>
      <c r="AU99" s="48"/>
      <c r="AV99" s="11"/>
      <c r="AY99" s="48"/>
      <c r="AZ99" s="11"/>
      <c r="BC99" s="48"/>
      <c r="BD99" s="38"/>
      <c r="BG99" s="48"/>
      <c r="BH99" s="38"/>
      <c r="BK99" s="48"/>
    </row>
    <row r="100" spans="1:111" s="5" customFormat="1" x14ac:dyDescent="0.25">
      <c r="A100" s="5" t="s">
        <v>98</v>
      </c>
      <c r="B100" s="5" t="s">
        <v>42</v>
      </c>
      <c r="C100" s="15" t="s">
        <v>21</v>
      </c>
      <c r="D100" s="50"/>
      <c r="G100" s="46"/>
      <c r="H100" s="51">
        <v>0.10277777777777779</v>
      </c>
      <c r="I100" s="5" t="s">
        <v>21</v>
      </c>
      <c r="J100" s="4">
        <f t="shared" ref="J100:J108" si="210">H100-$A100</f>
        <v>3.4722222222222376E-3</v>
      </c>
      <c r="K100" s="44">
        <f t="shared" ref="K100:K108" si="211">MINUTE(J100)</f>
        <v>5</v>
      </c>
      <c r="L100" s="50"/>
      <c r="O100" s="48"/>
      <c r="P100" s="38"/>
      <c r="S100" s="48"/>
      <c r="T100" s="50"/>
      <c r="W100" s="48"/>
      <c r="X100" s="38"/>
      <c r="AA100" s="48"/>
      <c r="AB100" s="38"/>
      <c r="AE100" s="48"/>
      <c r="AF100" s="38"/>
      <c r="AI100" s="48"/>
      <c r="AJ100" s="50"/>
      <c r="AM100" s="48"/>
      <c r="AN100" s="51">
        <v>0.10208333333333335</v>
      </c>
      <c r="AO100" s="5" t="s">
        <v>141</v>
      </c>
      <c r="AP100" s="4">
        <f t="shared" si="198"/>
        <v>2.7777777777777957E-3</v>
      </c>
      <c r="AQ100" s="44">
        <f t="shared" si="199"/>
        <v>4</v>
      </c>
      <c r="AR100" s="50"/>
      <c r="AU100" s="48"/>
      <c r="AV100" s="11"/>
      <c r="AY100" s="48"/>
      <c r="AZ100" s="11"/>
      <c r="BC100" s="48"/>
      <c r="BD100" s="38"/>
      <c r="BG100" s="48"/>
      <c r="BH100" s="38"/>
      <c r="BK100" s="48"/>
    </row>
    <row r="101" spans="1:111" s="5" customFormat="1" x14ac:dyDescent="0.25">
      <c r="A101" s="5" t="s">
        <v>99</v>
      </c>
      <c r="B101" s="5" t="s">
        <v>47</v>
      </c>
      <c r="C101" s="15" t="s">
        <v>23</v>
      </c>
      <c r="D101" s="51"/>
      <c r="G101" s="46"/>
      <c r="H101" s="51">
        <v>0.11319444444444444</v>
      </c>
      <c r="I101" s="5" t="s">
        <v>301</v>
      </c>
      <c r="J101" s="4">
        <f t="shared" si="210"/>
        <v>3.4722222222222238E-3</v>
      </c>
      <c r="K101" s="44">
        <f t="shared" si="211"/>
        <v>5</v>
      </c>
      <c r="L101" s="50"/>
      <c r="O101" s="48"/>
      <c r="P101" s="38"/>
      <c r="S101" s="48"/>
      <c r="T101" s="51"/>
      <c r="W101" s="48"/>
      <c r="X101" s="38"/>
      <c r="AA101" s="48"/>
      <c r="AB101" s="38"/>
      <c r="AE101" s="48"/>
      <c r="AF101" s="38"/>
      <c r="AI101" s="48"/>
      <c r="AJ101" s="50"/>
      <c r="AM101" s="48"/>
      <c r="AN101" s="51">
        <v>0.12638888888888888</v>
      </c>
      <c r="AO101" s="5" t="s">
        <v>318</v>
      </c>
      <c r="AP101" s="4">
        <f t="shared" si="198"/>
        <v>1.6666666666666663E-2</v>
      </c>
      <c r="AQ101" s="44">
        <f t="shared" si="199"/>
        <v>24</v>
      </c>
      <c r="AR101" s="50"/>
      <c r="AU101" s="48"/>
      <c r="AV101" s="25">
        <v>0.11875000000000001</v>
      </c>
      <c r="AW101" s="355" t="s">
        <v>23</v>
      </c>
      <c r="AX101" s="4">
        <f t="shared" ref="AX101:AX104" si="212">AV101-$A101</f>
        <v>9.0277777777777873E-3</v>
      </c>
      <c r="AY101" s="44">
        <f t="shared" ref="AY101:AY104" si="213">MINUTE(AX101)</f>
        <v>13</v>
      </c>
      <c r="AZ101" s="50"/>
      <c r="BC101" s="48"/>
      <c r="BD101" s="38"/>
      <c r="BG101" s="48"/>
      <c r="BH101" s="38"/>
      <c r="BK101" s="48"/>
    </row>
    <row r="102" spans="1:111" s="5" customFormat="1" x14ac:dyDescent="0.25">
      <c r="A102" s="5" t="s">
        <v>33</v>
      </c>
      <c r="B102" s="5" t="s">
        <v>48</v>
      </c>
      <c r="C102" s="15" t="s">
        <v>16</v>
      </c>
      <c r="D102" s="51">
        <v>0.13263888888888889</v>
      </c>
      <c r="E102" s="5" t="s">
        <v>276</v>
      </c>
      <c r="F102" s="4">
        <f t="shared" ref="F102" si="214">D102-$A102</f>
        <v>8.3333333333333315E-3</v>
      </c>
      <c r="G102" s="44">
        <f t="shared" ref="G102" si="215">MINUTE(F102)</f>
        <v>12</v>
      </c>
      <c r="H102" s="51">
        <v>0.12708333333333333</v>
      </c>
      <c r="I102" s="5" t="s">
        <v>300</v>
      </c>
      <c r="J102" s="4">
        <f t="shared" si="210"/>
        <v>2.7777777777777679E-3</v>
      </c>
      <c r="K102" s="44">
        <f t="shared" si="211"/>
        <v>4</v>
      </c>
      <c r="L102" s="50"/>
      <c r="O102" s="48"/>
      <c r="P102" s="38"/>
      <c r="S102" s="48"/>
      <c r="T102" s="51">
        <v>0.13194444444444445</v>
      </c>
      <c r="U102" s="5" t="s">
        <v>276</v>
      </c>
      <c r="V102" s="4">
        <f t="shared" ref="V102" si="216">T102-$A102</f>
        <v>7.6388888888888895E-3</v>
      </c>
      <c r="W102" s="44">
        <f t="shared" ref="W102" si="217">MINUTE(V102)</f>
        <v>11</v>
      </c>
      <c r="X102" s="38"/>
      <c r="AA102" s="48"/>
      <c r="AB102" s="38"/>
      <c r="AE102" s="48"/>
      <c r="AF102" s="38"/>
      <c r="AI102" s="48"/>
      <c r="AJ102" s="50"/>
      <c r="AM102" s="48"/>
      <c r="AN102" s="51">
        <v>0.1423611111111111</v>
      </c>
      <c r="AO102" s="5" t="s">
        <v>276</v>
      </c>
      <c r="AP102" s="4">
        <f t="shared" si="198"/>
        <v>1.8055555555555547E-2</v>
      </c>
      <c r="AQ102" s="44">
        <f t="shared" si="199"/>
        <v>26</v>
      </c>
      <c r="AR102" s="51">
        <v>0.1388888888888889</v>
      </c>
      <c r="AS102" s="5" t="s">
        <v>276</v>
      </c>
      <c r="AT102" s="4">
        <f t="shared" ref="AT102" si="218">AR102-$A102</f>
        <v>1.4583333333333337E-2</v>
      </c>
      <c r="AU102" s="44">
        <f t="shared" ref="AU102" si="219">MINUTE(AT102)</f>
        <v>21</v>
      </c>
      <c r="AV102" s="25">
        <v>0.13194444444444445</v>
      </c>
      <c r="AW102" s="355" t="s">
        <v>16</v>
      </c>
      <c r="AX102" s="4">
        <f t="shared" si="212"/>
        <v>7.6388888888888895E-3</v>
      </c>
      <c r="AY102" s="44">
        <f t="shared" si="213"/>
        <v>11</v>
      </c>
      <c r="AZ102" s="50"/>
      <c r="BC102" s="48"/>
      <c r="BD102" s="38"/>
      <c r="BG102" s="48"/>
      <c r="BH102" s="38"/>
      <c r="BK102" s="48"/>
    </row>
    <row r="103" spans="1:111" s="5" customFormat="1" x14ac:dyDescent="0.25">
      <c r="A103" s="5" t="s">
        <v>64</v>
      </c>
      <c r="B103" s="5" t="s">
        <v>49</v>
      </c>
      <c r="C103" s="15" t="s">
        <v>24</v>
      </c>
      <c r="D103" s="50"/>
      <c r="G103" s="46"/>
      <c r="H103" s="51">
        <v>0.14097222222222222</v>
      </c>
      <c r="I103" s="5" t="s">
        <v>24</v>
      </c>
      <c r="J103" s="4">
        <f t="shared" si="210"/>
        <v>4.8611111111111216E-3</v>
      </c>
      <c r="K103" s="44">
        <f t="shared" si="211"/>
        <v>7</v>
      </c>
      <c r="L103" s="51">
        <v>0.15208333333333332</v>
      </c>
      <c r="M103" s="5" t="s">
        <v>305</v>
      </c>
      <c r="N103" s="4">
        <f t="shared" ref="N103" si="220">L103-$A103</f>
        <v>1.5972222222222221E-2</v>
      </c>
      <c r="O103" s="44">
        <f t="shared" ref="O103" si="221">MINUTE(N103)</f>
        <v>23</v>
      </c>
      <c r="P103" s="38"/>
      <c r="S103" s="48"/>
      <c r="T103" s="50"/>
      <c r="W103" s="48"/>
      <c r="X103" s="38"/>
      <c r="AA103" s="48"/>
      <c r="AB103" s="38"/>
      <c r="AE103" s="48"/>
      <c r="AF103" s="38"/>
      <c r="AI103" s="48"/>
      <c r="AJ103" s="50"/>
      <c r="AM103" s="48"/>
      <c r="AN103" s="51">
        <v>0.13958333333333334</v>
      </c>
      <c r="AO103" s="5" t="s">
        <v>305</v>
      </c>
      <c r="AP103" s="4">
        <f t="shared" si="198"/>
        <v>3.4722222222222376E-3</v>
      </c>
      <c r="AQ103" s="44">
        <f t="shared" si="199"/>
        <v>5</v>
      </c>
      <c r="AR103" s="50"/>
      <c r="AU103" s="48"/>
      <c r="AV103" s="25">
        <v>0.14930555555555555</v>
      </c>
      <c r="AW103" s="355" t="s">
        <v>24</v>
      </c>
      <c r="AX103" s="4">
        <f t="shared" si="212"/>
        <v>1.3194444444444453E-2</v>
      </c>
      <c r="AY103" s="44">
        <f t="shared" si="213"/>
        <v>19</v>
      </c>
      <c r="AZ103" s="50"/>
      <c r="BC103" s="48"/>
      <c r="BD103" s="38"/>
      <c r="BG103" s="48"/>
      <c r="BH103" s="38"/>
      <c r="BK103" s="48"/>
    </row>
    <row r="104" spans="1:111" s="5" customFormat="1" x14ac:dyDescent="0.25">
      <c r="A104" s="5" t="s">
        <v>100</v>
      </c>
      <c r="B104" s="5" t="s">
        <v>25</v>
      </c>
      <c r="C104" s="15" t="s">
        <v>14</v>
      </c>
      <c r="D104" s="51">
        <v>0.15486111111111112</v>
      </c>
      <c r="E104" s="5" t="s">
        <v>277</v>
      </c>
      <c r="F104" s="4">
        <f t="shared" ref="F104" si="222">D104-$A104</f>
        <v>6.9444444444444475E-3</v>
      </c>
      <c r="G104" s="44">
        <f t="shared" ref="G104" si="223">MINUTE(F104)</f>
        <v>10</v>
      </c>
      <c r="H104" s="51">
        <v>0.15138888888888888</v>
      </c>
      <c r="I104" s="5" t="s">
        <v>296</v>
      </c>
      <c r="J104" s="4">
        <f t="shared" si="210"/>
        <v>3.4722222222222099E-3</v>
      </c>
      <c r="K104" s="44">
        <f t="shared" si="211"/>
        <v>5</v>
      </c>
      <c r="L104" s="50"/>
      <c r="O104" s="48"/>
      <c r="P104" s="38"/>
      <c r="S104" s="48"/>
      <c r="T104" s="51">
        <v>0.15486111111111112</v>
      </c>
      <c r="U104" s="5" t="s">
        <v>287</v>
      </c>
      <c r="V104" s="4">
        <f t="shared" ref="V104:V105" si="224">T104-$A104</f>
        <v>6.9444444444444475E-3</v>
      </c>
      <c r="W104" s="44">
        <f t="shared" ref="W104:W105" si="225">MINUTE(V104)</f>
        <v>10</v>
      </c>
      <c r="X104" s="38"/>
      <c r="AA104" s="48"/>
      <c r="AB104" s="38"/>
      <c r="AE104" s="48"/>
      <c r="AF104" s="38"/>
      <c r="AI104" s="48"/>
      <c r="AJ104" s="50"/>
      <c r="AM104" s="48"/>
      <c r="AN104" s="38"/>
      <c r="AQ104" s="48"/>
      <c r="AR104" s="51">
        <v>0.15833333333333333</v>
      </c>
      <c r="AS104" s="5" t="s">
        <v>287</v>
      </c>
      <c r="AT104" s="4">
        <f t="shared" ref="AT104" si="226">AR104-$A104</f>
        <v>1.0416666666666657E-2</v>
      </c>
      <c r="AU104" s="44">
        <f t="shared" ref="AU104" si="227">MINUTE(AT104)</f>
        <v>15</v>
      </c>
      <c r="AV104" s="25">
        <v>0.15138888888888888</v>
      </c>
      <c r="AW104" s="355" t="s">
        <v>14</v>
      </c>
      <c r="AX104" s="4">
        <f t="shared" si="212"/>
        <v>3.4722222222222099E-3</v>
      </c>
      <c r="AY104" s="44">
        <f t="shared" si="213"/>
        <v>5</v>
      </c>
      <c r="AZ104" s="50"/>
      <c r="BC104" s="48"/>
      <c r="BD104" s="38"/>
      <c r="BG104" s="48"/>
      <c r="BH104" s="38"/>
      <c r="BK104" s="48"/>
    </row>
    <row r="105" spans="1:111" s="5" customFormat="1" x14ac:dyDescent="0.25">
      <c r="A105" s="5" t="s">
        <v>101</v>
      </c>
      <c r="B105" s="5" t="s">
        <v>25</v>
      </c>
      <c r="C105" s="15" t="s">
        <v>14</v>
      </c>
      <c r="D105" s="50"/>
      <c r="G105" s="46"/>
      <c r="H105" s="51">
        <v>0.16874999999999998</v>
      </c>
      <c r="I105" s="5" t="s">
        <v>304</v>
      </c>
      <c r="J105" s="4">
        <f t="shared" si="210"/>
        <v>4.1666666666666519E-3</v>
      </c>
      <c r="K105" s="44">
        <f t="shared" si="211"/>
        <v>6</v>
      </c>
      <c r="L105" s="50"/>
      <c r="O105" s="48"/>
      <c r="P105" s="38"/>
      <c r="S105" s="48"/>
      <c r="T105" s="51">
        <v>0.17152777777777775</v>
      </c>
      <c r="U105" s="5" t="s">
        <v>287</v>
      </c>
      <c r="V105" s="4">
        <f t="shared" si="224"/>
        <v>6.9444444444444198E-3</v>
      </c>
      <c r="W105" s="44">
        <f t="shared" si="225"/>
        <v>10</v>
      </c>
      <c r="X105" s="38"/>
      <c r="AA105" s="48"/>
      <c r="AB105" s="38"/>
      <c r="AE105" s="48"/>
      <c r="AF105" s="38"/>
      <c r="AI105" s="48"/>
      <c r="AJ105" s="50"/>
      <c r="AM105" s="48"/>
      <c r="AN105" s="38"/>
      <c r="AQ105" s="48"/>
      <c r="AR105" s="50"/>
      <c r="AU105" s="48"/>
      <c r="AV105" s="11"/>
      <c r="AY105" s="48"/>
      <c r="AZ105" s="50"/>
      <c r="BC105" s="48"/>
      <c r="BD105" s="38"/>
      <c r="BG105" s="48"/>
      <c r="BH105" s="38"/>
      <c r="BK105" s="48"/>
    </row>
    <row r="106" spans="1:111" s="5" customFormat="1" x14ac:dyDescent="0.25">
      <c r="A106" s="5" t="s">
        <v>102</v>
      </c>
      <c r="B106" s="5" t="s">
        <v>26</v>
      </c>
      <c r="C106" s="15">
        <v>1111</v>
      </c>
      <c r="D106" s="51">
        <v>0.17986111111111111</v>
      </c>
      <c r="E106" s="5">
        <v>1069</v>
      </c>
      <c r="F106" s="4">
        <f t="shared" ref="F106" si="228">D106-$A106</f>
        <v>1.0416666666666685E-2</v>
      </c>
      <c r="G106" s="44">
        <f t="shared" ref="G106" si="229">MINUTE(F106)</f>
        <v>15</v>
      </c>
      <c r="H106" s="51">
        <v>0.17361111111111113</v>
      </c>
      <c r="I106" s="5">
        <v>1238</v>
      </c>
      <c r="J106" s="4">
        <f t="shared" si="210"/>
        <v>4.1666666666667074E-3</v>
      </c>
      <c r="K106" s="44">
        <f t="shared" si="211"/>
        <v>6</v>
      </c>
      <c r="L106" s="50"/>
      <c r="O106" s="48"/>
      <c r="P106" s="38"/>
      <c r="S106" s="48"/>
      <c r="T106" s="50"/>
      <c r="W106" s="48"/>
      <c r="X106" s="38"/>
      <c r="AA106" s="48"/>
      <c r="AB106" s="38"/>
      <c r="AE106" s="48"/>
      <c r="AF106" s="38"/>
      <c r="AI106" s="48"/>
      <c r="AJ106" s="50"/>
      <c r="AM106" s="48"/>
      <c r="AN106" s="38"/>
      <c r="AQ106" s="48"/>
      <c r="AR106" s="38"/>
      <c r="AU106" s="48"/>
      <c r="AV106" s="25">
        <v>0.17986111111111111</v>
      </c>
      <c r="AW106" s="355">
        <v>1207</v>
      </c>
      <c r="AX106" s="4">
        <f t="shared" ref="AX106" si="230">AV106-$A106</f>
        <v>1.0416666666666685E-2</v>
      </c>
      <c r="AY106" s="44">
        <f t="shared" ref="AY106" si="231">MINUTE(AX106)</f>
        <v>15</v>
      </c>
      <c r="AZ106" s="25">
        <v>0.17361111111111113</v>
      </c>
      <c r="BA106" s="381">
        <v>1339</v>
      </c>
      <c r="BB106" s="4">
        <f t="shared" ref="BB106:BB107" si="232">AZ106-$A106</f>
        <v>4.1666666666667074E-3</v>
      </c>
      <c r="BC106" s="44">
        <f t="shared" ref="BC106:BC107" si="233">MINUTE(BB106)</f>
        <v>6</v>
      </c>
      <c r="BD106" s="38"/>
      <c r="BG106" s="48"/>
      <c r="BH106" s="38"/>
      <c r="BK106" s="48"/>
    </row>
    <row r="107" spans="1:111" s="5" customFormat="1" x14ac:dyDescent="0.25">
      <c r="A107" s="5" t="s">
        <v>103</v>
      </c>
      <c r="B107" s="5" t="s">
        <v>27</v>
      </c>
      <c r="C107" s="15">
        <v>100</v>
      </c>
      <c r="D107" s="50"/>
      <c r="G107" s="46"/>
      <c r="H107" s="51">
        <v>0.19305555555555554</v>
      </c>
      <c r="I107" s="5">
        <v>23</v>
      </c>
      <c r="J107" s="4">
        <f t="shared" si="210"/>
        <v>1.041666666666663E-2</v>
      </c>
      <c r="K107" s="44">
        <f t="shared" si="211"/>
        <v>15</v>
      </c>
      <c r="L107" s="50"/>
      <c r="O107" s="48"/>
      <c r="P107" s="38"/>
      <c r="S107" s="48"/>
      <c r="T107" s="50"/>
      <c r="W107" s="48"/>
      <c r="X107" s="38"/>
      <c r="AA107" s="48"/>
      <c r="AB107" s="38"/>
      <c r="AE107" s="48"/>
      <c r="AF107" s="38"/>
      <c r="AI107" s="48"/>
      <c r="AJ107" s="25">
        <v>0.19375000000000001</v>
      </c>
      <c r="AK107" s="242">
        <v>26</v>
      </c>
      <c r="AL107" s="4">
        <f t="shared" ref="AL107" si="234">AJ107-$A107</f>
        <v>1.1111111111111099E-2</v>
      </c>
      <c r="AM107" s="44">
        <f t="shared" ref="AM107" si="235">MINUTE(AL107)</f>
        <v>16</v>
      </c>
      <c r="AN107" s="38"/>
      <c r="AQ107" s="48"/>
      <c r="AR107" s="38"/>
      <c r="AU107" s="48"/>
      <c r="AV107" s="50"/>
      <c r="AY107" s="48"/>
      <c r="AZ107" s="25">
        <v>0.18958333333333333</v>
      </c>
      <c r="BA107" s="381">
        <v>29</v>
      </c>
      <c r="BB107" s="4">
        <f t="shared" si="232"/>
        <v>6.9444444444444198E-3</v>
      </c>
      <c r="BC107" s="44">
        <f t="shared" si="233"/>
        <v>10</v>
      </c>
      <c r="BD107" s="38"/>
      <c r="BG107" s="48"/>
      <c r="BH107" s="38"/>
      <c r="BK107" s="48"/>
    </row>
    <row r="108" spans="1:111" s="5" customFormat="1" x14ac:dyDescent="0.25">
      <c r="A108" s="5" t="s">
        <v>104</v>
      </c>
      <c r="B108" s="5" t="s">
        <v>41</v>
      </c>
      <c r="C108" s="15" t="s">
        <v>14</v>
      </c>
      <c r="D108" s="50"/>
      <c r="G108" s="46"/>
      <c r="H108" s="51">
        <v>0.20208333333333331</v>
      </c>
      <c r="I108" s="5" t="s">
        <v>296</v>
      </c>
      <c r="J108" s="4">
        <f t="shared" si="210"/>
        <v>9.7222222222221877E-3</v>
      </c>
      <c r="K108" s="44">
        <f t="shared" si="211"/>
        <v>14</v>
      </c>
      <c r="L108" s="50"/>
      <c r="O108" s="48"/>
      <c r="P108" s="38"/>
      <c r="S108" s="48"/>
      <c r="T108" s="50"/>
      <c r="W108" s="48"/>
      <c r="X108" s="38"/>
      <c r="AA108" s="48"/>
      <c r="AB108" s="38"/>
      <c r="AE108" s="48"/>
      <c r="AF108" s="38"/>
      <c r="AI108" s="48"/>
      <c r="AJ108" s="11"/>
      <c r="AM108" s="48"/>
      <c r="AN108" s="38"/>
      <c r="AQ108" s="48"/>
      <c r="AR108" s="38"/>
      <c r="AU108" s="48"/>
      <c r="AV108" s="50"/>
      <c r="AY108" s="48"/>
      <c r="AZ108" s="50"/>
      <c r="BC108" s="48"/>
      <c r="BD108" s="38"/>
      <c r="BG108" s="48"/>
      <c r="BH108" s="38"/>
      <c r="BK108" s="48"/>
    </row>
    <row r="109" spans="1:111" s="5" customFormat="1" x14ac:dyDescent="0.25">
      <c r="A109" s="5" t="s">
        <v>105</v>
      </c>
      <c r="B109" s="5" t="s">
        <v>42</v>
      </c>
      <c r="C109" s="15" t="s">
        <v>21</v>
      </c>
      <c r="D109" s="50"/>
      <c r="G109" s="46"/>
      <c r="H109" s="50"/>
      <c r="J109" s="4"/>
      <c r="K109" s="44"/>
      <c r="L109" s="50"/>
      <c r="O109" s="48"/>
      <c r="P109" s="38"/>
      <c r="S109" s="48"/>
      <c r="T109" s="50"/>
      <c r="W109" s="48"/>
      <c r="X109" s="38"/>
      <c r="AA109" s="48"/>
      <c r="AB109" s="38"/>
      <c r="AE109" s="48"/>
      <c r="AF109" s="38"/>
      <c r="AI109" s="48"/>
      <c r="AJ109" s="50"/>
      <c r="AM109" s="48"/>
      <c r="AN109" s="38"/>
      <c r="AQ109" s="48"/>
      <c r="AR109" s="38"/>
      <c r="AU109" s="48"/>
      <c r="AV109" s="50"/>
      <c r="AY109" s="48"/>
      <c r="AZ109" s="38"/>
      <c r="BC109" s="48"/>
      <c r="BD109" s="38"/>
      <c r="BG109" s="48"/>
      <c r="BH109" s="38"/>
      <c r="BK109" s="48"/>
    </row>
    <row r="110" spans="1:111" s="5" customFormat="1" x14ac:dyDescent="0.25">
      <c r="A110" s="5" t="s">
        <v>106</v>
      </c>
      <c r="B110" s="5" t="s">
        <v>26</v>
      </c>
      <c r="C110" s="15">
        <v>1111</v>
      </c>
      <c r="D110" s="50"/>
      <c r="G110" s="46"/>
      <c r="H110" s="50"/>
      <c r="J110" s="4"/>
      <c r="K110" s="44"/>
      <c r="L110" s="50"/>
      <c r="O110" s="48"/>
      <c r="P110" s="38"/>
      <c r="S110" s="48"/>
      <c r="T110" s="50"/>
      <c r="W110" s="48"/>
      <c r="X110" s="38"/>
      <c r="AA110" s="48"/>
      <c r="AB110" s="38"/>
      <c r="AE110" s="48"/>
      <c r="AF110" s="38"/>
      <c r="AI110" s="48"/>
      <c r="AJ110" s="50"/>
      <c r="AM110" s="48"/>
      <c r="AN110" s="38"/>
      <c r="AQ110" s="48"/>
      <c r="AR110" s="38"/>
      <c r="AU110" s="48"/>
      <c r="AV110" s="50"/>
      <c r="AY110" s="48"/>
      <c r="AZ110" s="38"/>
      <c r="BC110" s="48"/>
      <c r="BD110" s="38"/>
      <c r="BG110" s="48"/>
      <c r="BH110" s="38"/>
      <c r="BK110" s="48"/>
    </row>
    <row r="111" spans="1:111" s="7" customFormat="1" x14ac:dyDescent="0.25">
      <c r="C111" s="16"/>
      <c r="D111" s="45">
        <f>COUNTA(D90:D110)/20</f>
        <v>0.15</v>
      </c>
      <c r="F111" s="12"/>
      <c r="G111" s="43">
        <f>AVERAGE(G90:G110)</f>
        <v>12.333333333333334</v>
      </c>
      <c r="H111" s="45">
        <f>COUNTA(H90:H108)/20</f>
        <v>0.9</v>
      </c>
      <c r="J111" s="12"/>
      <c r="K111" s="43">
        <f>AVERAGE(K90:K110)</f>
        <v>8.7777777777777786</v>
      </c>
      <c r="L111" s="45">
        <f>COUNTA(L90:L110)/20</f>
        <v>0.3</v>
      </c>
      <c r="N111" s="12"/>
      <c r="O111" s="43">
        <f>AVERAGE(O90:O110)</f>
        <v>20.333333333333332</v>
      </c>
      <c r="P111" s="45">
        <f>COUNTA(P90:P110)/7</f>
        <v>0.7142857142857143</v>
      </c>
      <c r="R111" s="12"/>
      <c r="S111" s="43">
        <f>AVERAGE(S90:S110)</f>
        <v>11.4</v>
      </c>
      <c r="T111" s="45">
        <f>COUNTA(T90:T110)/20</f>
        <v>0.25</v>
      </c>
      <c r="V111" s="12"/>
      <c r="W111" s="43">
        <f>AVERAGE(W90:W110)</f>
        <v>10.199999999999999</v>
      </c>
      <c r="X111" s="45">
        <f>COUNTA(X90:X110)/20</f>
        <v>0</v>
      </c>
      <c r="Z111" s="12"/>
      <c r="AA111" s="43" t="e">
        <f>AVERAGE(AA90:AA110)</f>
        <v>#DIV/0!</v>
      </c>
      <c r="AB111" s="45">
        <f>COUNTA(AB90:AB110)/7</f>
        <v>0.7142857142857143</v>
      </c>
      <c r="AD111" s="12"/>
      <c r="AE111" s="43">
        <f>AVERAGE(AE90:AE110)</f>
        <v>13.6</v>
      </c>
      <c r="AF111" s="45">
        <f>COUNTA(AF90:AF110)/20</f>
        <v>0</v>
      </c>
      <c r="AH111" s="12"/>
      <c r="AI111" s="43" t="e">
        <f>AVERAGE(AI90:AI110)</f>
        <v>#DIV/0!</v>
      </c>
      <c r="AJ111" s="45">
        <f>COUNTA(AJ90:AJ110)/20</f>
        <v>0.05</v>
      </c>
      <c r="AL111" s="12"/>
      <c r="AM111" s="43">
        <f>AVERAGE(AM90:AM110)</f>
        <v>16</v>
      </c>
      <c r="AN111" s="45">
        <f>COUNTA(AN90:AN110)/13</f>
        <v>0.69230769230769229</v>
      </c>
      <c r="AP111" s="12"/>
      <c r="AQ111" s="43">
        <f>AVERAGE(AQ90:AQ110)</f>
        <v>12.222222222222221</v>
      </c>
      <c r="AR111" s="45">
        <f>COUNTA(AR90:AR110)/15</f>
        <v>0.2</v>
      </c>
      <c r="AT111" s="12"/>
      <c r="AU111" s="43">
        <f>AVERAGE(AU90:AU110)</f>
        <v>21.666666666666668</v>
      </c>
      <c r="AV111" s="45">
        <f>COUNTA(AV90:AV110)/20</f>
        <v>0.6</v>
      </c>
      <c r="AX111" s="12"/>
      <c r="AY111" s="43">
        <f>AVERAGE(AY90:AY110)</f>
        <v>10.5</v>
      </c>
      <c r="AZ111" s="45">
        <f>COUNTA(AZ90:AZ110)/18</f>
        <v>0.16666666666666666</v>
      </c>
      <c r="BB111" s="12"/>
      <c r="BC111" s="43">
        <f>AVERAGE(BC90:BC110)</f>
        <v>8</v>
      </c>
      <c r="BD111" s="45">
        <f>COUNTA(BD90:BD110)/20</f>
        <v>0</v>
      </c>
      <c r="BF111" s="12"/>
      <c r="BG111" s="43" t="e">
        <f>AVERAGE(BG90:BG110)</f>
        <v>#DIV/0!</v>
      </c>
      <c r="BH111" s="45">
        <f>COUNTA(BH90:BH110)/20</f>
        <v>0</v>
      </c>
      <c r="BJ111" s="12"/>
      <c r="BK111" s="43" t="e">
        <f>AVERAGE(BK90:BK110)</f>
        <v>#DIV/0!</v>
      </c>
      <c r="BL111" s="18">
        <f>COUNTA(BL90:BL110)/20</f>
        <v>0</v>
      </c>
      <c r="BN111" s="12"/>
      <c r="BO111" s="21" t="e">
        <f>AVERAGE(BO90:BO110)</f>
        <v>#DIV/0!</v>
      </c>
      <c r="BP111" s="18">
        <f>COUNTA(BP90:BP110)/20</f>
        <v>0</v>
      </c>
      <c r="BR111" s="12"/>
      <c r="BS111" s="21" t="e">
        <f>AVERAGE(BS90:BS110)</f>
        <v>#DIV/0!</v>
      </c>
      <c r="BT111" s="18">
        <f>COUNTA(BT90:BT110)/20</f>
        <v>0</v>
      </c>
      <c r="BV111" s="12"/>
      <c r="BW111" s="21" t="e">
        <f>AVERAGE(BW90:BW110)</f>
        <v>#DIV/0!</v>
      </c>
      <c r="BX111" s="18">
        <f>COUNTA(BX90:BX110)/20</f>
        <v>0</v>
      </c>
      <c r="BZ111" s="12"/>
      <c r="CA111" s="21" t="e">
        <f>AVERAGE(CA90:CA110)</f>
        <v>#DIV/0!</v>
      </c>
      <c r="CB111" s="18">
        <f>COUNTA(CB90:CB110)/20</f>
        <v>0</v>
      </c>
      <c r="CD111" s="12"/>
      <c r="CE111" s="21" t="e">
        <f>AVERAGE(CE90:CE110)</f>
        <v>#DIV/0!</v>
      </c>
      <c r="CF111" s="18">
        <f>COUNTA(CF90:CF110)/20</f>
        <v>0</v>
      </c>
      <c r="CH111" s="12"/>
      <c r="CI111" s="21" t="e">
        <f>AVERAGE(CI90:CI110)</f>
        <v>#DIV/0!</v>
      </c>
      <c r="CJ111" s="18">
        <f>COUNTA(CJ90:CJ110)/20</f>
        <v>0</v>
      </c>
      <c r="CL111" s="12"/>
      <c r="CM111" s="21" t="e">
        <f>AVERAGE(CM90:CM110)</f>
        <v>#DIV/0!</v>
      </c>
      <c r="CN111" s="18">
        <f>COUNTA(CN90:CN110)/20</f>
        <v>0</v>
      </c>
      <c r="CP111" s="12"/>
      <c r="CQ111" s="21" t="e">
        <f>AVERAGE(CQ90:CQ110)</f>
        <v>#DIV/0!</v>
      </c>
      <c r="CR111" s="18">
        <f>COUNTA(CR90:CR110)/20</f>
        <v>0</v>
      </c>
      <c r="CT111" s="12"/>
      <c r="CU111" s="21" t="e">
        <f>AVERAGE(CU90:CU110)</f>
        <v>#DIV/0!</v>
      </c>
      <c r="CV111" s="18">
        <f>COUNTA(CV90:CV110)/20</f>
        <v>0</v>
      </c>
      <c r="CX111" s="12"/>
      <c r="CY111" s="21" t="e">
        <f>AVERAGE(CY90:CY110)</f>
        <v>#DIV/0!</v>
      </c>
      <c r="CZ111" s="18">
        <f>COUNTA(CZ90:CZ110)/20</f>
        <v>0</v>
      </c>
      <c r="DB111" s="12"/>
      <c r="DC111" s="21" t="e">
        <f>AVERAGE(DC90:DC110)</f>
        <v>#DIV/0!</v>
      </c>
      <c r="DD111" s="18">
        <f>COUNTA(DD90:DD110)/20</f>
        <v>0</v>
      </c>
      <c r="DF111" s="12"/>
      <c r="DG111" s="21" t="e">
        <f>AVERAGE(DG90:DG110)</f>
        <v>#DIV/0!</v>
      </c>
    </row>
    <row r="112" spans="1:111" s="3" customFormat="1" x14ac:dyDescent="0.25">
      <c r="A112" s="2" t="s">
        <v>107</v>
      </c>
      <c r="C112" s="14"/>
      <c r="D112" s="39"/>
      <c r="G112" s="46"/>
      <c r="H112" s="39"/>
      <c r="K112" s="69"/>
      <c r="L112" s="39"/>
      <c r="O112" s="69"/>
      <c r="P112" s="39"/>
      <c r="S112" s="69"/>
      <c r="T112" s="39"/>
      <c r="W112" s="69"/>
      <c r="X112" s="39"/>
      <c r="AA112" s="69"/>
      <c r="AB112" s="39"/>
      <c r="AE112" s="69"/>
      <c r="AF112" s="39"/>
      <c r="AI112" s="69"/>
      <c r="AJ112" s="39"/>
      <c r="AM112" s="69"/>
      <c r="AN112" s="39"/>
      <c r="AQ112" s="69"/>
      <c r="AR112" s="39"/>
      <c r="AU112" s="69"/>
      <c r="AV112" s="39"/>
      <c r="AY112" s="69"/>
      <c r="AZ112" s="39"/>
      <c r="BC112" s="69"/>
      <c r="BD112" s="39"/>
      <c r="BG112" s="69"/>
      <c r="BH112" s="39"/>
      <c r="BK112" s="69"/>
    </row>
    <row r="113" spans="1:63" s="5" customFormat="1" x14ac:dyDescent="0.25">
      <c r="A113" s="5" t="s">
        <v>50</v>
      </c>
      <c r="B113" s="5" t="s">
        <v>44</v>
      </c>
      <c r="C113" s="15" t="s">
        <v>17</v>
      </c>
      <c r="D113" s="51"/>
      <c r="E113" s="8"/>
      <c r="F113" s="4"/>
      <c r="G113" s="46"/>
      <c r="H113" s="51">
        <v>1.1805555555555555E-2</v>
      </c>
      <c r="I113" s="5">
        <v>60</v>
      </c>
      <c r="J113" s="4">
        <f t="shared" ref="J113:J132" si="236">H113-$A113</f>
        <v>4.8611111111111112E-3</v>
      </c>
      <c r="K113" s="44">
        <f t="shared" ref="K113:K132" si="237">MINUTE(J113)</f>
        <v>7</v>
      </c>
      <c r="L113" s="50"/>
      <c r="O113" s="48"/>
      <c r="P113" s="50"/>
      <c r="S113" s="48"/>
      <c r="T113" s="50"/>
      <c r="W113" s="48"/>
      <c r="X113" s="38"/>
      <c r="AA113" s="48"/>
      <c r="AB113" s="11"/>
      <c r="AE113" s="48"/>
      <c r="AF113" s="50"/>
      <c r="AI113" s="48"/>
      <c r="AJ113" s="11"/>
      <c r="AM113" s="48"/>
      <c r="AN113" s="50"/>
      <c r="AQ113" s="48"/>
      <c r="AR113" s="306">
        <v>1.1111111111111112E-2</v>
      </c>
      <c r="AS113" s="305">
        <v>60</v>
      </c>
      <c r="AT113" s="4">
        <f t="shared" ref="AT113" si="238">AR113-$A113</f>
        <v>4.1666666666666675E-3</v>
      </c>
      <c r="AU113" s="44">
        <f t="shared" ref="AU113" si="239">MINUTE(AT113)</f>
        <v>6</v>
      </c>
      <c r="AV113" s="11"/>
      <c r="AY113" s="48"/>
      <c r="AZ113" s="11"/>
      <c r="BC113" s="48"/>
      <c r="BD113" s="38"/>
      <c r="BG113" s="48"/>
      <c r="BH113" s="38"/>
      <c r="BK113" s="48"/>
    </row>
    <row r="114" spans="1:63" s="5" customFormat="1" x14ac:dyDescent="0.25">
      <c r="A114" s="5" t="s">
        <v>91</v>
      </c>
      <c r="B114" s="5" t="s">
        <v>47</v>
      </c>
      <c r="C114" s="15" t="s">
        <v>71</v>
      </c>
      <c r="D114" s="51">
        <v>1.6666666666666666E-2</v>
      </c>
      <c r="E114" s="5" t="s">
        <v>123</v>
      </c>
      <c r="F114" s="4">
        <f t="shared" ref="F114" si="240">D114-$A114</f>
        <v>4.1666666666666675E-3</v>
      </c>
      <c r="G114" s="44">
        <f t="shared" ref="G114" si="241">MINUTE(F114)</f>
        <v>6</v>
      </c>
      <c r="H114" s="51">
        <v>2.7083333333333334E-2</v>
      </c>
      <c r="I114" s="5" t="s">
        <v>297</v>
      </c>
      <c r="J114" s="4">
        <f t="shared" si="236"/>
        <v>1.4583333333333335E-2</v>
      </c>
      <c r="K114" s="44">
        <f t="shared" si="237"/>
        <v>21</v>
      </c>
      <c r="L114" s="51">
        <v>3.8194444444444441E-2</v>
      </c>
      <c r="M114" s="5" t="s">
        <v>123</v>
      </c>
      <c r="N114" s="4">
        <f t="shared" ref="N114:N117" si="242">L114-$A114</f>
        <v>2.5694444444444443E-2</v>
      </c>
      <c r="O114" s="44">
        <f t="shared" ref="O114:O117" si="243">MINUTE(N114)</f>
        <v>37</v>
      </c>
      <c r="P114" s="51">
        <v>1.9444444444444445E-2</v>
      </c>
      <c r="Q114" s="5" t="s">
        <v>310</v>
      </c>
      <c r="R114" s="4">
        <f t="shared" ref="R114:R115" si="244">P114-$A114</f>
        <v>6.9444444444444458E-3</v>
      </c>
      <c r="S114" s="44">
        <f t="shared" ref="S114:S115" si="245">MINUTE(R114)</f>
        <v>10</v>
      </c>
      <c r="T114" s="50"/>
      <c r="W114" s="48"/>
      <c r="X114" s="38"/>
      <c r="AA114" s="48"/>
      <c r="AB114" s="11"/>
      <c r="AE114" s="48"/>
      <c r="AF114" s="50"/>
      <c r="AI114" s="48"/>
      <c r="AJ114" s="50"/>
      <c r="AM114" s="48"/>
      <c r="AN114" s="51">
        <v>4.3055555555555562E-2</v>
      </c>
      <c r="AO114" s="5" t="s">
        <v>323</v>
      </c>
      <c r="AP114" s="4">
        <f t="shared" ref="AP114:AP129" si="246">AN114-$A114</f>
        <v>3.0555555555555565E-2</v>
      </c>
      <c r="AQ114" s="44">
        <f t="shared" ref="AQ114:AQ129" si="247">MINUTE(AP114)</f>
        <v>44</v>
      </c>
      <c r="AU114" s="48"/>
      <c r="AV114" s="25">
        <v>2.5694444444444447E-2</v>
      </c>
      <c r="AW114" s="362" t="s">
        <v>329</v>
      </c>
      <c r="AX114" s="4">
        <f t="shared" ref="AX114" si="248">AV114-$A114</f>
        <v>1.3194444444444448E-2</v>
      </c>
      <c r="AY114" s="44">
        <f t="shared" ref="AY114" si="249">MINUTE(AX114)</f>
        <v>19</v>
      </c>
      <c r="AZ114" s="11"/>
      <c r="BC114" s="48"/>
      <c r="BD114" s="38"/>
      <c r="BG114" s="48"/>
      <c r="BH114" s="38"/>
      <c r="BK114" s="48"/>
    </row>
    <row r="115" spans="1:63" s="5" customFormat="1" x14ac:dyDescent="0.25">
      <c r="A115" s="5" t="s">
        <v>108</v>
      </c>
      <c r="B115" s="5" t="s">
        <v>48</v>
      </c>
      <c r="C115" s="15" t="s">
        <v>16</v>
      </c>
      <c r="D115" s="50"/>
      <c r="G115" s="46"/>
      <c r="H115" s="51">
        <v>2.8472222222222222E-2</v>
      </c>
      <c r="I115" s="5" t="s">
        <v>300</v>
      </c>
      <c r="J115" s="4">
        <f t="shared" si="236"/>
        <v>2.7777777777777748E-3</v>
      </c>
      <c r="K115" s="44">
        <f t="shared" si="237"/>
        <v>4</v>
      </c>
      <c r="L115" s="51">
        <v>4.3055555555555562E-2</v>
      </c>
      <c r="M115" s="5" t="s">
        <v>276</v>
      </c>
      <c r="N115" s="4">
        <f t="shared" si="242"/>
        <v>1.7361111111111115E-2</v>
      </c>
      <c r="O115" s="44">
        <f t="shared" si="243"/>
        <v>25</v>
      </c>
      <c r="P115" s="51">
        <v>3.7499999999999999E-2</v>
      </c>
      <c r="Q115" s="5" t="s">
        <v>298</v>
      </c>
      <c r="R115" s="4">
        <f t="shared" si="244"/>
        <v>1.1805555555555552E-2</v>
      </c>
      <c r="S115" s="44">
        <f t="shared" si="245"/>
        <v>17</v>
      </c>
      <c r="T115" s="50"/>
      <c r="W115" s="48"/>
      <c r="X115" s="38"/>
      <c r="AA115" s="48"/>
      <c r="AB115" s="25">
        <v>3.125E-2</v>
      </c>
      <c r="AC115" s="160" t="s">
        <v>276</v>
      </c>
      <c r="AD115" s="4">
        <f t="shared" ref="AD115" si="250">AB115-$A115</f>
        <v>5.5555555555555532E-3</v>
      </c>
      <c r="AE115" s="44">
        <f t="shared" ref="AE115" si="251">MINUTE(AD115)</f>
        <v>8</v>
      </c>
      <c r="AF115" s="50"/>
      <c r="AI115" s="48"/>
      <c r="AJ115" s="50"/>
      <c r="AM115" s="48"/>
      <c r="AN115" s="51">
        <v>3.6805555555555557E-2</v>
      </c>
      <c r="AO115" s="5" t="s">
        <v>276</v>
      </c>
      <c r="AP115" s="4">
        <f t="shared" si="246"/>
        <v>1.111111111111111E-2</v>
      </c>
      <c r="AQ115" s="44">
        <f t="shared" si="247"/>
        <v>16</v>
      </c>
      <c r="AR115" s="38"/>
      <c r="AU115" s="48"/>
      <c r="AV115" s="11"/>
      <c r="AY115" s="48"/>
      <c r="AZ115" s="25">
        <v>3.6805555555555557E-2</v>
      </c>
      <c r="BA115" s="368" t="s">
        <v>276</v>
      </c>
      <c r="BB115" s="4">
        <f t="shared" ref="BB115" si="252">AZ115-$A115</f>
        <v>1.111111111111111E-2</v>
      </c>
      <c r="BC115" s="44">
        <f t="shared" ref="BC115" si="253">MINUTE(BB115)</f>
        <v>16</v>
      </c>
      <c r="BD115" s="38"/>
      <c r="BG115" s="48"/>
      <c r="BH115" s="38"/>
      <c r="BK115" s="48"/>
    </row>
    <row r="116" spans="1:63" s="5" customFormat="1" x14ac:dyDescent="0.25">
      <c r="A116" s="5" t="s">
        <v>109</v>
      </c>
      <c r="B116" s="5" t="s">
        <v>49</v>
      </c>
      <c r="C116" s="15" t="s">
        <v>24</v>
      </c>
      <c r="D116" s="50"/>
      <c r="G116" s="46"/>
      <c r="H116" s="51">
        <v>4.3750000000000004E-2</v>
      </c>
      <c r="I116" s="5" t="s">
        <v>24</v>
      </c>
      <c r="J116" s="4">
        <f t="shared" si="236"/>
        <v>5.5555555555555636E-3</v>
      </c>
      <c r="K116" s="44">
        <f t="shared" si="237"/>
        <v>8</v>
      </c>
      <c r="L116" s="51">
        <v>5.1388888888888894E-2</v>
      </c>
      <c r="M116" s="5" t="s">
        <v>305</v>
      </c>
      <c r="N116" s="4">
        <f t="shared" si="242"/>
        <v>1.3194444444444453E-2</v>
      </c>
      <c r="O116" s="44">
        <f t="shared" si="243"/>
        <v>19</v>
      </c>
      <c r="P116" s="50"/>
      <c r="S116" s="48"/>
      <c r="T116" s="51">
        <v>5.1388888888888894E-2</v>
      </c>
      <c r="U116" s="5" t="s">
        <v>305</v>
      </c>
      <c r="V116" s="4">
        <f t="shared" ref="V116:V117" si="254">T116-$A116</f>
        <v>1.3194444444444453E-2</v>
      </c>
      <c r="W116" s="44">
        <f t="shared" ref="W116:W117" si="255">MINUTE(V116)</f>
        <v>19</v>
      </c>
      <c r="X116" s="38"/>
      <c r="AA116" s="48"/>
      <c r="AB116" s="11"/>
      <c r="AE116" s="48"/>
      <c r="AF116" s="50"/>
      <c r="AI116" s="48"/>
      <c r="AJ116" s="50"/>
      <c r="AM116" s="48"/>
      <c r="AN116" s="51">
        <v>4.5138888888888888E-2</v>
      </c>
      <c r="AO116" s="5" t="s">
        <v>305</v>
      </c>
      <c r="AP116" s="4">
        <f t="shared" si="246"/>
        <v>6.9444444444444475E-3</v>
      </c>
      <c r="AQ116" s="44">
        <f t="shared" si="247"/>
        <v>10</v>
      </c>
      <c r="AR116" s="38"/>
      <c r="AU116" s="48"/>
      <c r="AV116" s="11"/>
      <c r="AY116" s="48"/>
      <c r="AZ116" s="11"/>
      <c r="BC116" s="48"/>
      <c r="BD116" s="38"/>
      <c r="BG116" s="48"/>
      <c r="BH116" s="38"/>
      <c r="BK116" s="48"/>
    </row>
    <row r="117" spans="1:63" s="5" customFormat="1" x14ac:dyDescent="0.25">
      <c r="A117" s="5" t="s">
        <v>110</v>
      </c>
      <c r="B117" s="5" t="s">
        <v>25</v>
      </c>
      <c r="C117" s="15" t="s">
        <v>14</v>
      </c>
      <c r="D117" s="51">
        <v>5.6250000000000001E-2</v>
      </c>
      <c r="E117" s="5" t="s">
        <v>287</v>
      </c>
      <c r="F117" s="4">
        <f t="shared" ref="F117" si="256">D117-$A117</f>
        <v>9.0277777777777804E-3</v>
      </c>
      <c r="G117" s="44">
        <f t="shared" ref="G117" si="257">MINUTE(F117)</f>
        <v>13</v>
      </c>
      <c r="H117" s="51">
        <v>5.486111111111111E-2</v>
      </c>
      <c r="I117" s="5" t="s">
        <v>296</v>
      </c>
      <c r="J117" s="4">
        <f t="shared" si="236"/>
        <v>7.6388888888888895E-3</v>
      </c>
      <c r="K117" s="44">
        <f t="shared" si="237"/>
        <v>11</v>
      </c>
      <c r="L117" s="51">
        <v>5.5555555555555552E-2</v>
      </c>
      <c r="M117" s="5" t="s">
        <v>287</v>
      </c>
      <c r="N117" s="4">
        <f t="shared" si="242"/>
        <v>8.3333333333333315E-3</v>
      </c>
      <c r="O117" s="44">
        <f t="shared" si="243"/>
        <v>12</v>
      </c>
      <c r="P117" s="51">
        <v>5.486111111111111E-2</v>
      </c>
      <c r="Q117" s="5" t="s">
        <v>296</v>
      </c>
      <c r="R117" s="4">
        <f t="shared" ref="R117" si="258">P117-$A117</f>
        <v>7.6388888888888895E-3</v>
      </c>
      <c r="S117" s="44">
        <f t="shared" ref="S117" si="259">MINUTE(R117)</f>
        <v>11</v>
      </c>
      <c r="T117" s="51">
        <v>5.486111111111111E-2</v>
      </c>
      <c r="U117" s="5" t="s">
        <v>287</v>
      </c>
      <c r="V117" s="4">
        <f t="shared" si="254"/>
        <v>7.6388888888888895E-3</v>
      </c>
      <c r="W117" s="44">
        <f t="shared" si="255"/>
        <v>11</v>
      </c>
      <c r="X117" s="38"/>
      <c r="AA117" s="48"/>
      <c r="AB117" s="25">
        <v>5.486111111111111E-2</v>
      </c>
      <c r="AC117" s="160" t="s">
        <v>14</v>
      </c>
      <c r="AD117" s="4">
        <f t="shared" ref="AD117" si="260">AB117-$A117</f>
        <v>7.6388888888888895E-3</v>
      </c>
      <c r="AE117" s="44">
        <f t="shared" ref="AE117" si="261">MINUTE(AD117)</f>
        <v>11</v>
      </c>
      <c r="AF117" s="25">
        <v>5.1388888888888894E-2</v>
      </c>
      <c r="AG117" s="220" t="s">
        <v>314</v>
      </c>
      <c r="AH117" s="4">
        <f t="shared" ref="AH117" si="262">AF117-$A117</f>
        <v>4.1666666666666727E-3</v>
      </c>
      <c r="AI117" s="44">
        <f t="shared" ref="AI117" si="263">MINUTE(AH117)</f>
        <v>6</v>
      </c>
      <c r="AJ117" s="50"/>
      <c r="AM117" s="48"/>
      <c r="AN117" s="51">
        <v>5.486111111111111E-2</v>
      </c>
      <c r="AO117" s="5" t="s">
        <v>287</v>
      </c>
      <c r="AP117" s="4">
        <f t="shared" si="246"/>
        <v>7.6388888888888895E-3</v>
      </c>
      <c r="AQ117" s="44">
        <f t="shared" si="247"/>
        <v>11</v>
      </c>
      <c r="AR117" s="38"/>
      <c r="AU117" s="48"/>
      <c r="AV117" s="11"/>
      <c r="AY117" s="48"/>
      <c r="AZ117" s="11"/>
      <c r="BC117" s="48"/>
      <c r="BD117" s="38"/>
      <c r="BG117" s="48"/>
      <c r="BH117" s="38"/>
      <c r="BK117" s="48"/>
    </row>
    <row r="118" spans="1:63" s="5" customFormat="1" x14ac:dyDescent="0.25">
      <c r="A118" s="5" t="s">
        <v>111</v>
      </c>
      <c r="B118" s="5" t="s">
        <v>26</v>
      </c>
      <c r="C118" s="15">
        <v>1111</v>
      </c>
      <c r="D118" s="51"/>
      <c r="F118" s="4"/>
      <c r="G118" s="46"/>
      <c r="H118" s="51"/>
      <c r="J118" s="4"/>
      <c r="K118" s="44"/>
      <c r="L118" s="50"/>
      <c r="O118" s="48"/>
      <c r="P118" s="38"/>
      <c r="S118" s="48"/>
      <c r="T118" s="50"/>
      <c r="W118" s="48"/>
      <c r="X118" s="38"/>
      <c r="AA118" s="48"/>
      <c r="AB118" s="11"/>
      <c r="AE118" s="48"/>
      <c r="AF118" s="50"/>
      <c r="AI118" s="48"/>
      <c r="AJ118" s="50"/>
      <c r="AM118" s="48"/>
      <c r="AN118" s="51">
        <v>7.013888888888889E-2</v>
      </c>
      <c r="AO118" s="5">
        <v>1356</v>
      </c>
      <c r="AP118" s="4">
        <f t="shared" si="246"/>
        <v>6.9444444444444475E-3</v>
      </c>
      <c r="AQ118" s="44">
        <f t="shared" si="247"/>
        <v>10</v>
      </c>
      <c r="AR118" s="38"/>
      <c r="AU118" s="48"/>
      <c r="AV118" s="11"/>
      <c r="AY118" s="48"/>
      <c r="AZ118" s="25">
        <v>6.805555555555555E-2</v>
      </c>
      <c r="BA118" s="368">
        <v>1259</v>
      </c>
      <c r="BB118" s="4">
        <f t="shared" ref="BB118" si="264">AZ118-$A118</f>
        <v>4.8611111111111077E-3</v>
      </c>
      <c r="BC118" s="44">
        <f t="shared" ref="BC118" si="265">MINUTE(BB118)</f>
        <v>7</v>
      </c>
      <c r="BD118" s="38"/>
      <c r="BG118" s="48"/>
      <c r="BH118" s="38"/>
      <c r="BK118" s="48"/>
    </row>
    <row r="119" spans="1:63" s="5" customFormat="1" x14ac:dyDescent="0.25">
      <c r="A119" s="5" t="s">
        <v>112</v>
      </c>
      <c r="B119" s="5" t="s">
        <v>27</v>
      </c>
      <c r="C119" s="15">
        <v>100</v>
      </c>
      <c r="D119" s="51"/>
      <c r="F119" s="4"/>
      <c r="G119" s="46"/>
      <c r="H119" s="51">
        <v>7.7777777777777779E-2</v>
      </c>
      <c r="I119" s="5">
        <v>189</v>
      </c>
      <c r="J119" s="4">
        <f t="shared" si="236"/>
        <v>9.7222222222222293E-3</v>
      </c>
      <c r="K119" s="44">
        <f t="shared" si="237"/>
        <v>14</v>
      </c>
      <c r="L119" s="50"/>
      <c r="O119" s="48"/>
      <c r="P119" s="38"/>
      <c r="S119" s="48"/>
      <c r="T119" s="50"/>
      <c r="W119" s="48"/>
      <c r="X119" s="38"/>
      <c r="AA119" s="48"/>
      <c r="AB119" s="25">
        <v>7.7083333333333337E-2</v>
      </c>
      <c r="AC119" s="160">
        <v>191</v>
      </c>
      <c r="AD119" s="4">
        <f t="shared" ref="AD119:AD122" si="266">AB119-$A119</f>
        <v>9.0277777777777873E-3</v>
      </c>
      <c r="AE119" s="44">
        <f t="shared" ref="AE119:AE122" si="267">MINUTE(AD119)</f>
        <v>13</v>
      </c>
      <c r="AF119" s="50"/>
      <c r="AI119" s="48"/>
      <c r="AJ119" s="50"/>
      <c r="AM119" s="48"/>
      <c r="AN119" s="51">
        <v>7.3611111111111113E-2</v>
      </c>
      <c r="AO119" s="5">
        <v>196</v>
      </c>
      <c r="AP119" s="4">
        <f t="shared" si="246"/>
        <v>5.5555555555555636E-3</v>
      </c>
      <c r="AQ119" s="44">
        <f t="shared" si="247"/>
        <v>8</v>
      </c>
      <c r="AR119" s="38"/>
      <c r="AU119" s="48"/>
      <c r="AV119" s="25">
        <v>7.4305555555555555E-2</v>
      </c>
      <c r="AW119" s="362">
        <v>196</v>
      </c>
      <c r="AX119" s="4">
        <f t="shared" ref="AX119:AX124" si="268">AV119-$A119</f>
        <v>6.2500000000000056E-3</v>
      </c>
      <c r="AY119" s="44">
        <f t="shared" ref="AY119:AY124" si="269">MINUTE(AX119)</f>
        <v>9</v>
      </c>
      <c r="AZ119" s="11"/>
      <c r="BC119" s="48"/>
      <c r="BD119" s="38"/>
      <c r="BG119" s="48"/>
      <c r="BH119" s="38"/>
      <c r="BK119" s="48"/>
    </row>
    <row r="120" spans="1:63" s="5" customFormat="1" x14ac:dyDescent="0.25">
      <c r="A120" s="5" t="s">
        <v>113</v>
      </c>
      <c r="B120" s="5" t="s">
        <v>41</v>
      </c>
      <c r="C120" s="15" t="s">
        <v>14</v>
      </c>
      <c r="D120" s="38"/>
      <c r="G120" s="46"/>
      <c r="H120" s="51">
        <v>7.9861111111111105E-2</v>
      </c>
      <c r="I120" s="5" t="s">
        <v>296</v>
      </c>
      <c r="J120" s="4">
        <f t="shared" si="236"/>
        <v>6.2499999999999917E-3</v>
      </c>
      <c r="K120" s="44">
        <f t="shared" si="237"/>
        <v>9</v>
      </c>
      <c r="L120" s="50"/>
      <c r="O120" s="48"/>
      <c r="P120" s="38"/>
      <c r="S120" s="48"/>
      <c r="T120" s="50"/>
      <c r="W120" s="48"/>
      <c r="X120" s="38"/>
      <c r="AA120" s="48"/>
      <c r="AB120" s="25">
        <v>8.1250000000000003E-2</v>
      </c>
      <c r="AC120" s="160" t="s">
        <v>14</v>
      </c>
      <c r="AD120" s="4">
        <f t="shared" si="266"/>
        <v>7.6388888888888895E-3</v>
      </c>
      <c r="AE120" s="44">
        <f t="shared" si="267"/>
        <v>11</v>
      </c>
      <c r="AF120" s="50"/>
      <c r="AI120" s="48"/>
      <c r="AJ120" s="50"/>
      <c r="AM120" s="48"/>
      <c r="AN120" s="51">
        <v>7.6388888888888895E-2</v>
      </c>
      <c r="AO120" s="5" t="s">
        <v>287</v>
      </c>
      <c r="AP120" s="4">
        <f t="shared" si="246"/>
        <v>2.7777777777777818E-3</v>
      </c>
      <c r="AQ120" s="44">
        <f t="shared" si="247"/>
        <v>4</v>
      </c>
      <c r="AR120" s="38"/>
      <c r="AU120" s="48"/>
      <c r="AV120" s="25">
        <v>7.7083333333333337E-2</v>
      </c>
      <c r="AW120" s="362" t="s">
        <v>287</v>
      </c>
      <c r="AX120" s="4">
        <f t="shared" si="268"/>
        <v>3.4722222222222238E-3</v>
      </c>
      <c r="AY120" s="44">
        <f t="shared" si="269"/>
        <v>5</v>
      </c>
      <c r="AZ120" s="11"/>
      <c r="BC120" s="48"/>
      <c r="BD120" s="38"/>
      <c r="BG120" s="48"/>
      <c r="BH120" s="38"/>
      <c r="BK120" s="48"/>
    </row>
    <row r="121" spans="1:63" s="5" customFormat="1" x14ac:dyDescent="0.25">
      <c r="A121" s="5" t="s">
        <v>114</v>
      </c>
      <c r="B121" s="5" t="s">
        <v>42</v>
      </c>
      <c r="C121" s="15" t="s">
        <v>21</v>
      </c>
      <c r="D121" s="41"/>
      <c r="F121" s="4"/>
      <c r="G121" s="46"/>
      <c r="H121" s="51">
        <v>8.7500000000000008E-2</v>
      </c>
      <c r="I121" s="5" t="s">
        <v>21</v>
      </c>
      <c r="J121" s="4">
        <f t="shared" si="236"/>
        <v>4.1666666666666796E-3</v>
      </c>
      <c r="K121" s="44">
        <f t="shared" si="237"/>
        <v>6</v>
      </c>
      <c r="L121" s="51">
        <v>9.5138888888888884E-2</v>
      </c>
      <c r="M121" s="5" t="s">
        <v>141</v>
      </c>
      <c r="N121" s="4">
        <f t="shared" ref="N121:N122" si="270">L121-$A121</f>
        <v>1.1805555555555555E-2</v>
      </c>
      <c r="O121" s="44">
        <f t="shared" ref="O121:O122" si="271">MINUTE(N121)</f>
        <v>17</v>
      </c>
      <c r="P121" s="38"/>
      <c r="S121" s="48"/>
      <c r="T121" s="51">
        <v>9.375E-2</v>
      </c>
      <c r="U121" s="5" t="s">
        <v>311</v>
      </c>
      <c r="V121" s="4">
        <f t="shared" ref="V121" si="272">T121-$A121</f>
        <v>1.0416666666666671E-2</v>
      </c>
      <c r="W121" s="44">
        <f t="shared" ref="W121" si="273">MINUTE(V121)</f>
        <v>15</v>
      </c>
      <c r="X121" s="38"/>
      <c r="AA121" s="48"/>
      <c r="AB121" s="25">
        <v>0.10208333333333335</v>
      </c>
      <c r="AC121" s="160" t="s">
        <v>21</v>
      </c>
      <c r="AD121" s="4">
        <f t="shared" si="266"/>
        <v>1.8750000000000017E-2</v>
      </c>
      <c r="AE121" s="44">
        <f t="shared" si="267"/>
        <v>27</v>
      </c>
      <c r="AF121" s="38"/>
      <c r="AI121" s="48"/>
      <c r="AJ121" s="50"/>
      <c r="AM121" s="48"/>
      <c r="AN121" s="51">
        <v>8.6805555555555566E-2</v>
      </c>
      <c r="AO121" s="5" t="s">
        <v>141</v>
      </c>
      <c r="AP121" s="4">
        <f t="shared" si="246"/>
        <v>3.4722222222222376E-3</v>
      </c>
      <c r="AQ121" s="44">
        <f t="shared" si="247"/>
        <v>5</v>
      </c>
      <c r="AR121" s="306">
        <v>8.7500000000000008E-2</v>
      </c>
      <c r="AS121" s="305" t="s">
        <v>141</v>
      </c>
      <c r="AT121" s="4">
        <f t="shared" ref="AT121" si="274">AR121-$A121</f>
        <v>4.1666666666666796E-3</v>
      </c>
      <c r="AU121" s="44">
        <f t="shared" ref="AU121" si="275">MINUTE(AT121)</f>
        <v>6</v>
      </c>
      <c r="AV121" s="25">
        <v>9.1666666666666674E-2</v>
      </c>
      <c r="AW121" s="362" t="s">
        <v>326</v>
      </c>
      <c r="AX121" s="4">
        <f t="shared" si="268"/>
        <v>8.3333333333333454E-3</v>
      </c>
      <c r="AY121" s="44">
        <f t="shared" si="269"/>
        <v>12</v>
      </c>
      <c r="AZ121" s="25">
        <v>0.14652777777777778</v>
      </c>
      <c r="BA121" s="368" t="s">
        <v>21</v>
      </c>
      <c r="BB121" s="4">
        <f t="shared" ref="BB121" si="276">AZ121-$A121</f>
        <v>6.3194444444444456E-2</v>
      </c>
      <c r="BC121" s="44">
        <f t="shared" ref="BC121" si="277">MINUTE(BB121)</f>
        <v>31</v>
      </c>
      <c r="BD121" s="38"/>
      <c r="BG121" s="48"/>
      <c r="BH121" s="38"/>
      <c r="BK121" s="48"/>
    </row>
    <row r="122" spans="1:63" s="5" customFormat="1" x14ac:dyDescent="0.25">
      <c r="A122" s="5" t="s">
        <v>98</v>
      </c>
      <c r="B122" s="5" t="s">
        <v>25</v>
      </c>
      <c r="C122" s="15" t="s">
        <v>14</v>
      </c>
      <c r="D122" s="38"/>
      <c r="G122" s="46"/>
      <c r="H122" s="50"/>
      <c r="J122" s="4"/>
      <c r="K122" s="44"/>
      <c r="L122" s="51">
        <v>0.10069444444444443</v>
      </c>
      <c r="M122" s="5" t="s">
        <v>287</v>
      </c>
      <c r="N122" s="4">
        <f t="shared" si="270"/>
        <v>1.388888888888884E-3</v>
      </c>
      <c r="O122" s="44">
        <f t="shared" si="271"/>
        <v>2</v>
      </c>
      <c r="P122" s="38"/>
      <c r="S122" s="48"/>
      <c r="T122" s="51"/>
      <c r="W122" s="48"/>
      <c r="X122" s="38"/>
      <c r="AA122" s="48"/>
      <c r="AB122" s="25">
        <v>0.10486111111111111</v>
      </c>
      <c r="AC122" s="160" t="s">
        <v>14</v>
      </c>
      <c r="AD122" s="4">
        <f t="shared" si="266"/>
        <v>5.5555555555555636E-3</v>
      </c>
      <c r="AE122" s="44">
        <f t="shared" si="267"/>
        <v>8</v>
      </c>
      <c r="AF122" s="38"/>
      <c r="AI122" s="48"/>
      <c r="AJ122" s="50"/>
      <c r="AM122" s="48"/>
      <c r="AN122" s="51">
        <v>0.10208333333333335</v>
      </c>
      <c r="AO122" s="5" t="s">
        <v>287</v>
      </c>
      <c r="AP122" s="4">
        <f t="shared" si="246"/>
        <v>2.7777777777777957E-3</v>
      </c>
      <c r="AQ122" s="44">
        <f t="shared" si="247"/>
        <v>4</v>
      </c>
      <c r="AR122" s="38"/>
      <c r="AU122" s="48"/>
      <c r="AV122" s="25">
        <v>0.10625</v>
      </c>
      <c r="AW122" s="362" t="s">
        <v>14</v>
      </c>
      <c r="AX122" s="4">
        <f t="shared" si="268"/>
        <v>6.9444444444444475E-3</v>
      </c>
      <c r="AY122" s="44">
        <f t="shared" si="269"/>
        <v>10</v>
      </c>
      <c r="AZ122" s="11"/>
      <c r="BC122" s="48"/>
      <c r="BD122" s="38"/>
      <c r="BG122" s="48"/>
      <c r="BH122" s="38"/>
      <c r="BK122" s="48"/>
    </row>
    <row r="123" spans="1:63" s="5" customFormat="1" x14ac:dyDescent="0.25">
      <c r="A123" s="5" t="s">
        <v>115</v>
      </c>
      <c r="B123" s="5" t="s">
        <v>26</v>
      </c>
      <c r="C123" s="15">
        <v>1111</v>
      </c>
      <c r="D123" s="38"/>
      <c r="G123" s="46"/>
      <c r="H123" s="50"/>
      <c r="J123" s="4"/>
      <c r="K123" s="44"/>
      <c r="L123" s="50"/>
      <c r="O123" s="48"/>
      <c r="P123" s="38"/>
      <c r="S123" s="48"/>
      <c r="T123" s="51">
        <v>0.11180555555555556</v>
      </c>
      <c r="U123" s="5">
        <v>788</v>
      </c>
      <c r="V123" s="4">
        <f t="shared" ref="V123" si="278">T123-$A123</f>
        <v>5.5555555555555636E-3</v>
      </c>
      <c r="W123" s="44">
        <f t="shared" ref="W123" si="279">MINUTE(V123)</f>
        <v>8</v>
      </c>
      <c r="X123" s="38"/>
      <c r="AA123" s="48"/>
      <c r="AB123" s="11"/>
      <c r="AE123" s="48"/>
      <c r="AF123" s="38"/>
      <c r="AI123" s="48"/>
      <c r="AJ123" s="50"/>
      <c r="AM123" s="48"/>
      <c r="AN123" s="51">
        <v>0.1173611111111111</v>
      </c>
      <c r="AO123" s="5">
        <v>0</v>
      </c>
      <c r="AP123" s="4">
        <f t="shared" si="246"/>
        <v>1.1111111111111099E-2</v>
      </c>
      <c r="AQ123" s="44">
        <f t="shared" si="247"/>
        <v>16</v>
      </c>
      <c r="AR123" s="38"/>
      <c r="AU123" s="48"/>
      <c r="AV123" s="11"/>
      <c r="AX123" s="4"/>
      <c r="AY123" s="44"/>
      <c r="AZ123" s="50"/>
      <c r="BC123" s="48"/>
      <c r="BD123" s="38"/>
      <c r="BG123" s="48"/>
      <c r="BH123" s="38"/>
      <c r="BK123" s="48"/>
    </row>
    <row r="124" spans="1:63" s="5" customFormat="1" x14ac:dyDescent="0.25">
      <c r="A124" s="5" t="s">
        <v>116</v>
      </c>
      <c r="B124" s="5" t="s">
        <v>27</v>
      </c>
      <c r="C124" s="15">
        <v>100</v>
      </c>
      <c r="D124" s="38"/>
      <c r="G124" s="46"/>
      <c r="H124" s="51">
        <v>0.11944444444444445</v>
      </c>
      <c r="I124" s="5">
        <v>129</v>
      </c>
      <c r="J124" s="4">
        <f t="shared" si="236"/>
        <v>4.8611111111111216E-3</v>
      </c>
      <c r="K124" s="44">
        <f t="shared" si="237"/>
        <v>7</v>
      </c>
      <c r="L124" s="51"/>
      <c r="O124" s="48"/>
      <c r="P124" s="38"/>
      <c r="S124" s="48"/>
      <c r="T124" s="50"/>
      <c r="W124" s="48"/>
      <c r="X124" s="38"/>
      <c r="AA124" s="48"/>
      <c r="AB124" s="11"/>
      <c r="AE124" s="48"/>
      <c r="AF124" s="38"/>
      <c r="AI124" s="48"/>
      <c r="AJ124" s="50"/>
      <c r="AM124" s="48"/>
      <c r="AN124" s="51">
        <v>0.11944444444444445</v>
      </c>
      <c r="AO124" s="5">
        <v>130</v>
      </c>
      <c r="AP124" s="4">
        <f t="shared" si="246"/>
        <v>4.8611111111111216E-3</v>
      </c>
      <c r="AQ124" s="44">
        <f t="shared" si="247"/>
        <v>7</v>
      </c>
      <c r="AR124" s="38"/>
      <c r="AU124" s="48"/>
      <c r="AV124" s="25">
        <v>0.11875000000000001</v>
      </c>
      <c r="AW124" s="362">
        <v>130</v>
      </c>
      <c r="AX124" s="4">
        <f t="shared" si="268"/>
        <v>4.1666666666666796E-3</v>
      </c>
      <c r="AY124" s="44">
        <f t="shared" si="269"/>
        <v>6</v>
      </c>
      <c r="AZ124" s="50"/>
      <c r="BC124" s="48"/>
      <c r="BD124" s="38"/>
      <c r="BG124" s="48"/>
      <c r="BH124" s="38"/>
      <c r="BK124" s="48"/>
    </row>
    <row r="125" spans="1:63" s="5" customFormat="1" x14ac:dyDescent="0.25">
      <c r="A125" s="5" t="s">
        <v>117</v>
      </c>
      <c r="B125" s="5" t="s">
        <v>41</v>
      </c>
      <c r="C125" s="15" t="s">
        <v>14</v>
      </c>
      <c r="D125" s="38"/>
      <c r="G125" s="46"/>
      <c r="H125" s="51">
        <v>0.125</v>
      </c>
      <c r="I125" s="5" t="s">
        <v>296</v>
      </c>
      <c r="J125" s="4">
        <f t="shared" si="236"/>
        <v>2.7777777777777679E-3</v>
      </c>
      <c r="K125" s="44">
        <f t="shared" si="237"/>
        <v>4</v>
      </c>
      <c r="L125" s="50"/>
      <c r="O125" s="48"/>
      <c r="P125" s="38"/>
      <c r="S125" s="48"/>
      <c r="T125" s="50"/>
      <c r="W125" s="48"/>
      <c r="X125" s="38"/>
      <c r="AA125" s="48"/>
      <c r="AB125" s="25">
        <v>0.12569444444444444</v>
      </c>
      <c r="AC125" s="160" t="s">
        <v>313</v>
      </c>
      <c r="AD125" s="4">
        <f t="shared" ref="AD125:AD126" si="280">AB125-$A125</f>
        <v>3.4722222222222099E-3</v>
      </c>
      <c r="AE125" s="44">
        <f t="shared" ref="AE125:AE126" si="281">MINUTE(AD125)</f>
        <v>5</v>
      </c>
      <c r="AF125" s="38"/>
      <c r="AI125" s="48"/>
      <c r="AJ125" s="50"/>
      <c r="AM125" s="48"/>
      <c r="AN125" s="51">
        <v>0.13125000000000001</v>
      </c>
      <c r="AO125" s="5" t="s">
        <v>287</v>
      </c>
      <c r="AP125" s="4">
        <f t="shared" si="246"/>
        <v>9.0277777777777735E-3</v>
      </c>
      <c r="AQ125" s="44">
        <f t="shared" si="247"/>
        <v>13</v>
      </c>
      <c r="AR125" s="38"/>
      <c r="AU125" s="48"/>
      <c r="AV125" s="50"/>
      <c r="AY125" s="48"/>
      <c r="AZ125" s="50"/>
      <c r="BC125" s="48"/>
      <c r="BD125" s="38"/>
      <c r="BG125" s="48"/>
      <c r="BH125" s="38"/>
      <c r="BK125" s="48"/>
    </row>
    <row r="126" spans="1:63" s="5" customFormat="1" x14ac:dyDescent="0.25">
      <c r="A126" s="5" t="s">
        <v>81</v>
      </c>
      <c r="B126" s="5" t="s">
        <v>42</v>
      </c>
      <c r="C126" s="15" t="s">
        <v>21</v>
      </c>
      <c r="D126" s="38"/>
      <c r="G126" s="46"/>
      <c r="H126" s="51">
        <v>0.13263888888888889</v>
      </c>
      <c r="I126" s="5" t="s">
        <v>21</v>
      </c>
      <c r="J126" s="4">
        <f t="shared" si="236"/>
        <v>2.7777777777777679E-3</v>
      </c>
      <c r="K126" s="44">
        <f t="shared" si="237"/>
        <v>4</v>
      </c>
      <c r="L126" s="50"/>
      <c r="O126" s="48"/>
      <c r="P126" s="38"/>
      <c r="S126" s="48"/>
      <c r="T126" s="51">
        <v>0.13333333333333333</v>
      </c>
      <c r="U126" s="5" t="s">
        <v>141</v>
      </c>
      <c r="V126" s="4">
        <f t="shared" ref="V126:V127" si="282">T126-$A126</f>
        <v>3.4722222222222099E-3</v>
      </c>
      <c r="W126" s="44">
        <f t="shared" ref="W126:W127" si="283">MINUTE(V126)</f>
        <v>5</v>
      </c>
      <c r="X126" s="38"/>
      <c r="AA126" s="48"/>
      <c r="AB126" s="25">
        <v>0.13680555555555554</v>
      </c>
      <c r="AC126" s="160" t="s">
        <v>21</v>
      </c>
      <c r="AD126" s="4">
        <f t="shared" si="280"/>
        <v>6.9444444444444198E-3</v>
      </c>
      <c r="AE126" s="44">
        <f t="shared" si="281"/>
        <v>10</v>
      </c>
      <c r="AF126" s="38"/>
      <c r="AI126" s="48"/>
      <c r="AJ126" s="50"/>
      <c r="AM126" s="48"/>
      <c r="AN126" s="51">
        <v>0.13958333333333334</v>
      </c>
      <c r="AO126" s="5" t="s">
        <v>141</v>
      </c>
      <c r="AP126" s="4">
        <f t="shared" si="246"/>
        <v>9.7222222222222154E-3</v>
      </c>
      <c r="AQ126" s="44">
        <f t="shared" si="247"/>
        <v>14</v>
      </c>
      <c r="AR126" s="38"/>
      <c r="AU126" s="48"/>
      <c r="AV126" s="38"/>
      <c r="AY126" s="48"/>
      <c r="AZ126" s="50"/>
      <c r="BC126" s="48"/>
      <c r="BD126" s="38"/>
      <c r="BG126" s="48"/>
      <c r="BH126" s="38"/>
      <c r="BK126" s="48"/>
    </row>
    <row r="127" spans="1:63" s="5" customFormat="1" x14ac:dyDescent="0.25">
      <c r="A127" s="5" t="s">
        <v>118</v>
      </c>
      <c r="B127" s="5" t="s">
        <v>26</v>
      </c>
      <c r="C127" s="15">
        <v>1111</v>
      </c>
      <c r="D127" s="38"/>
      <c r="G127" s="46"/>
      <c r="H127" s="51">
        <v>0.15277777777777776</v>
      </c>
      <c r="I127" s="5">
        <v>1154</v>
      </c>
      <c r="J127" s="4">
        <f t="shared" si="236"/>
        <v>3.4722222222222099E-3</v>
      </c>
      <c r="K127" s="44">
        <f t="shared" si="237"/>
        <v>5</v>
      </c>
      <c r="L127" s="50"/>
      <c r="O127" s="48"/>
      <c r="P127" s="38"/>
      <c r="S127" s="48"/>
      <c r="T127" s="51">
        <v>0.15555555555555556</v>
      </c>
      <c r="U127" s="5">
        <v>1310</v>
      </c>
      <c r="V127" s="4">
        <f t="shared" si="282"/>
        <v>6.2500000000000056E-3</v>
      </c>
      <c r="W127" s="44">
        <f t="shared" si="283"/>
        <v>9</v>
      </c>
      <c r="X127" s="38"/>
      <c r="AA127" s="48"/>
      <c r="AB127" s="11"/>
      <c r="AE127" s="48"/>
      <c r="AF127" s="38"/>
      <c r="AI127" s="48"/>
      <c r="AJ127" s="50"/>
      <c r="AM127" s="48"/>
      <c r="AN127" s="51">
        <v>0.15972222222222224</v>
      </c>
      <c r="AO127" s="5">
        <v>1050</v>
      </c>
      <c r="AP127" s="4">
        <f t="shared" si="246"/>
        <v>1.0416666666666685E-2</v>
      </c>
      <c r="AQ127" s="44">
        <f t="shared" si="247"/>
        <v>15</v>
      </c>
      <c r="AR127" s="38"/>
      <c r="AU127" s="48"/>
      <c r="AV127" s="38"/>
      <c r="AY127" s="48"/>
      <c r="AZ127" s="25">
        <v>0.16180555555555556</v>
      </c>
      <c r="BA127" s="368">
        <v>54</v>
      </c>
      <c r="BB127" s="4">
        <f t="shared" ref="BB127" si="284">AZ127-$A127</f>
        <v>1.2500000000000011E-2</v>
      </c>
      <c r="BC127" s="44">
        <f t="shared" ref="BC127" si="285">MINUTE(BB127)</f>
        <v>18</v>
      </c>
      <c r="BD127" s="38"/>
      <c r="BG127" s="48"/>
      <c r="BH127" s="38"/>
      <c r="BK127" s="48"/>
    </row>
    <row r="128" spans="1:63" s="5" customFormat="1" x14ac:dyDescent="0.25">
      <c r="A128" s="5" t="s">
        <v>83</v>
      </c>
      <c r="B128" s="5" t="s">
        <v>43</v>
      </c>
      <c r="C128" s="15" t="s">
        <v>14</v>
      </c>
      <c r="D128" s="38"/>
      <c r="G128" s="46"/>
      <c r="H128" s="50"/>
      <c r="J128" s="4"/>
      <c r="K128" s="44"/>
      <c r="L128" s="50"/>
      <c r="O128" s="48"/>
      <c r="P128" s="38"/>
      <c r="S128" s="48"/>
      <c r="T128" s="50"/>
      <c r="W128" s="48"/>
      <c r="X128" s="38"/>
      <c r="AA128" s="48"/>
      <c r="AB128" s="25">
        <v>0.15486111111111112</v>
      </c>
      <c r="AC128" s="160" t="s">
        <v>14</v>
      </c>
      <c r="AD128" s="4">
        <f t="shared" ref="AD128:AD130" si="286">AB128-$A128</f>
        <v>3.4722222222222376E-3</v>
      </c>
      <c r="AE128" s="44">
        <f t="shared" ref="AE128:AE130" si="287">MINUTE(AD128)</f>
        <v>5</v>
      </c>
      <c r="AF128" s="38"/>
      <c r="AI128" s="48"/>
      <c r="AJ128" s="50"/>
      <c r="AM128" s="48"/>
      <c r="AN128" s="51">
        <v>0.15763888888888888</v>
      </c>
      <c r="AO128" s="5" t="s">
        <v>287</v>
      </c>
      <c r="AP128" s="4">
        <f t="shared" si="246"/>
        <v>6.2500000000000056E-3</v>
      </c>
      <c r="AQ128" s="44">
        <f t="shared" si="247"/>
        <v>9</v>
      </c>
      <c r="AR128" s="38"/>
      <c r="AU128" s="48"/>
      <c r="AV128" s="38"/>
      <c r="AY128" s="48"/>
      <c r="AZ128" s="50"/>
      <c r="BC128" s="48"/>
      <c r="BD128" s="38"/>
      <c r="BG128" s="48"/>
      <c r="BH128" s="38"/>
      <c r="BK128" s="48"/>
    </row>
    <row r="129" spans="1:111" s="5" customFormat="1" x14ac:dyDescent="0.25">
      <c r="A129" s="5" t="s">
        <v>119</v>
      </c>
      <c r="B129" s="5" t="s">
        <v>44</v>
      </c>
      <c r="C129" s="15" t="s">
        <v>17</v>
      </c>
      <c r="D129" s="38"/>
      <c r="G129" s="46"/>
      <c r="H129" s="51">
        <v>0.16597222222222222</v>
      </c>
      <c r="I129" s="5">
        <v>60</v>
      </c>
      <c r="J129" s="4">
        <f t="shared" si="236"/>
        <v>3.4722222222222099E-3</v>
      </c>
      <c r="K129" s="44">
        <f t="shared" si="237"/>
        <v>5</v>
      </c>
      <c r="L129" s="50"/>
      <c r="O129" s="48"/>
      <c r="P129" s="38"/>
      <c r="S129" s="48"/>
      <c r="T129" s="50"/>
      <c r="W129" s="48"/>
      <c r="X129" s="38"/>
      <c r="AA129" s="48"/>
      <c r="AB129" s="25">
        <v>0.17708333333333334</v>
      </c>
      <c r="AC129" s="160">
        <v>10</v>
      </c>
      <c r="AD129" s="4">
        <f t="shared" si="286"/>
        <v>1.4583333333333337E-2</v>
      </c>
      <c r="AE129" s="44">
        <f t="shared" si="287"/>
        <v>21</v>
      </c>
      <c r="AF129" s="38"/>
      <c r="AI129" s="48"/>
      <c r="AJ129" s="50"/>
      <c r="AM129" s="48"/>
      <c r="AN129" s="51">
        <v>0.17291666666666669</v>
      </c>
      <c r="AO129" s="5">
        <v>60</v>
      </c>
      <c r="AP129" s="4">
        <f t="shared" si="246"/>
        <v>1.0416666666666685E-2</v>
      </c>
      <c r="AQ129" s="44">
        <f t="shared" si="247"/>
        <v>15</v>
      </c>
      <c r="AR129" s="38"/>
      <c r="AU129" s="48"/>
      <c r="AV129" s="38"/>
      <c r="AY129" s="48"/>
      <c r="AZ129" s="50"/>
      <c r="BC129" s="48"/>
      <c r="BD129" s="38"/>
      <c r="BG129" s="48"/>
      <c r="BH129" s="38"/>
      <c r="BK129" s="48"/>
    </row>
    <row r="130" spans="1:111" s="5" customFormat="1" x14ac:dyDescent="0.25">
      <c r="A130" s="5" t="s">
        <v>120</v>
      </c>
      <c r="B130" s="5" t="s">
        <v>45</v>
      </c>
      <c r="C130" s="15" t="s">
        <v>14</v>
      </c>
      <c r="D130" s="38"/>
      <c r="G130" s="46"/>
      <c r="H130" s="51">
        <v>0.18611111111111112</v>
      </c>
      <c r="I130" s="5" t="s">
        <v>296</v>
      </c>
      <c r="J130" s="4">
        <f t="shared" si="236"/>
        <v>1.0416666666666657E-2</v>
      </c>
      <c r="K130" s="44">
        <f t="shared" si="237"/>
        <v>15</v>
      </c>
      <c r="L130" s="38"/>
      <c r="O130" s="48"/>
      <c r="P130" s="38"/>
      <c r="S130" s="48"/>
      <c r="T130" s="50"/>
      <c r="W130" s="48"/>
      <c r="X130" s="38"/>
      <c r="AA130" s="48"/>
      <c r="AB130" s="25">
        <v>0.18055555555555555</v>
      </c>
      <c r="AC130" s="160" t="s">
        <v>313</v>
      </c>
      <c r="AD130" s="4">
        <f t="shared" si="286"/>
        <v>4.8611111111110938E-3</v>
      </c>
      <c r="AE130" s="44">
        <f t="shared" si="287"/>
        <v>7</v>
      </c>
      <c r="AF130" s="38"/>
      <c r="AI130" s="48"/>
      <c r="AJ130" s="25">
        <v>0.17847222222222223</v>
      </c>
      <c r="AK130" s="236" t="s">
        <v>296</v>
      </c>
      <c r="AL130" s="4">
        <f t="shared" ref="AL130" si="288">AJ130-$A130</f>
        <v>2.7777777777777679E-3</v>
      </c>
      <c r="AM130" s="44">
        <f t="shared" ref="AM130" si="289">MINUTE(AL130)</f>
        <v>4</v>
      </c>
      <c r="AN130" s="38"/>
      <c r="AQ130" s="48"/>
      <c r="AR130" s="38"/>
      <c r="AU130" s="48"/>
      <c r="AV130" s="38"/>
      <c r="AY130" s="48"/>
      <c r="AZ130" s="50"/>
      <c r="BC130" s="48"/>
      <c r="BD130" s="38"/>
      <c r="BG130" s="48"/>
      <c r="BH130" s="38"/>
      <c r="BK130" s="48"/>
    </row>
    <row r="131" spans="1:111" s="5" customFormat="1" x14ac:dyDescent="0.25">
      <c r="A131" s="5" t="s">
        <v>121</v>
      </c>
      <c r="B131" s="5" t="s">
        <v>46</v>
      </c>
      <c r="C131" s="15" t="s">
        <v>16</v>
      </c>
      <c r="D131" s="38"/>
      <c r="G131" s="46"/>
      <c r="H131" s="50"/>
      <c r="J131" s="4"/>
      <c r="K131" s="44"/>
      <c r="L131" s="38"/>
      <c r="O131" s="48"/>
      <c r="P131" s="38"/>
      <c r="S131" s="48"/>
      <c r="T131" s="38"/>
      <c r="W131" s="48"/>
      <c r="X131" s="38"/>
      <c r="AA131" s="48"/>
      <c r="AB131" s="38"/>
      <c r="AE131" s="48"/>
      <c r="AF131" s="38"/>
      <c r="AI131" s="48"/>
      <c r="AJ131" s="50"/>
      <c r="AM131" s="48"/>
      <c r="AN131" s="38"/>
      <c r="AQ131" s="48"/>
      <c r="AR131" s="38"/>
      <c r="AU131" s="48"/>
      <c r="AV131" s="38"/>
      <c r="AY131" s="48"/>
      <c r="AZ131" s="50"/>
      <c r="BC131" s="48"/>
      <c r="BD131" s="38"/>
      <c r="BG131" s="48"/>
      <c r="BH131" s="38"/>
      <c r="BK131" s="48"/>
    </row>
    <row r="132" spans="1:111" s="5" customFormat="1" x14ac:dyDescent="0.25">
      <c r="A132" s="5" t="s">
        <v>122</v>
      </c>
      <c r="B132" s="5" t="s">
        <v>44</v>
      </c>
      <c r="C132" s="15" t="s">
        <v>17</v>
      </c>
      <c r="D132" s="38"/>
      <c r="G132" s="46"/>
      <c r="H132" s="51">
        <v>0.20833333333333334</v>
      </c>
      <c r="I132" s="5">
        <v>60</v>
      </c>
      <c r="J132" s="4">
        <f t="shared" si="236"/>
        <v>1.388888888888884E-3</v>
      </c>
      <c r="K132" s="44">
        <f t="shared" si="237"/>
        <v>2</v>
      </c>
      <c r="L132" s="38"/>
      <c r="O132" s="48"/>
      <c r="P132" s="38"/>
      <c r="S132" s="48"/>
      <c r="T132" s="38"/>
      <c r="W132" s="48"/>
      <c r="X132" s="38"/>
      <c r="AA132" s="48"/>
      <c r="AB132" s="38"/>
      <c r="AE132" s="48"/>
      <c r="AF132" s="38"/>
      <c r="AI132" s="48"/>
      <c r="AJ132" s="50"/>
      <c r="AM132" s="48"/>
      <c r="AN132" s="38"/>
      <c r="AQ132" s="48"/>
      <c r="AR132" s="38"/>
      <c r="AU132" s="48"/>
      <c r="AV132" s="38"/>
      <c r="AY132" s="48"/>
      <c r="AZ132" s="50"/>
      <c r="BC132" s="48"/>
      <c r="BD132" s="38"/>
      <c r="BG132" s="48"/>
      <c r="BH132" s="38"/>
      <c r="BK132" s="48"/>
    </row>
    <row r="133" spans="1:111" s="7" customFormat="1" x14ac:dyDescent="0.25">
      <c r="C133" s="16"/>
      <c r="D133" s="45">
        <f>COUNTA(D112:D132)/7</f>
        <v>0.2857142857142857</v>
      </c>
      <c r="F133" s="12"/>
      <c r="G133" s="43">
        <f>AVERAGE(G112:G132)</f>
        <v>9.5</v>
      </c>
      <c r="H133" s="45">
        <f>COUNTA(H112:H132)/20</f>
        <v>0.75</v>
      </c>
      <c r="J133" s="12"/>
      <c r="K133" s="43">
        <f>AVERAGE(K112:K132)</f>
        <v>8.1333333333333329</v>
      </c>
      <c r="L133" s="45">
        <f>COUNTA(L112:L132)/17</f>
        <v>0.35294117647058826</v>
      </c>
      <c r="N133" s="12"/>
      <c r="O133" s="43">
        <f>AVERAGE(O112:O132)</f>
        <v>18.666666666666668</v>
      </c>
      <c r="P133" s="45">
        <f>COUNTA(P112:P132)/5</f>
        <v>0.6</v>
      </c>
      <c r="R133" s="12"/>
      <c r="S133" s="43">
        <f>AVERAGE(S112:S132)</f>
        <v>12.666666666666666</v>
      </c>
      <c r="T133" s="45">
        <f>COUNTA(T112:T132)/18</f>
        <v>0.33333333333333331</v>
      </c>
      <c r="V133" s="12"/>
      <c r="W133" s="43">
        <f>AVERAGE(W112:W132)</f>
        <v>11.166666666666666</v>
      </c>
      <c r="X133" s="45">
        <f>COUNTA(X112:X132)/20</f>
        <v>0</v>
      </c>
      <c r="Z133" s="12"/>
      <c r="AA133" s="43" t="e">
        <f>AVERAGE(AA112:AA132)</f>
        <v>#DIV/0!</v>
      </c>
      <c r="AB133" s="45">
        <f>COUNTA(AB112:AB132)/18</f>
        <v>0.61111111111111116</v>
      </c>
      <c r="AD133" s="12"/>
      <c r="AE133" s="43">
        <f>AVERAGE(AE112:AE132)</f>
        <v>11.454545454545455</v>
      </c>
      <c r="AF133" s="45">
        <f>COUNTA(AF112:AF132)/8</f>
        <v>0.125</v>
      </c>
      <c r="AH133" s="12"/>
      <c r="AI133" s="43">
        <f>AVERAGE(AI112:AI132)</f>
        <v>6</v>
      </c>
      <c r="AJ133" s="45">
        <f>COUNTA(AJ112:AJ132)/20</f>
        <v>0.05</v>
      </c>
      <c r="AL133" s="12"/>
      <c r="AM133" s="43">
        <f>AVERAGE(AM112:AM132)</f>
        <v>4</v>
      </c>
      <c r="AN133" s="45">
        <f>COUNTA(AN112:AN132)/17</f>
        <v>0.94117647058823528</v>
      </c>
      <c r="AP133" s="12"/>
      <c r="AQ133" s="43">
        <f>AVERAGE(AQ112:AQ132)</f>
        <v>12.5625</v>
      </c>
      <c r="AR133" s="45">
        <f>COUNTA(AR112:AR132)/20</f>
        <v>0.1</v>
      </c>
      <c r="AT133" s="12"/>
      <c r="AU133" s="43">
        <f>AVERAGE(AU112:AU132)</f>
        <v>6</v>
      </c>
      <c r="AV133" s="45">
        <f>COUNTA(AV112:AV132)/13</f>
        <v>0.46153846153846156</v>
      </c>
      <c r="AX133" s="12"/>
      <c r="AY133" s="43">
        <f>AVERAGE(AY112:AY132)</f>
        <v>10.166666666666666</v>
      </c>
      <c r="AZ133" s="45">
        <f>COUNTA(AZ112:AZ132)/20</f>
        <v>0.2</v>
      </c>
      <c r="BB133" s="12"/>
      <c r="BC133" s="43">
        <f>AVERAGE(BC112:BC132)</f>
        <v>18</v>
      </c>
      <c r="BD133" s="45">
        <f>COUNTA(BD112:BD132)/20</f>
        <v>0</v>
      </c>
      <c r="BF133" s="12"/>
      <c r="BG133" s="43" t="e">
        <f>AVERAGE(BG112:BG132)</f>
        <v>#DIV/0!</v>
      </c>
      <c r="BH133" s="45">
        <f>COUNTA(BH112:BH132)/20</f>
        <v>0</v>
      </c>
      <c r="BJ133" s="12"/>
      <c r="BK133" s="43" t="e">
        <f>AVERAGE(BK112:BK132)</f>
        <v>#DIV/0!</v>
      </c>
      <c r="BL133" s="18">
        <f>COUNTA(BL112:BL132)/20</f>
        <v>0</v>
      </c>
      <c r="BN133" s="12"/>
      <c r="BO133" s="21" t="e">
        <f>AVERAGE(BO112:BO132)</f>
        <v>#DIV/0!</v>
      </c>
      <c r="BP133" s="18">
        <f>COUNTA(BP112:BP132)/20</f>
        <v>0</v>
      </c>
      <c r="BR133" s="12"/>
      <c r="BS133" s="21" t="e">
        <f>AVERAGE(BS112:BS132)</f>
        <v>#DIV/0!</v>
      </c>
      <c r="BT133" s="18">
        <f>COUNTA(BT112:BT132)/20</f>
        <v>0</v>
      </c>
      <c r="BV133" s="12"/>
      <c r="BW133" s="21" t="e">
        <f>AVERAGE(BW112:BW132)</f>
        <v>#DIV/0!</v>
      </c>
      <c r="BX133" s="18">
        <f>COUNTA(BX112:BX132)/20</f>
        <v>0</v>
      </c>
      <c r="BZ133" s="12"/>
      <c r="CA133" s="21" t="e">
        <f>AVERAGE(CA112:CA132)</f>
        <v>#DIV/0!</v>
      </c>
      <c r="CB133" s="18">
        <f>COUNTA(CB112:CB132)/20</f>
        <v>0</v>
      </c>
      <c r="CD133" s="12"/>
      <c r="CE133" s="21" t="e">
        <f>AVERAGE(CE112:CE132)</f>
        <v>#DIV/0!</v>
      </c>
      <c r="CF133" s="18">
        <f>COUNTA(CF112:CF132)/20</f>
        <v>0</v>
      </c>
      <c r="CH133" s="12"/>
      <c r="CI133" s="21" t="e">
        <f>AVERAGE(CI112:CI132)</f>
        <v>#DIV/0!</v>
      </c>
      <c r="CJ133" s="18">
        <f>COUNTA(CJ112:CJ132)/20</f>
        <v>0</v>
      </c>
      <c r="CL133" s="12"/>
      <c r="CM133" s="21" t="e">
        <f>AVERAGE(CM112:CM132)</f>
        <v>#DIV/0!</v>
      </c>
      <c r="CN133" s="18">
        <f>COUNTA(CN112:CN132)/20</f>
        <v>0</v>
      </c>
      <c r="CP133" s="12"/>
      <c r="CQ133" s="21" t="e">
        <f>AVERAGE(CQ112:CQ132)</f>
        <v>#DIV/0!</v>
      </c>
      <c r="CR133" s="18">
        <f>COUNTA(CR112:CR132)/20</f>
        <v>0</v>
      </c>
      <c r="CT133" s="12"/>
      <c r="CU133" s="21" t="e">
        <f>AVERAGE(CU112:CU132)</f>
        <v>#DIV/0!</v>
      </c>
      <c r="CV133" s="18">
        <f>COUNTA(CV112:CV132)/20</f>
        <v>0</v>
      </c>
      <c r="CX133" s="12"/>
      <c r="CY133" s="21" t="e">
        <f>AVERAGE(CY112:CY132)</f>
        <v>#DIV/0!</v>
      </c>
      <c r="CZ133" s="18">
        <f>COUNTA(CZ112:CZ132)/20</f>
        <v>0</v>
      </c>
      <c r="DB133" s="12"/>
      <c r="DC133" s="21" t="e">
        <f>AVERAGE(DC112:DC132)</f>
        <v>#DIV/0!</v>
      </c>
      <c r="DD133" s="18">
        <f>COUNTA(DD112:DD132)/20</f>
        <v>0</v>
      </c>
      <c r="DF133" s="12"/>
      <c r="DG133" s="21" t="e">
        <f>AVERAGE(DG112:DG132)</f>
        <v>#DIV/0!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5"/>
  <sheetViews>
    <sheetView topLeftCell="A4" workbookViewId="0">
      <selection activeCell="B27" sqref="B27"/>
    </sheetView>
  </sheetViews>
  <sheetFormatPr defaultRowHeight="15" x14ac:dyDescent="0.25"/>
  <cols>
    <col min="1" max="1" width="21.28515625" customWidth="1"/>
    <col min="2" max="2" width="15.42578125" customWidth="1"/>
    <col min="14" max="14" width="10.140625" bestFit="1" customWidth="1"/>
  </cols>
  <sheetData>
    <row r="1" spans="1:23" s="1" customFormat="1" x14ac:dyDescent="0.25"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J1" s="1" t="s">
        <v>244</v>
      </c>
      <c r="K1" s="1" t="s">
        <v>246</v>
      </c>
      <c r="V1" s="1" t="s">
        <v>244</v>
      </c>
      <c r="W1" s="1" t="s">
        <v>246</v>
      </c>
    </row>
    <row r="2" spans="1:23" s="3" customFormat="1" x14ac:dyDescent="0.25">
      <c r="A2" s="3" t="s">
        <v>131</v>
      </c>
      <c r="B2" s="3" t="s">
        <v>133</v>
      </c>
      <c r="C2" s="3">
        <v>121</v>
      </c>
      <c r="D2" s="3">
        <v>180</v>
      </c>
      <c r="E2" s="3">
        <v>145</v>
      </c>
      <c r="F2" s="3">
        <v>153</v>
      </c>
      <c r="G2" s="3">
        <v>165</v>
      </c>
      <c r="H2" s="3">
        <v>0</v>
      </c>
      <c r="J2" s="3">
        <f>AVERAGE(C2:H2)</f>
        <v>127.33333333333333</v>
      </c>
      <c r="K2" s="3">
        <f>STDEV(C2:H2)</f>
        <v>65.448198345459943</v>
      </c>
      <c r="N2" s="3" t="s">
        <v>252</v>
      </c>
      <c r="O2" s="3">
        <f>300-C2</f>
        <v>179</v>
      </c>
      <c r="P2" s="3">
        <f t="shared" ref="P2:T2" si="0">300-D2</f>
        <v>120</v>
      </c>
      <c r="Q2" s="3">
        <f t="shared" si="0"/>
        <v>155</v>
      </c>
      <c r="R2" s="3">
        <f t="shared" si="0"/>
        <v>147</v>
      </c>
      <c r="S2" s="3">
        <f t="shared" si="0"/>
        <v>135</v>
      </c>
      <c r="T2" s="3">
        <f t="shared" si="0"/>
        <v>300</v>
      </c>
      <c r="V2" s="3">
        <f>AVERAGE(O2:T2)</f>
        <v>172.66666666666666</v>
      </c>
      <c r="W2" s="3">
        <f>STDEV(O2:T2)</f>
        <v>65.448198345459971</v>
      </c>
    </row>
    <row r="3" spans="1:23" s="5" customFormat="1" x14ac:dyDescent="0.25">
      <c r="B3" s="5" t="s">
        <v>134</v>
      </c>
      <c r="C3" s="5">
        <v>3087</v>
      </c>
      <c r="D3" s="5">
        <v>4485</v>
      </c>
      <c r="E3" s="5">
        <v>2529</v>
      </c>
      <c r="F3" s="5">
        <v>3247</v>
      </c>
      <c r="G3" s="5">
        <v>3120</v>
      </c>
      <c r="H3" s="5">
        <v>2867</v>
      </c>
      <c r="J3" s="5">
        <f>AVERAGE(C3:H3)</f>
        <v>3222.5</v>
      </c>
      <c r="K3" s="5">
        <f>STDEV(C3:H3)</f>
        <v>667.93644907281407</v>
      </c>
      <c r="N3" s="5" t="s">
        <v>253</v>
      </c>
      <c r="O3" s="17">
        <f>C3/$B$27</f>
        <v>0.51245019920318724</v>
      </c>
      <c r="P3" s="17">
        <f t="shared" ref="P3:T3" si="1">D3/$B$27</f>
        <v>0.74452191235059761</v>
      </c>
      <c r="Q3" s="17">
        <f t="shared" si="1"/>
        <v>0.41982071713147412</v>
      </c>
      <c r="R3" s="17">
        <f t="shared" si="1"/>
        <v>0.53901062416998669</v>
      </c>
      <c r="S3" s="17">
        <f t="shared" si="1"/>
        <v>0.51792828685258963</v>
      </c>
      <c r="T3" s="17">
        <f t="shared" si="1"/>
        <v>0.475929614873838</v>
      </c>
      <c r="V3" s="5">
        <f>AVERAGE(O3:T3)</f>
        <v>0.53494355909694546</v>
      </c>
      <c r="W3" s="5">
        <f>STDEV(O3:T3)</f>
        <v>0.11087922461368116</v>
      </c>
    </row>
    <row r="4" spans="1:23" s="5" customFormat="1" x14ac:dyDescent="0.25">
      <c r="B4" s="5" t="s">
        <v>135</v>
      </c>
      <c r="C4" s="5">
        <v>27</v>
      </c>
      <c r="D4" s="5">
        <v>2</v>
      </c>
      <c r="E4" s="5">
        <v>23</v>
      </c>
      <c r="F4" s="5">
        <v>12</v>
      </c>
      <c r="G4" s="5">
        <v>8</v>
      </c>
      <c r="H4" s="5">
        <v>23</v>
      </c>
      <c r="J4" s="5">
        <f>AVERAGE(C4:H4)</f>
        <v>15.833333333333334</v>
      </c>
      <c r="K4" s="5">
        <f>STDEV(C4:H4)</f>
        <v>9.9481991670184531</v>
      </c>
      <c r="V4" s="5" t="e">
        <f>AVERAGE(O4:T4)</f>
        <v>#DIV/0!</v>
      </c>
      <c r="W4" s="5" t="e">
        <f>STDEV(O4:T4)</f>
        <v>#DIV/0!</v>
      </c>
    </row>
    <row r="5" spans="1:23" s="7" customFormat="1" x14ac:dyDescent="0.25">
      <c r="B5" s="7" t="s">
        <v>136</v>
      </c>
      <c r="C5" s="7" t="s">
        <v>16</v>
      </c>
      <c r="D5" s="7" t="s">
        <v>16</v>
      </c>
      <c r="E5" s="7" t="s">
        <v>16</v>
      </c>
      <c r="F5" s="7" t="s">
        <v>16</v>
      </c>
      <c r="G5" s="7" t="s">
        <v>16</v>
      </c>
      <c r="H5" s="7" t="s">
        <v>19</v>
      </c>
      <c r="L5" s="7">
        <v>5</v>
      </c>
      <c r="M5" s="7">
        <v>1</v>
      </c>
    </row>
    <row r="6" spans="1:23" s="3" customFormat="1" x14ac:dyDescent="0.25">
      <c r="A6" s="3" t="s">
        <v>22</v>
      </c>
      <c r="B6" s="3" t="s">
        <v>133</v>
      </c>
      <c r="C6" s="3">
        <v>216</v>
      </c>
      <c r="D6" s="3">
        <v>181</v>
      </c>
      <c r="E6" s="3">
        <v>146</v>
      </c>
      <c r="F6" s="3">
        <v>74</v>
      </c>
      <c r="G6" s="3">
        <v>12</v>
      </c>
      <c r="H6" s="3">
        <v>0</v>
      </c>
      <c r="J6" s="5">
        <f>AVERAGE(C6:H6)</f>
        <v>104.83333333333333</v>
      </c>
      <c r="K6" s="5">
        <f>STDEV(C6:H6)</f>
        <v>89.903095979319119</v>
      </c>
      <c r="O6" s="3">
        <f t="shared" ref="O6:T6" si="2">300-C6</f>
        <v>84</v>
      </c>
      <c r="P6" s="3">
        <f t="shared" si="2"/>
        <v>119</v>
      </c>
      <c r="Q6" s="3">
        <f t="shared" si="2"/>
        <v>154</v>
      </c>
      <c r="R6" s="3">
        <f t="shared" si="2"/>
        <v>226</v>
      </c>
      <c r="S6" s="3">
        <f t="shared" si="2"/>
        <v>288</v>
      </c>
      <c r="T6" s="3">
        <f t="shared" si="2"/>
        <v>300</v>
      </c>
      <c r="V6" s="3">
        <f>AVERAGE(O6:T6)</f>
        <v>195.16666666666666</v>
      </c>
      <c r="W6" s="3">
        <f>STDEV(O6:T6)</f>
        <v>89.903095979319133</v>
      </c>
    </row>
    <row r="7" spans="1:23" s="5" customFormat="1" x14ac:dyDescent="0.25">
      <c r="B7" s="5" t="s">
        <v>134</v>
      </c>
      <c r="C7" s="5">
        <v>4423</v>
      </c>
      <c r="D7" s="5">
        <v>4434</v>
      </c>
      <c r="E7" s="5">
        <v>4363</v>
      </c>
      <c r="F7" s="5">
        <v>4607</v>
      </c>
      <c r="G7" s="5">
        <v>4398</v>
      </c>
      <c r="H7" s="5">
        <v>2250</v>
      </c>
      <c r="J7" s="5">
        <f t="shared" ref="J7:J8" si="3">AVERAGE(C7:H7)</f>
        <v>4079.1666666666665</v>
      </c>
      <c r="K7" s="5">
        <f t="shared" ref="K7:K8" si="4">STDEV(C7:H7)</f>
        <v>900.08919928341868</v>
      </c>
      <c r="O7" s="17">
        <f>C7/$B$27</f>
        <v>0.73422974767596283</v>
      </c>
      <c r="P7" s="17">
        <f t="shared" ref="P7" si="5">D7/$B$27</f>
        <v>0.73605577689243029</v>
      </c>
      <c r="Q7" s="17">
        <f t="shared" ref="Q7" si="6">E7/$B$27</f>
        <v>0.72426958831341304</v>
      </c>
      <c r="R7" s="17">
        <f t="shared" ref="R7" si="7">F7/$B$27</f>
        <v>0.76477423638778219</v>
      </c>
      <c r="S7" s="17">
        <f t="shared" ref="S7" si="8">G7/$B$27</f>
        <v>0.73007968127490042</v>
      </c>
      <c r="T7" s="17">
        <f t="shared" ref="T7" si="9">H7/$B$27</f>
        <v>0.37350597609561753</v>
      </c>
      <c r="V7" s="5">
        <f t="shared" ref="V7:V8" si="10">AVERAGE(O7:T7)</f>
        <v>0.67715250110668446</v>
      </c>
      <c r="W7" s="5">
        <f t="shared" ref="W7:W8" si="11">STDEV(O7:T7)</f>
        <v>0.14941719775621165</v>
      </c>
    </row>
    <row r="8" spans="1:23" s="5" customFormat="1" x14ac:dyDescent="0.25">
      <c r="B8" s="5" t="s">
        <v>135</v>
      </c>
      <c r="C8" s="5">
        <v>25</v>
      </c>
      <c r="D8" s="5">
        <v>40</v>
      </c>
      <c r="E8" s="5">
        <v>50</v>
      </c>
      <c r="F8" s="5">
        <v>67</v>
      </c>
      <c r="G8" s="5">
        <v>89</v>
      </c>
      <c r="H8" s="5">
        <v>108</v>
      </c>
      <c r="J8" s="5">
        <f t="shared" si="3"/>
        <v>63.166666666666664</v>
      </c>
      <c r="K8" s="5">
        <f t="shared" si="4"/>
        <v>31.173172226558311</v>
      </c>
      <c r="V8" s="5" t="e">
        <f t="shared" si="10"/>
        <v>#DIV/0!</v>
      </c>
      <c r="W8" s="5" t="e">
        <f t="shared" si="11"/>
        <v>#DIV/0!</v>
      </c>
    </row>
    <row r="9" spans="1:23" s="7" customFormat="1" x14ac:dyDescent="0.25">
      <c r="B9" s="7" t="s">
        <v>136</v>
      </c>
      <c r="C9" s="7" t="s">
        <v>16</v>
      </c>
      <c r="D9" s="7" t="s">
        <v>16</v>
      </c>
      <c r="E9" s="7" t="s">
        <v>16</v>
      </c>
      <c r="F9" s="7" t="s">
        <v>19</v>
      </c>
      <c r="G9" s="7" t="s">
        <v>16</v>
      </c>
      <c r="H9" s="7" t="s">
        <v>19</v>
      </c>
      <c r="L9" s="7">
        <v>4</v>
      </c>
      <c r="M9" s="7">
        <v>1</v>
      </c>
    </row>
    <row r="10" spans="1:23" s="3" customFormat="1" x14ac:dyDescent="0.25">
      <c r="A10" s="3" t="s">
        <v>132</v>
      </c>
      <c r="B10" s="3" t="s">
        <v>133</v>
      </c>
      <c r="C10" s="3">
        <v>145</v>
      </c>
      <c r="D10" s="3">
        <v>175</v>
      </c>
      <c r="E10" s="3">
        <v>163</v>
      </c>
      <c r="F10" s="3">
        <v>176</v>
      </c>
      <c r="G10" s="3">
        <v>140</v>
      </c>
      <c r="H10" s="3">
        <v>0</v>
      </c>
      <c r="J10" s="3">
        <f t="shared" ref="J10:J12" si="12">AVERAGE(C10:H10)</f>
        <v>133.16666666666666</v>
      </c>
      <c r="K10" s="3">
        <f t="shared" ref="K10:K12" si="13">STDEV(C10:H10)</f>
        <v>66.9250824927894</v>
      </c>
      <c r="O10" s="3">
        <f t="shared" ref="O10:T10" si="14">300-C10</f>
        <v>155</v>
      </c>
      <c r="P10" s="3">
        <f t="shared" si="14"/>
        <v>125</v>
      </c>
      <c r="Q10" s="3">
        <f t="shared" si="14"/>
        <v>137</v>
      </c>
      <c r="R10" s="3">
        <f t="shared" si="14"/>
        <v>124</v>
      </c>
      <c r="S10" s="3">
        <f t="shared" si="14"/>
        <v>160</v>
      </c>
      <c r="T10" s="3">
        <f t="shared" si="14"/>
        <v>300</v>
      </c>
      <c r="V10" s="3">
        <f t="shared" ref="V10:V12" si="15">AVERAGE(O10:T10)</f>
        <v>166.83333333333334</v>
      </c>
      <c r="W10" s="3">
        <f t="shared" ref="W10:W12" si="16">STDEV(O10:T10)</f>
        <v>66.925082492789414</v>
      </c>
    </row>
    <row r="11" spans="1:23" s="5" customFormat="1" x14ac:dyDescent="0.25">
      <c r="B11" s="5" t="s">
        <v>134</v>
      </c>
      <c r="C11" s="5">
        <v>5863</v>
      </c>
      <c r="D11" s="5">
        <v>5921</v>
      </c>
      <c r="E11" s="5">
        <v>5861</v>
      </c>
      <c r="F11" s="11">
        <v>288</v>
      </c>
      <c r="G11" s="5">
        <v>5067</v>
      </c>
      <c r="H11" s="5">
        <v>5846</v>
      </c>
      <c r="J11" s="5">
        <f t="shared" si="12"/>
        <v>4807.666666666667</v>
      </c>
      <c r="K11" s="5">
        <f t="shared" si="13"/>
        <v>2237.6562440792081</v>
      </c>
      <c r="O11" s="17">
        <f>C11/$B$27</f>
        <v>0.97327357237715806</v>
      </c>
      <c r="P11" s="17">
        <f t="shared" ref="P11" si="17">D11/$B$27</f>
        <v>0.98290172642762286</v>
      </c>
      <c r="Q11" s="17">
        <f t="shared" ref="Q11" si="18">E11/$B$27</f>
        <v>0.97294156706507307</v>
      </c>
      <c r="R11" s="17">
        <f t="shared" ref="R11" si="19">F11/$B$27</f>
        <v>4.7808764940239043E-2</v>
      </c>
      <c r="S11" s="17">
        <f t="shared" ref="S11" si="20">G11/$B$27</f>
        <v>0.84113545816733071</v>
      </c>
      <c r="T11" s="17">
        <f t="shared" ref="T11" si="21">H11/$B$27</f>
        <v>0.97045152722443562</v>
      </c>
      <c r="V11" s="5">
        <f t="shared" si="15"/>
        <v>0.79808543603364324</v>
      </c>
      <c r="W11" s="5">
        <f t="shared" si="16"/>
        <v>0.37145687982722569</v>
      </c>
    </row>
    <row r="12" spans="1:23" s="5" customFormat="1" x14ac:dyDescent="0.25">
      <c r="B12" s="5" t="s">
        <v>135</v>
      </c>
      <c r="C12" s="5">
        <v>45</v>
      </c>
      <c r="D12" s="5">
        <v>34</v>
      </c>
      <c r="E12" s="5">
        <v>36</v>
      </c>
      <c r="F12" s="5">
        <v>46</v>
      </c>
      <c r="G12" s="5">
        <v>41</v>
      </c>
      <c r="H12" s="5">
        <v>94</v>
      </c>
      <c r="J12" s="5">
        <f t="shared" si="12"/>
        <v>49.333333333333336</v>
      </c>
      <c r="K12" s="5">
        <f t="shared" si="13"/>
        <v>22.393451423723562</v>
      </c>
      <c r="V12" s="5" t="e">
        <f t="shared" si="15"/>
        <v>#DIV/0!</v>
      </c>
      <c r="W12" s="5" t="e">
        <f t="shared" si="16"/>
        <v>#DIV/0!</v>
      </c>
    </row>
    <row r="13" spans="1:23" s="7" customFormat="1" x14ac:dyDescent="0.25">
      <c r="B13" s="7" t="s">
        <v>136</v>
      </c>
      <c r="C13" s="7" t="s">
        <v>16</v>
      </c>
      <c r="D13" s="7" t="s">
        <v>16</v>
      </c>
      <c r="E13" s="7" t="s">
        <v>16</v>
      </c>
      <c r="F13" s="7" t="s">
        <v>16</v>
      </c>
      <c r="G13" s="7" t="s">
        <v>19</v>
      </c>
      <c r="H13" s="7" t="s">
        <v>16</v>
      </c>
      <c r="L13" s="7">
        <v>5</v>
      </c>
      <c r="M13" s="7">
        <v>1</v>
      </c>
    </row>
    <row r="14" spans="1:23" s="3" customFormat="1" x14ac:dyDescent="0.25">
      <c r="A14" s="3" t="s">
        <v>69</v>
      </c>
      <c r="B14" s="3" t="s">
        <v>133</v>
      </c>
      <c r="C14" s="3">
        <v>135</v>
      </c>
      <c r="D14" s="3">
        <v>169</v>
      </c>
      <c r="E14" s="3">
        <v>151</v>
      </c>
      <c r="F14" s="3">
        <v>152</v>
      </c>
      <c r="G14" s="3">
        <v>81</v>
      </c>
      <c r="H14" s="3">
        <v>0</v>
      </c>
      <c r="J14" s="3">
        <f t="shared" ref="J14:J16" si="22">AVERAGE(C14:H14)</f>
        <v>114.66666666666667</v>
      </c>
      <c r="K14" s="3">
        <f t="shared" ref="K14:K16" si="23">STDEV(C14:H14)</f>
        <v>63.814313963770431</v>
      </c>
      <c r="O14" s="3">
        <f t="shared" ref="O14:T14" si="24">300-C14</f>
        <v>165</v>
      </c>
      <c r="P14" s="3">
        <f t="shared" si="24"/>
        <v>131</v>
      </c>
      <c r="Q14" s="3">
        <f t="shared" si="24"/>
        <v>149</v>
      </c>
      <c r="R14" s="3">
        <f t="shared" si="24"/>
        <v>148</v>
      </c>
      <c r="S14" s="3">
        <f t="shared" si="24"/>
        <v>219</v>
      </c>
      <c r="T14" s="3">
        <f t="shared" si="24"/>
        <v>300</v>
      </c>
      <c r="V14" s="3">
        <f t="shared" ref="V14:V16" si="25">AVERAGE(O14:T14)</f>
        <v>185.33333333333334</v>
      </c>
      <c r="W14" s="3">
        <f t="shared" ref="W14:W16" si="26">STDEV(O14:T14)</f>
        <v>63.814313963770452</v>
      </c>
    </row>
    <row r="15" spans="1:23" s="5" customFormat="1" x14ac:dyDescent="0.25">
      <c r="B15" s="5" t="s">
        <v>134</v>
      </c>
      <c r="C15" s="5">
        <v>861</v>
      </c>
      <c r="D15" s="5">
        <v>1341</v>
      </c>
      <c r="E15" s="5">
        <v>1224</v>
      </c>
      <c r="F15" s="5">
        <v>930</v>
      </c>
      <c r="G15" s="5">
        <v>677</v>
      </c>
      <c r="H15" s="5">
        <v>835</v>
      </c>
      <c r="J15" s="5">
        <f t="shared" si="22"/>
        <v>978</v>
      </c>
      <c r="K15" s="5">
        <f t="shared" si="23"/>
        <v>252.71644188694964</v>
      </c>
      <c r="O15" s="17">
        <f>C15/$B$28</f>
        <v>0.47385800770500824</v>
      </c>
      <c r="P15" s="17">
        <f t="shared" ref="P15:T15" si="27">D15/$B$28</f>
        <v>0.73802971931755645</v>
      </c>
      <c r="Q15" s="17">
        <f t="shared" si="27"/>
        <v>0.67363786461199782</v>
      </c>
      <c r="R15" s="17">
        <f t="shared" si="27"/>
        <v>0.51183269124931208</v>
      </c>
      <c r="S15" s="17">
        <f t="shared" si="27"/>
        <v>0.37259218492019813</v>
      </c>
      <c r="T15" s="17">
        <f t="shared" si="27"/>
        <v>0.45954870665932857</v>
      </c>
      <c r="V15" s="5">
        <f t="shared" si="25"/>
        <v>0.53824986241056694</v>
      </c>
      <c r="W15" s="5">
        <f t="shared" si="26"/>
        <v>0.13908444792897603</v>
      </c>
    </row>
    <row r="16" spans="1:23" s="5" customFormat="1" x14ac:dyDescent="0.25">
      <c r="B16" s="5" t="s">
        <v>135</v>
      </c>
      <c r="C16" s="5">
        <v>30</v>
      </c>
      <c r="D16" s="5">
        <v>5</v>
      </c>
      <c r="E16" s="5">
        <v>7</v>
      </c>
      <c r="F16" s="5">
        <v>11</v>
      </c>
      <c r="G16" s="5">
        <v>33</v>
      </c>
      <c r="H16" s="5">
        <v>39</v>
      </c>
      <c r="J16" s="5">
        <f t="shared" si="22"/>
        <v>20.833333333333332</v>
      </c>
      <c r="K16" s="5">
        <f t="shared" si="23"/>
        <v>14.838014242703323</v>
      </c>
      <c r="V16" s="5" t="e">
        <f t="shared" si="25"/>
        <v>#DIV/0!</v>
      </c>
      <c r="W16" s="5" t="e">
        <f t="shared" si="26"/>
        <v>#DIV/0!</v>
      </c>
    </row>
    <row r="17" spans="1:23" s="7" customFormat="1" x14ac:dyDescent="0.25">
      <c r="B17" s="7" t="s">
        <v>136</v>
      </c>
      <c r="C17" s="7" t="s">
        <v>16</v>
      </c>
      <c r="D17" s="7" t="s">
        <v>16</v>
      </c>
      <c r="E17" s="7" t="s">
        <v>16</v>
      </c>
      <c r="F17" s="7" t="s">
        <v>16</v>
      </c>
      <c r="G17" s="7" t="s">
        <v>16</v>
      </c>
      <c r="H17" s="7" t="s">
        <v>19</v>
      </c>
      <c r="L17" s="7">
        <v>5</v>
      </c>
      <c r="M17" s="7">
        <v>1</v>
      </c>
    </row>
    <row r="18" spans="1:23" s="3" customFormat="1" x14ac:dyDescent="0.25">
      <c r="A18" s="3" t="s">
        <v>89</v>
      </c>
      <c r="B18" s="3" t="s">
        <v>133</v>
      </c>
      <c r="C18" s="3">
        <v>152</v>
      </c>
      <c r="D18" s="3">
        <v>39</v>
      </c>
      <c r="E18" s="3">
        <v>192</v>
      </c>
      <c r="F18" s="3">
        <v>182</v>
      </c>
      <c r="G18" s="3">
        <v>40</v>
      </c>
      <c r="H18" s="3">
        <v>0</v>
      </c>
      <c r="J18" s="3">
        <f t="shared" ref="J18:J20" si="28">AVERAGE(C18:H18)</f>
        <v>100.83333333333333</v>
      </c>
      <c r="K18" s="3">
        <f t="shared" ref="K18:K20" si="29">STDEV(C18:H18)</f>
        <v>83.915235009303686</v>
      </c>
      <c r="O18" s="3">
        <f t="shared" ref="O18:T18" si="30">300-C18</f>
        <v>148</v>
      </c>
      <c r="P18" s="3">
        <f t="shared" si="30"/>
        <v>261</v>
      </c>
      <c r="Q18" s="3">
        <f t="shared" si="30"/>
        <v>108</v>
      </c>
      <c r="R18" s="3">
        <f t="shared" si="30"/>
        <v>118</v>
      </c>
      <c r="S18" s="3">
        <f t="shared" si="30"/>
        <v>260</v>
      </c>
      <c r="T18" s="3">
        <f t="shared" si="30"/>
        <v>300</v>
      </c>
      <c r="V18" s="3">
        <f t="shared" ref="V18:V20" si="31">AVERAGE(O18:T18)</f>
        <v>199.16666666666666</v>
      </c>
      <c r="W18" s="3">
        <f t="shared" ref="W18:W20" si="32">STDEV(O18:T18)</f>
        <v>83.9152350093037</v>
      </c>
    </row>
    <row r="19" spans="1:23" s="5" customFormat="1" x14ac:dyDescent="0.25">
      <c r="B19" s="5" t="s">
        <v>134</v>
      </c>
      <c r="C19" s="5">
        <v>1278</v>
      </c>
      <c r="D19" s="5">
        <v>1345</v>
      </c>
      <c r="E19" s="5">
        <v>1158</v>
      </c>
      <c r="F19" s="5">
        <v>1307</v>
      </c>
      <c r="G19" s="5">
        <v>1331</v>
      </c>
      <c r="H19" s="5">
        <v>978</v>
      </c>
      <c r="J19" s="5">
        <f t="shared" si="28"/>
        <v>1232.8333333333333</v>
      </c>
      <c r="K19" s="5">
        <f t="shared" si="29"/>
        <v>141.63250568519499</v>
      </c>
      <c r="O19" s="17">
        <f>C19/$B$28</f>
        <v>0.70335718216840948</v>
      </c>
      <c r="P19" s="17">
        <f t="shared" ref="P19" si="33">D19/$B$28</f>
        <v>0.74023115024766095</v>
      </c>
      <c r="Q19" s="17">
        <f t="shared" ref="Q19" si="34">E19/$B$28</f>
        <v>0.63731425426527244</v>
      </c>
      <c r="R19" s="17">
        <f t="shared" ref="R19" si="35">F19/$B$28</f>
        <v>0.71931755641166761</v>
      </c>
      <c r="S19" s="17">
        <f t="shared" ref="S19" si="36">G19/$B$28</f>
        <v>0.73252614199229504</v>
      </c>
      <c r="T19" s="17">
        <f t="shared" ref="T19" si="37">H19/$B$28</f>
        <v>0.53824986241056683</v>
      </c>
      <c r="V19" s="5">
        <f t="shared" si="31"/>
        <v>0.6784993579159786</v>
      </c>
      <c r="W19" s="5">
        <f t="shared" si="32"/>
        <v>7.794854468090065E-2</v>
      </c>
    </row>
    <row r="20" spans="1:23" s="5" customFormat="1" x14ac:dyDescent="0.25">
      <c r="B20" s="5" t="s">
        <v>135</v>
      </c>
      <c r="C20" s="5">
        <v>46</v>
      </c>
      <c r="D20" s="5">
        <v>90</v>
      </c>
      <c r="E20" s="5">
        <v>31</v>
      </c>
      <c r="F20" s="5">
        <v>34</v>
      </c>
      <c r="G20" s="5">
        <v>94</v>
      </c>
      <c r="H20" s="5">
        <v>86</v>
      </c>
      <c r="J20" s="5">
        <f t="shared" si="28"/>
        <v>63.5</v>
      </c>
      <c r="K20" s="5">
        <f t="shared" si="29"/>
        <v>29.568564388552922</v>
      </c>
      <c r="V20" s="5" t="e">
        <f t="shared" si="31"/>
        <v>#DIV/0!</v>
      </c>
      <c r="W20" s="5" t="e">
        <f t="shared" si="32"/>
        <v>#DIV/0!</v>
      </c>
    </row>
    <row r="21" spans="1:23" s="7" customFormat="1" x14ac:dyDescent="0.25">
      <c r="B21" s="7" t="s">
        <v>136</v>
      </c>
      <c r="C21" s="7" t="s">
        <v>16</v>
      </c>
      <c r="D21" s="7" t="s">
        <v>16</v>
      </c>
      <c r="E21" s="7" t="s">
        <v>16</v>
      </c>
      <c r="F21" s="7" t="s">
        <v>16</v>
      </c>
      <c r="G21" s="7" t="s">
        <v>19</v>
      </c>
      <c r="H21" s="7" t="s">
        <v>19</v>
      </c>
      <c r="L21" s="7">
        <v>4</v>
      </c>
      <c r="M21" s="7">
        <v>2</v>
      </c>
    </row>
    <row r="22" spans="1:23" s="3" customFormat="1" x14ac:dyDescent="0.25">
      <c r="A22" s="3" t="s">
        <v>107</v>
      </c>
      <c r="B22" s="3" t="s">
        <v>133</v>
      </c>
      <c r="C22" s="3">
        <v>164</v>
      </c>
      <c r="D22" s="3">
        <v>233</v>
      </c>
      <c r="E22" s="3">
        <v>126</v>
      </c>
      <c r="F22" s="3">
        <v>2</v>
      </c>
      <c r="G22" s="3">
        <v>2</v>
      </c>
      <c r="H22" s="3">
        <v>0</v>
      </c>
      <c r="J22" s="3">
        <f t="shared" ref="J22:J24" si="38">AVERAGE(C22:H22)</f>
        <v>87.833333333333329</v>
      </c>
      <c r="K22" s="3">
        <f t="shared" ref="K22:K24" si="39">STDEV(C22:H22)</f>
        <v>100.77780840376847</v>
      </c>
      <c r="O22" s="3">
        <f t="shared" ref="O22:T22" si="40">300-C22</f>
        <v>136</v>
      </c>
      <c r="P22" s="3">
        <f t="shared" si="40"/>
        <v>67</v>
      </c>
      <c r="Q22" s="3">
        <f t="shared" si="40"/>
        <v>174</v>
      </c>
      <c r="R22" s="3">
        <f t="shared" si="40"/>
        <v>298</v>
      </c>
      <c r="S22" s="3">
        <f t="shared" si="40"/>
        <v>298</v>
      </c>
      <c r="T22" s="3">
        <f t="shared" si="40"/>
        <v>300</v>
      </c>
      <c r="V22" s="3">
        <f t="shared" ref="V22:V24" si="41">AVERAGE(O22:T22)</f>
        <v>212.16666666666666</v>
      </c>
      <c r="W22" s="3">
        <f t="shared" ref="W22:W24" si="42">STDEV(O22:T22)</f>
        <v>100.77780840376845</v>
      </c>
    </row>
    <row r="23" spans="1:23" s="5" customFormat="1" x14ac:dyDescent="0.25">
      <c r="B23" s="5" t="s">
        <v>134</v>
      </c>
      <c r="C23" s="5">
        <v>1639</v>
      </c>
      <c r="D23" s="5">
        <v>1410</v>
      </c>
      <c r="E23" s="5">
        <v>1754</v>
      </c>
      <c r="F23" s="5">
        <v>1817</v>
      </c>
      <c r="G23" s="5">
        <v>1530</v>
      </c>
      <c r="H23" s="5">
        <v>1703</v>
      </c>
      <c r="J23" s="5">
        <f t="shared" si="38"/>
        <v>1642.1666666666667</v>
      </c>
      <c r="K23" s="5">
        <f t="shared" si="39"/>
        <v>150.51035401814278</v>
      </c>
      <c r="O23" s="17">
        <f>C23/$B$28</f>
        <v>0.90203632361034669</v>
      </c>
      <c r="P23" s="17">
        <f t="shared" ref="P23" si="43">D23/$B$28</f>
        <v>0.77600440286186023</v>
      </c>
      <c r="Q23" s="17">
        <f t="shared" ref="Q23" si="44">E23/$B$28</f>
        <v>0.96532746285085302</v>
      </c>
      <c r="R23" s="17">
        <f t="shared" ref="R23" si="45">F23/$B$28</f>
        <v>1</v>
      </c>
      <c r="S23" s="17">
        <f t="shared" ref="S23" si="46">G23/$B$28</f>
        <v>0.84204733076499727</v>
      </c>
      <c r="T23" s="17">
        <f t="shared" ref="T23" si="47">H23/$B$28</f>
        <v>0.93725921849201976</v>
      </c>
      <c r="V23" s="5">
        <f t="shared" si="41"/>
        <v>0.90377912309667963</v>
      </c>
      <c r="W23" s="5">
        <f t="shared" si="42"/>
        <v>8.283453715913193E-2</v>
      </c>
    </row>
    <row r="24" spans="1:23" s="5" customFormat="1" x14ac:dyDescent="0.25">
      <c r="B24" s="5" t="s">
        <v>135</v>
      </c>
      <c r="C24" s="5">
        <v>33</v>
      </c>
      <c r="D24" s="5">
        <v>18</v>
      </c>
      <c r="E24" s="5">
        <v>58</v>
      </c>
      <c r="F24" s="5">
        <v>92</v>
      </c>
      <c r="G24" s="5">
        <v>91</v>
      </c>
      <c r="H24" s="5">
        <v>78</v>
      </c>
      <c r="J24" s="5">
        <f t="shared" si="38"/>
        <v>61.666666666666664</v>
      </c>
      <c r="K24" s="5">
        <f t="shared" si="39"/>
        <v>30.949421103902193</v>
      </c>
      <c r="V24" s="5" t="e">
        <f t="shared" si="41"/>
        <v>#DIV/0!</v>
      </c>
      <c r="W24" s="5" t="e">
        <f t="shared" si="42"/>
        <v>#DIV/0!</v>
      </c>
    </row>
    <row r="25" spans="1:23" s="7" customFormat="1" x14ac:dyDescent="0.25">
      <c r="B25" s="7" t="s">
        <v>136</v>
      </c>
      <c r="C25" s="7" t="s">
        <v>16</v>
      </c>
      <c r="D25" s="7" t="s">
        <v>16</v>
      </c>
      <c r="E25" s="7" t="s">
        <v>16</v>
      </c>
      <c r="F25" s="7" t="s">
        <v>16</v>
      </c>
      <c r="G25" s="7" t="s">
        <v>16</v>
      </c>
      <c r="H25" s="7" t="s">
        <v>16</v>
      </c>
      <c r="L25" s="7">
        <v>6</v>
      </c>
      <c r="M25" s="7">
        <v>0</v>
      </c>
    </row>
    <row r="27" spans="1:23" x14ac:dyDescent="0.25">
      <c r="A27" t="s">
        <v>250</v>
      </c>
      <c r="B27">
        <v>6024</v>
      </c>
    </row>
    <row r="28" spans="1:23" x14ac:dyDescent="0.25">
      <c r="A28" t="s">
        <v>251</v>
      </c>
      <c r="B28">
        <v>1817</v>
      </c>
    </row>
    <row r="30" spans="1:23" s="3" customFormat="1" x14ac:dyDescent="0.25">
      <c r="A30" s="3" t="s">
        <v>247</v>
      </c>
      <c r="B30" s="3" t="s">
        <v>133</v>
      </c>
      <c r="J30" s="3">
        <f>AVERAGE(C2:H2, C6:H6, C10:H10)</f>
        <v>121.77777777777777</v>
      </c>
      <c r="K30" s="3">
        <f>STDEV(C2:H2, C6:H6, C10:H10)</f>
        <v>71.50117691796126</v>
      </c>
      <c r="N30" s="3" t="s">
        <v>252</v>
      </c>
      <c r="V30" s="3">
        <f>AVERAGE(O2:T2, O6:T6, O10:T10)</f>
        <v>178.22222222222223</v>
      </c>
      <c r="W30" s="3">
        <f>STDEV(O2:T2, O6:T6, O10:T10)</f>
        <v>71.50117691796126</v>
      </c>
    </row>
    <row r="31" spans="1:23" s="5" customFormat="1" x14ac:dyDescent="0.25">
      <c r="B31" s="5" t="s">
        <v>134</v>
      </c>
      <c r="J31" s="5">
        <f>AVERAGE(C3:H3, C7:H7, C11:H11)</f>
        <v>4036.4444444444443</v>
      </c>
      <c r="K31" s="5">
        <f>STDEV(C3:H3, C7:H7, C11:H11)</f>
        <v>1512.1413030075717</v>
      </c>
      <c r="N31" s="5" t="s">
        <v>253</v>
      </c>
      <c r="V31" s="5">
        <f>AVERAGE(O3:T3, O7:T7, O11:T11)</f>
        <v>0.67006049874575757</v>
      </c>
      <c r="W31" s="5">
        <f>STDEV(O3:T3, O7:T7, O11:T11)</f>
        <v>0.25101947261081892</v>
      </c>
    </row>
    <row r="32" spans="1:23" s="7" customFormat="1" x14ac:dyDescent="0.25">
      <c r="B32" s="7" t="s">
        <v>135</v>
      </c>
      <c r="J32" s="7">
        <f>AVERAGE(C4:H4, C8:H8, C12:H12)</f>
        <v>42.777777777777779</v>
      </c>
      <c r="K32" s="7">
        <f>STDEV(C4:H4, C8:H8, C12:H12)</f>
        <v>29.673825970245531</v>
      </c>
    </row>
    <row r="33" spans="1:23" s="3" customFormat="1" x14ac:dyDescent="0.25">
      <c r="A33" s="3" t="s">
        <v>248</v>
      </c>
      <c r="B33" s="3" t="s">
        <v>133</v>
      </c>
      <c r="J33" s="3">
        <f>AVERAGE(C14:H14,C18:H18,C22:H22)</f>
        <v>101.11111111111111</v>
      </c>
      <c r="K33" s="3">
        <f>STDEV(C14:H14,C18:H18,C22:H22)</f>
        <v>79.893965677227385</v>
      </c>
      <c r="N33" s="3" t="s">
        <v>252</v>
      </c>
      <c r="V33" s="3">
        <f>AVERAGE(O14:T14,O18:T18,O22:T22)</f>
        <v>198.88888888888889</v>
      </c>
      <c r="W33" s="3">
        <f>STDEV(O14:T14,O18:T18,O22:T22)</f>
        <v>79.893965677227371</v>
      </c>
    </row>
    <row r="34" spans="1:23" s="5" customFormat="1" x14ac:dyDescent="0.25">
      <c r="B34" s="5" t="s">
        <v>134</v>
      </c>
      <c r="J34" s="5">
        <f>AVERAGE(C15:H15,C19:H19,C23:H23)</f>
        <v>1284.3333333333333</v>
      </c>
      <c r="K34" s="5">
        <f>STDEV(C15:H15,C19:H19,C23:H23)</f>
        <v>332.55835401253933</v>
      </c>
      <c r="N34" s="5" t="s">
        <v>253</v>
      </c>
      <c r="V34" s="5">
        <f>AVERAGE(O15:T15,O19:T19,O23:T23)</f>
        <v>0.70684278114107502</v>
      </c>
      <c r="W34" s="5">
        <f>STDEV(O15:T15,O19:T19,O23:T23)</f>
        <v>0.18302606164696728</v>
      </c>
    </row>
    <row r="35" spans="1:23" s="7" customFormat="1" x14ac:dyDescent="0.25">
      <c r="B35" s="7" t="s">
        <v>135</v>
      </c>
      <c r="J35" s="7">
        <f>AVERAGE(C16:H16,C20:H20,C24:H24)</f>
        <v>48.666666666666664</v>
      </c>
      <c r="K35" s="7">
        <f>STDEV(C16:H16,C20:H20,C24:H24)</f>
        <v>31.848908006028569</v>
      </c>
    </row>
    <row r="37" spans="1:23" s="3" customFormat="1" x14ac:dyDescent="0.25">
      <c r="A37" s="3" t="s">
        <v>18</v>
      </c>
      <c r="B37" s="3" t="s">
        <v>133</v>
      </c>
      <c r="J37" s="3">
        <f>AVERAGE(C2:H2,C14:H14)</f>
        <v>121</v>
      </c>
      <c r="K37" s="3">
        <f>STDEV(C2:H2,C14:H14)</f>
        <v>61.982402194640549</v>
      </c>
      <c r="N37" s="3" t="s">
        <v>252</v>
      </c>
      <c r="V37" s="3">
        <f>AVERAGE(O2:T2,O14:T14)</f>
        <v>179</v>
      </c>
      <c r="W37" s="3">
        <f>STDEV(O2:T2,O14:T14)</f>
        <v>61.982402194640549</v>
      </c>
    </row>
    <row r="38" spans="1:23" s="5" customFormat="1" x14ac:dyDescent="0.25">
      <c r="B38" s="5" t="s">
        <v>134</v>
      </c>
      <c r="J38" s="5">
        <f>AVERAGE(C3:H3,C15:H15)</f>
        <v>2100.25</v>
      </c>
      <c r="K38" s="5">
        <f>STDEV(C3:H3,C15:H15)</f>
        <v>1267.186010956417</v>
      </c>
      <c r="N38" s="5" t="s">
        <v>253</v>
      </c>
      <c r="V38" s="5">
        <f>AVERAGE(O3:T3,O15:T15)</f>
        <v>0.53659671075375626</v>
      </c>
      <c r="W38" s="5">
        <f>STDEV(O3:T3,O15:T15)</f>
        <v>0.11993415824678014</v>
      </c>
    </row>
    <row r="39" spans="1:23" s="7" customFormat="1" x14ac:dyDescent="0.25">
      <c r="B39" s="7" t="s">
        <v>135</v>
      </c>
      <c r="J39" s="7">
        <f>AVERAGE(C4:H4,C16:H16)</f>
        <v>18.333333333333332</v>
      </c>
      <c r="K39" s="7">
        <f>STDEV(C4:H4,C16:H16)</f>
        <v>12.323911224882622</v>
      </c>
    </row>
    <row r="40" spans="1:23" s="3" customFormat="1" x14ac:dyDescent="0.25">
      <c r="A40" s="3" t="s">
        <v>23</v>
      </c>
      <c r="B40" s="3" t="s">
        <v>133</v>
      </c>
      <c r="J40" s="3">
        <f>AVERAGE(C6:H6,C18:H18)</f>
        <v>102.83333333333333</v>
      </c>
      <c r="K40" s="3">
        <f>STDEV(C6:H6,C18:H18)</f>
        <v>82.940102520195907</v>
      </c>
      <c r="N40" s="3" t="s">
        <v>252</v>
      </c>
      <c r="V40" s="3">
        <f>AVERAGE(O6:T6,O18:T18)</f>
        <v>197.16666666666666</v>
      </c>
      <c r="W40" s="3">
        <f>STDEV(O6:T6,O18:T18)</f>
        <v>82.940102520195907</v>
      </c>
    </row>
    <row r="41" spans="1:23" s="5" customFormat="1" x14ac:dyDescent="0.25">
      <c r="B41" s="5" t="s">
        <v>134</v>
      </c>
      <c r="J41" s="5">
        <f>AVERAGE(C7:H7,C19:H19)</f>
        <v>2656</v>
      </c>
      <c r="K41" s="5">
        <f>STDEV(C7:H7,C19:H19)</f>
        <v>1608.3854694014797</v>
      </c>
      <c r="N41" s="5" t="s">
        <v>253</v>
      </c>
      <c r="V41" s="5">
        <f>AVERAGE(O7:T7,O19:T19)</f>
        <v>0.67782592951133169</v>
      </c>
      <c r="W41" s="5">
        <f>STDEV(O7:T7,O19:T19)</f>
        <v>0.11362330710239539</v>
      </c>
    </row>
    <row r="42" spans="1:23" s="7" customFormat="1" x14ac:dyDescent="0.25">
      <c r="B42" s="7" t="s">
        <v>135</v>
      </c>
      <c r="J42" s="7">
        <f>AVERAGE(C8:H8,C20:H20)</f>
        <v>63.333333333333336</v>
      </c>
      <c r="K42" s="7">
        <f>STDEV(C8:H8,C20:H20)</f>
        <v>28.968112039819143</v>
      </c>
    </row>
    <row r="43" spans="1:23" s="3" customFormat="1" x14ac:dyDescent="0.25">
      <c r="A43" s="3" t="s">
        <v>71</v>
      </c>
      <c r="B43" s="3" t="s">
        <v>133</v>
      </c>
      <c r="J43" s="3">
        <f>AVERAGE(C10:H10,C22:H22)</f>
        <v>110.5</v>
      </c>
      <c r="K43" s="3">
        <f>STDEV(C10:H10,C22:H22)</f>
        <v>84.928312015594557</v>
      </c>
      <c r="N43" s="3" t="s">
        <v>252</v>
      </c>
      <c r="V43" s="3">
        <f>AVERAGE(O10:T10,O22:T22)</f>
        <v>189.5</v>
      </c>
      <c r="W43" s="3">
        <f>STDEV(O10:T10,O22:T22)</f>
        <v>84.928312015594557</v>
      </c>
    </row>
    <row r="44" spans="1:23" s="5" customFormat="1" x14ac:dyDescent="0.25">
      <c r="B44" s="5" t="s">
        <v>134</v>
      </c>
      <c r="J44" s="5">
        <f>AVERAGE(C11:H11,C23:H23)</f>
        <v>3224.9166666666665</v>
      </c>
      <c r="K44" s="5">
        <f>STDEV(C11:H11,C23:H23)</f>
        <v>2240.332055677678</v>
      </c>
      <c r="N44" s="5" t="s">
        <v>253</v>
      </c>
      <c r="V44" s="5">
        <f>AVERAGE(O11:T11,O23:T23)</f>
        <v>0.85093227956516138</v>
      </c>
      <c r="W44" s="5">
        <f>STDEV(O11:T11,O23:T23)</f>
        <v>0.26245732762102464</v>
      </c>
    </row>
    <row r="45" spans="1:23" s="7" customFormat="1" x14ac:dyDescent="0.25">
      <c r="B45" s="7" t="s">
        <v>135</v>
      </c>
      <c r="J45" s="7">
        <f>AVERAGE(C12:H12,C24:H24)</f>
        <v>55.5</v>
      </c>
      <c r="K45" s="7">
        <f>STDEV(C12:H12,C24:H24)</f>
        <v>26.548412039483299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7" sqref="G17"/>
    </sheetView>
  </sheetViews>
  <sheetFormatPr defaultRowHeight="15" x14ac:dyDescent="0.25"/>
  <sheetData>
    <row r="1" spans="1:8" x14ac:dyDescent="0.25">
      <c r="B1" s="1" t="s">
        <v>124</v>
      </c>
      <c r="C1" s="1" t="s">
        <v>125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130</v>
      </c>
    </row>
    <row r="2" spans="1:8" x14ac:dyDescent="0.25">
      <c r="A2" t="s">
        <v>139</v>
      </c>
      <c r="B2">
        <v>3</v>
      </c>
      <c r="C2">
        <v>12</v>
      </c>
      <c r="D2">
        <v>6</v>
      </c>
      <c r="E2">
        <v>9</v>
      </c>
      <c r="F2">
        <v>5</v>
      </c>
      <c r="G2">
        <v>11</v>
      </c>
    </row>
    <row r="3" spans="1:8" x14ac:dyDescent="0.25">
      <c r="B3" t="s">
        <v>137</v>
      </c>
      <c r="C3" t="s">
        <v>137</v>
      </c>
      <c r="D3" t="s">
        <v>137</v>
      </c>
      <c r="E3" t="s">
        <v>140</v>
      </c>
      <c r="F3" t="s">
        <v>138</v>
      </c>
      <c r="G3" t="s">
        <v>138</v>
      </c>
    </row>
    <row r="4" spans="1:8" x14ac:dyDescent="0.25">
      <c r="B4" t="s">
        <v>138</v>
      </c>
      <c r="C4" t="s">
        <v>138</v>
      </c>
      <c r="D4" t="s">
        <v>137</v>
      </c>
      <c r="E4" t="s">
        <v>137</v>
      </c>
      <c r="F4" t="s">
        <v>137</v>
      </c>
      <c r="G4" t="s">
        <v>137</v>
      </c>
    </row>
    <row r="5" spans="1:8" x14ac:dyDescent="0.25">
      <c r="B5" t="s">
        <v>137</v>
      </c>
      <c r="C5" t="s">
        <v>137</v>
      </c>
      <c r="D5" t="s">
        <v>138</v>
      </c>
      <c r="E5" t="s">
        <v>138</v>
      </c>
      <c r="F5" t="s">
        <v>138</v>
      </c>
      <c r="G5" t="s">
        <v>137</v>
      </c>
    </row>
    <row r="6" spans="1:8" x14ac:dyDescent="0.25">
      <c r="B6" t="s">
        <v>138</v>
      </c>
      <c r="C6" t="s">
        <v>138</v>
      </c>
      <c r="D6" t="s">
        <v>138</v>
      </c>
      <c r="E6" t="s">
        <v>137</v>
      </c>
      <c r="F6" t="s">
        <v>137</v>
      </c>
      <c r="G6" t="s">
        <v>138</v>
      </c>
    </row>
    <row r="7" spans="1:8" x14ac:dyDescent="0.25">
      <c r="B7" t="s">
        <v>137</v>
      </c>
      <c r="C7" t="s">
        <v>140</v>
      </c>
      <c r="D7" t="s">
        <v>138</v>
      </c>
      <c r="E7" t="s">
        <v>140</v>
      </c>
      <c r="F7" t="s">
        <v>140</v>
      </c>
      <c r="G7" t="s">
        <v>138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workbookViewId="0">
      <pane xSplit="2" ySplit="1" topLeftCell="C84" activePane="bottomRight" state="frozen"/>
      <selection pane="topRight" activeCell="C1" sqref="C1"/>
      <selection pane="bottomLeft" activeCell="A2" sqref="A2"/>
      <selection pane="bottomRight" activeCell="B52" sqref="B52"/>
    </sheetView>
  </sheetViews>
  <sheetFormatPr defaultRowHeight="15" x14ac:dyDescent="0.25"/>
  <cols>
    <col min="1" max="1" width="17.28515625" bestFit="1" customWidth="1"/>
    <col min="2" max="2" width="41.85546875" customWidth="1"/>
    <col min="3" max="4" width="23.7109375" bestFit="1" customWidth="1"/>
    <col min="5" max="6" width="20" bestFit="1" customWidth="1"/>
    <col min="7" max="8" width="21.42578125" bestFit="1" customWidth="1"/>
    <col min="9" max="9" width="7.42578125" customWidth="1"/>
    <col min="10" max="11" width="12" bestFit="1" customWidth="1"/>
  </cols>
  <sheetData>
    <row r="1" spans="1:11" s="1" customFormat="1" x14ac:dyDescent="0.25">
      <c r="C1" s="1" t="s">
        <v>124</v>
      </c>
      <c r="D1" s="1" t="s">
        <v>125</v>
      </c>
      <c r="E1" s="1" t="s">
        <v>126</v>
      </c>
      <c r="F1" s="1" t="s">
        <v>127</v>
      </c>
      <c r="G1" s="1" t="s">
        <v>128</v>
      </c>
      <c r="H1" s="1" t="s">
        <v>129</v>
      </c>
      <c r="J1" s="1" t="s">
        <v>244</v>
      </c>
      <c r="K1" s="1" t="s">
        <v>245</v>
      </c>
    </row>
    <row r="2" spans="1:11" x14ac:dyDescent="0.25">
      <c r="A2" t="s">
        <v>152</v>
      </c>
      <c r="B2" t="s">
        <v>142</v>
      </c>
      <c r="C2" t="s">
        <v>143</v>
      </c>
      <c r="D2" t="s">
        <v>143</v>
      </c>
      <c r="E2" t="s">
        <v>143</v>
      </c>
      <c r="F2" t="s">
        <v>143</v>
      </c>
      <c r="G2" t="s">
        <v>155</v>
      </c>
      <c r="H2" t="s">
        <v>143</v>
      </c>
    </row>
    <row r="3" spans="1:11" x14ac:dyDescent="0.25">
      <c r="B3" t="s">
        <v>144</v>
      </c>
      <c r="C3">
        <v>29</v>
      </c>
      <c r="D3">
        <v>29</v>
      </c>
      <c r="E3">
        <v>29</v>
      </c>
      <c r="F3">
        <v>22</v>
      </c>
      <c r="G3">
        <v>20</v>
      </c>
      <c r="H3">
        <v>22</v>
      </c>
      <c r="J3">
        <f>AVERAGE(C3:H3)</f>
        <v>25.166666666666668</v>
      </c>
      <c r="K3">
        <f>STDEV(C3:H3)</f>
        <v>4.2622372841814773</v>
      </c>
    </row>
    <row r="4" spans="1:11" x14ac:dyDescent="0.25">
      <c r="B4" t="s">
        <v>145</v>
      </c>
      <c r="C4" t="s">
        <v>146</v>
      </c>
      <c r="D4" t="s">
        <v>146</v>
      </c>
      <c r="E4" t="s">
        <v>146</v>
      </c>
      <c r="F4" t="s">
        <v>146</v>
      </c>
      <c r="G4" t="s">
        <v>146</v>
      </c>
      <c r="H4" t="s">
        <v>146</v>
      </c>
    </row>
    <row r="5" spans="1:11" x14ac:dyDescent="0.25">
      <c r="B5" t="s">
        <v>147</v>
      </c>
      <c r="C5" t="s">
        <v>148</v>
      </c>
      <c r="D5" t="s">
        <v>148</v>
      </c>
      <c r="E5" t="s">
        <v>148</v>
      </c>
      <c r="F5" t="s">
        <v>148</v>
      </c>
      <c r="G5" t="s">
        <v>148</v>
      </c>
      <c r="H5" t="s">
        <v>148</v>
      </c>
    </row>
    <row r="6" spans="1:11" x14ac:dyDescent="0.25">
      <c r="B6" t="s">
        <v>149</v>
      </c>
      <c r="C6" t="s">
        <v>150</v>
      </c>
      <c r="D6" t="s">
        <v>153</v>
      </c>
      <c r="E6" t="s">
        <v>154</v>
      </c>
      <c r="F6" t="s">
        <v>153</v>
      </c>
      <c r="G6" t="s">
        <v>156</v>
      </c>
      <c r="H6" t="s">
        <v>156</v>
      </c>
    </row>
    <row r="7" spans="1:11" x14ac:dyDescent="0.25">
      <c r="B7" t="s">
        <v>151</v>
      </c>
      <c r="C7" t="s">
        <v>150</v>
      </c>
      <c r="D7" t="s">
        <v>150</v>
      </c>
      <c r="E7" t="s">
        <v>154</v>
      </c>
      <c r="F7" t="s">
        <v>154</v>
      </c>
      <c r="G7" t="s">
        <v>153</v>
      </c>
      <c r="H7" t="s">
        <v>154</v>
      </c>
    </row>
    <row r="8" spans="1:11" s="3" customFormat="1" x14ac:dyDescent="0.25">
      <c r="A8" s="3" t="s">
        <v>131</v>
      </c>
      <c r="B8" s="3" t="s">
        <v>157</v>
      </c>
      <c r="C8" s="3">
        <v>65</v>
      </c>
      <c r="D8" s="3">
        <v>70</v>
      </c>
      <c r="E8" s="3">
        <v>65</v>
      </c>
      <c r="F8" s="3">
        <v>40</v>
      </c>
      <c r="G8" s="3">
        <v>90</v>
      </c>
      <c r="H8" s="3">
        <v>65</v>
      </c>
      <c r="J8" s="3">
        <f t="shared" ref="J8:J28" si="0">AVERAGE(C8:H8)</f>
        <v>65.833333333333329</v>
      </c>
      <c r="K8" s="3">
        <f t="shared" ref="K8:K28" si="1">STDEV(C8:H8)</f>
        <v>15.942605391424152</v>
      </c>
    </row>
    <row r="9" spans="1:11" s="5" customFormat="1" x14ac:dyDescent="0.25">
      <c r="B9" s="5" t="s">
        <v>158</v>
      </c>
      <c r="C9" s="5">
        <v>75</v>
      </c>
      <c r="D9" s="5">
        <v>85</v>
      </c>
      <c r="E9" s="5">
        <v>55</v>
      </c>
      <c r="F9" s="5">
        <v>40</v>
      </c>
      <c r="G9" s="5">
        <v>5</v>
      </c>
      <c r="H9" s="5">
        <v>60</v>
      </c>
      <c r="J9" s="5">
        <f t="shared" si="0"/>
        <v>53.333333333333336</v>
      </c>
      <c r="K9" s="5">
        <f t="shared" si="1"/>
        <v>28.401877872187718</v>
      </c>
    </row>
    <row r="10" spans="1:11" s="5" customFormat="1" x14ac:dyDescent="0.25">
      <c r="B10" s="5" t="s">
        <v>159</v>
      </c>
      <c r="C10" s="5">
        <v>75</v>
      </c>
      <c r="D10" s="5">
        <v>85</v>
      </c>
      <c r="E10" s="5">
        <v>55</v>
      </c>
      <c r="F10" s="5">
        <v>30</v>
      </c>
      <c r="G10" s="5">
        <v>75</v>
      </c>
      <c r="H10" s="5">
        <v>60</v>
      </c>
      <c r="J10" s="5">
        <f t="shared" si="0"/>
        <v>63.333333333333336</v>
      </c>
      <c r="K10" s="5">
        <f t="shared" si="1"/>
        <v>19.663841605003494</v>
      </c>
    </row>
    <row r="11" spans="1:11" s="5" customFormat="1" x14ac:dyDescent="0.25">
      <c r="B11" s="5" t="s">
        <v>160</v>
      </c>
      <c r="C11" s="5">
        <v>25</v>
      </c>
      <c r="D11" s="5">
        <v>80</v>
      </c>
      <c r="E11" s="5">
        <v>45</v>
      </c>
      <c r="F11" s="5">
        <v>70</v>
      </c>
      <c r="G11" s="5">
        <v>25</v>
      </c>
      <c r="H11" s="5">
        <v>80</v>
      </c>
      <c r="J11" s="5">
        <f t="shared" si="0"/>
        <v>54.166666666666664</v>
      </c>
      <c r="K11" s="5">
        <f t="shared" si="1"/>
        <v>25.964719653149857</v>
      </c>
    </row>
    <row r="12" spans="1:11" s="5" customFormat="1" x14ac:dyDescent="0.25">
      <c r="B12" s="5" t="s">
        <v>161</v>
      </c>
      <c r="C12" s="5">
        <v>80</v>
      </c>
      <c r="D12" s="5">
        <v>85</v>
      </c>
      <c r="E12" s="5">
        <v>60</v>
      </c>
      <c r="F12" s="5">
        <v>35</v>
      </c>
      <c r="G12" s="5">
        <v>45</v>
      </c>
      <c r="H12" s="5">
        <v>60</v>
      </c>
      <c r="J12" s="5">
        <f t="shared" si="0"/>
        <v>60.833333333333336</v>
      </c>
      <c r="K12" s="5">
        <f t="shared" si="1"/>
        <v>19.343388189938867</v>
      </c>
    </row>
    <row r="13" spans="1:11" s="7" customFormat="1" x14ac:dyDescent="0.25">
      <c r="B13" s="7" t="s">
        <v>162</v>
      </c>
      <c r="C13" s="7">
        <v>75</v>
      </c>
      <c r="D13" s="7">
        <v>65</v>
      </c>
      <c r="E13" s="7">
        <v>55</v>
      </c>
      <c r="F13" s="7">
        <v>30</v>
      </c>
      <c r="G13" s="7">
        <v>70</v>
      </c>
      <c r="H13" s="7">
        <v>55</v>
      </c>
      <c r="J13" s="7">
        <f t="shared" si="0"/>
        <v>58.333333333333336</v>
      </c>
      <c r="K13" s="7">
        <f t="shared" si="1"/>
        <v>16.020819787597212</v>
      </c>
    </row>
    <row r="14" spans="1:11" s="3" customFormat="1" x14ac:dyDescent="0.25">
      <c r="A14" s="3" t="s">
        <v>22</v>
      </c>
      <c r="B14" s="3" t="s">
        <v>157</v>
      </c>
      <c r="C14" s="3">
        <v>35</v>
      </c>
      <c r="D14" s="3">
        <v>75</v>
      </c>
      <c r="E14" s="3">
        <v>60</v>
      </c>
      <c r="F14" s="3">
        <v>50</v>
      </c>
      <c r="G14" s="3">
        <v>80</v>
      </c>
      <c r="H14" s="3">
        <v>75</v>
      </c>
      <c r="J14" s="3">
        <f t="shared" si="0"/>
        <v>62.5</v>
      </c>
      <c r="K14" s="3">
        <f t="shared" si="1"/>
        <v>17.535677916750181</v>
      </c>
    </row>
    <row r="15" spans="1:11" s="5" customFormat="1" x14ac:dyDescent="0.25">
      <c r="B15" s="5" t="s">
        <v>158</v>
      </c>
      <c r="C15" s="5">
        <v>35</v>
      </c>
      <c r="D15" s="5">
        <v>70</v>
      </c>
      <c r="E15" s="5">
        <v>45</v>
      </c>
      <c r="F15" s="5">
        <v>40</v>
      </c>
      <c r="G15" s="5">
        <v>5</v>
      </c>
      <c r="H15" s="5">
        <v>65</v>
      </c>
      <c r="J15" s="5">
        <f t="shared" si="0"/>
        <v>43.333333333333336</v>
      </c>
      <c r="K15" s="5">
        <f t="shared" si="1"/>
        <v>23.380903889000244</v>
      </c>
    </row>
    <row r="16" spans="1:11" s="5" customFormat="1" x14ac:dyDescent="0.25">
      <c r="B16" s="5" t="s">
        <v>159</v>
      </c>
      <c r="C16" s="5">
        <v>30</v>
      </c>
      <c r="D16" s="5">
        <v>75</v>
      </c>
      <c r="E16" s="5">
        <v>50</v>
      </c>
      <c r="F16" s="5">
        <v>35</v>
      </c>
      <c r="G16" s="5">
        <v>90</v>
      </c>
      <c r="H16" s="5">
        <v>80</v>
      </c>
      <c r="J16" s="5">
        <f t="shared" si="0"/>
        <v>60</v>
      </c>
      <c r="K16" s="5">
        <f t="shared" si="1"/>
        <v>25.099800796022265</v>
      </c>
    </row>
    <row r="17" spans="1:11" s="5" customFormat="1" x14ac:dyDescent="0.25">
      <c r="B17" s="5" t="s">
        <v>160</v>
      </c>
      <c r="C17" s="5">
        <v>70</v>
      </c>
      <c r="D17" s="5">
        <v>75</v>
      </c>
      <c r="E17" s="5">
        <v>70</v>
      </c>
      <c r="F17" s="5">
        <v>65</v>
      </c>
      <c r="G17" s="5">
        <v>55</v>
      </c>
      <c r="H17" s="5">
        <v>65</v>
      </c>
      <c r="J17" s="5">
        <f t="shared" si="0"/>
        <v>66.666666666666671</v>
      </c>
      <c r="K17" s="5">
        <f t="shared" si="1"/>
        <v>6.8313005106397329</v>
      </c>
    </row>
    <row r="18" spans="1:11" s="5" customFormat="1" x14ac:dyDescent="0.25">
      <c r="B18" s="5" t="s">
        <v>161</v>
      </c>
      <c r="C18" s="5">
        <v>25</v>
      </c>
      <c r="D18" s="5">
        <v>75</v>
      </c>
      <c r="E18" s="5">
        <v>35</v>
      </c>
      <c r="F18" s="5">
        <v>40</v>
      </c>
      <c r="G18" s="5">
        <v>60</v>
      </c>
      <c r="H18" s="5">
        <v>65</v>
      </c>
      <c r="J18" s="5">
        <f t="shared" si="0"/>
        <v>50</v>
      </c>
      <c r="K18" s="5">
        <f t="shared" si="1"/>
        <v>19.493588689617926</v>
      </c>
    </row>
    <row r="19" spans="1:11" s="7" customFormat="1" x14ac:dyDescent="0.25">
      <c r="B19" s="7" t="s">
        <v>162</v>
      </c>
      <c r="C19" s="7">
        <v>25</v>
      </c>
      <c r="D19" s="7">
        <v>80</v>
      </c>
      <c r="E19" s="7">
        <v>45</v>
      </c>
      <c r="F19" s="7">
        <v>30</v>
      </c>
      <c r="G19" s="7">
        <v>30</v>
      </c>
      <c r="H19" s="7">
        <v>75</v>
      </c>
      <c r="J19" s="7">
        <f t="shared" si="0"/>
        <v>47.5</v>
      </c>
      <c r="K19" s="7">
        <f t="shared" si="1"/>
        <v>24.238399287081645</v>
      </c>
    </row>
    <row r="20" spans="1:11" s="3" customFormat="1" x14ac:dyDescent="0.25">
      <c r="A20" s="3" t="s">
        <v>132</v>
      </c>
      <c r="B20" s="3" t="s">
        <v>157</v>
      </c>
      <c r="C20" s="3">
        <v>60</v>
      </c>
      <c r="D20" s="3">
        <v>60</v>
      </c>
      <c r="E20" s="3">
        <v>45</v>
      </c>
      <c r="F20" s="3">
        <v>50</v>
      </c>
      <c r="G20" s="3">
        <v>55</v>
      </c>
      <c r="H20" s="3">
        <v>80</v>
      </c>
      <c r="J20" s="3">
        <f t="shared" si="0"/>
        <v>58.333333333333336</v>
      </c>
      <c r="K20" s="3">
        <f t="shared" si="1"/>
        <v>12.110601416389956</v>
      </c>
    </row>
    <row r="21" spans="1:11" s="5" customFormat="1" x14ac:dyDescent="0.25">
      <c r="B21" s="5" t="s">
        <v>158</v>
      </c>
      <c r="C21" s="5">
        <v>25</v>
      </c>
      <c r="D21" s="5">
        <v>45</v>
      </c>
      <c r="E21" s="5">
        <v>30</v>
      </c>
      <c r="F21" s="5">
        <v>65</v>
      </c>
      <c r="G21" s="5">
        <v>5</v>
      </c>
      <c r="H21" s="5">
        <v>75</v>
      </c>
      <c r="J21" s="5">
        <f t="shared" si="0"/>
        <v>40.833333333333336</v>
      </c>
      <c r="K21" s="5">
        <f t="shared" si="1"/>
        <v>26.156579796805751</v>
      </c>
    </row>
    <row r="22" spans="1:11" s="5" customFormat="1" x14ac:dyDescent="0.25">
      <c r="B22" s="5" t="s">
        <v>159</v>
      </c>
      <c r="C22" s="5">
        <v>50</v>
      </c>
      <c r="D22" s="5">
        <v>45</v>
      </c>
      <c r="E22" s="5">
        <v>35</v>
      </c>
      <c r="F22" s="5">
        <v>50</v>
      </c>
      <c r="G22" s="5">
        <v>75</v>
      </c>
      <c r="H22" s="5">
        <v>80</v>
      </c>
      <c r="J22" s="5">
        <f t="shared" si="0"/>
        <v>55.833333333333336</v>
      </c>
      <c r="K22" s="5">
        <f t="shared" si="1"/>
        <v>17.724747294860549</v>
      </c>
    </row>
    <row r="23" spans="1:11" s="5" customFormat="1" x14ac:dyDescent="0.25">
      <c r="B23" s="5" t="s">
        <v>160</v>
      </c>
      <c r="C23" s="5">
        <v>55</v>
      </c>
      <c r="D23" s="5">
        <v>90</v>
      </c>
      <c r="E23" s="5">
        <v>85</v>
      </c>
      <c r="F23" s="5">
        <v>55</v>
      </c>
      <c r="G23" s="5">
        <v>70</v>
      </c>
      <c r="H23" s="5">
        <v>65</v>
      </c>
      <c r="J23" s="5">
        <f t="shared" si="0"/>
        <v>70</v>
      </c>
      <c r="K23" s="5">
        <f t="shared" si="1"/>
        <v>14.832396974191326</v>
      </c>
    </row>
    <row r="24" spans="1:11" s="5" customFormat="1" x14ac:dyDescent="0.25">
      <c r="B24" s="5" t="s">
        <v>161</v>
      </c>
      <c r="C24" s="5">
        <v>35</v>
      </c>
      <c r="D24" s="5">
        <v>45</v>
      </c>
      <c r="E24" s="5">
        <v>30</v>
      </c>
      <c r="F24" s="5">
        <v>65</v>
      </c>
      <c r="G24" s="5">
        <v>55</v>
      </c>
      <c r="H24" s="5">
        <v>80</v>
      </c>
      <c r="J24" s="5">
        <f t="shared" si="0"/>
        <v>51.666666666666664</v>
      </c>
      <c r="K24" s="5">
        <f t="shared" si="1"/>
        <v>18.885620632287061</v>
      </c>
    </row>
    <row r="25" spans="1:11" s="7" customFormat="1" x14ac:dyDescent="0.25">
      <c r="B25" s="7" t="s">
        <v>162</v>
      </c>
      <c r="C25" s="7">
        <v>25</v>
      </c>
      <c r="D25" s="7">
        <v>50</v>
      </c>
      <c r="E25" s="7">
        <v>25</v>
      </c>
      <c r="F25" s="7">
        <v>55</v>
      </c>
      <c r="G25" s="7">
        <v>30</v>
      </c>
      <c r="H25" s="7">
        <v>70</v>
      </c>
      <c r="J25" s="7">
        <f t="shared" si="0"/>
        <v>42.5</v>
      </c>
      <c r="K25" s="7">
        <f t="shared" si="1"/>
        <v>18.641351882307248</v>
      </c>
    </row>
    <row r="26" spans="1:11" s="5" customFormat="1" x14ac:dyDescent="0.25">
      <c r="A26" s="5" t="s">
        <v>69</v>
      </c>
      <c r="B26" s="5" t="s">
        <v>157</v>
      </c>
      <c r="C26" s="5">
        <v>85</v>
      </c>
      <c r="D26">
        <v>80</v>
      </c>
      <c r="E26">
        <v>90</v>
      </c>
      <c r="F26">
        <v>55</v>
      </c>
      <c r="G26">
        <v>80</v>
      </c>
      <c r="H26">
        <v>90</v>
      </c>
      <c r="J26">
        <f t="shared" si="0"/>
        <v>80</v>
      </c>
      <c r="K26">
        <f t="shared" si="1"/>
        <v>13.038404810405298</v>
      </c>
    </row>
    <row r="27" spans="1:11" s="5" customFormat="1" x14ac:dyDescent="0.25">
      <c r="B27" s="5" t="s">
        <v>158</v>
      </c>
      <c r="C27" s="5">
        <v>80</v>
      </c>
      <c r="D27">
        <v>100</v>
      </c>
      <c r="E27">
        <v>95</v>
      </c>
      <c r="F27">
        <v>45</v>
      </c>
      <c r="G27">
        <v>5</v>
      </c>
      <c r="H27">
        <v>85</v>
      </c>
      <c r="J27">
        <f t="shared" si="0"/>
        <v>68.333333333333329</v>
      </c>
      <c r="K27">
        <f t="shared" si="1"/>
        <v>36.5604522218567</v>
      </c>
    </row>
    <row r="28" spans="1:11" s="5" customFormat="1" x14ac:dyDescent="0.25">
      <c r="B28" s="5" t="s">
        <v>159</v>
      </c>
      <c r="C28" s="5">
        <v>80</v>
      </c>
      <c r="D28">
        <v>80</v>
      </c>
      <c r="E28">
        <v>75</v>
      </c>
      <c r="F28">
        <v>50</v>
      </c>
      <c r="G28">
        <v>90</v>
      </c>
      <c r="H28">
        <v>90</v>
      </c>
      <c r="J28">
        <f t="shared" si="0"/>
        <v>77.5</v>
      </c>
      <c r="K28">
        <f t="shared" si="1"/>
        <v>14.747881203752625</v>
      </c>
    </row>
    <row r="29" spans="1:11" s="5" customFormat="1" x14ac:dyDescent="0.25">
      <c r="B29" s="5" t="s">
        <v>160</v>
      </c>
      <c r="C29" s="5">
        <v>15</v>
      </c>
      <c r="D29">
        <v>70</v>
      </c>
      <c r="E29">
        <v>10</v>
      </c>
      <c r="F29">
        <v>60</v>
      </c>
      <c r="G29">
        <v>30</v>
      </c>
      <c r="H29">
        <v>80</v>
      </c>
      <c r="J29">
        <f t="shared" ref="J29:J43" si="2">AVERAGE(C29:H29)</f>
        <v>44.166666666666664</v>
      </c>
      <c r="K29">
        <f t="shared" ref="K29:K43" si="3">STDEV(C29:H29)</f>
        <v>29.734940165849782</v>
      </c>
    </row>
    <row r="30" spans="1:11" s="5" customFormat="1" x14ac:dyDescent="0.25">
      <c r="B30" s="5" t="s">
        <v>161</v>
      </c>
      <c r="C30" s="5">
        <v>80</v>
      </c>
      <c r="D30">
        <v>90</v>
      </c>
      <c r="E30">
        <v>90</v>
      </c>
      <c r="F30">
        <v>55</v>
      </c>
      <c r="G30">
        <v>80</v>
      </c>
      <c r="H30">
        <v>90</v>
      </c>
      <c r="J30">
        <f t="shared" si="2"/>
        <v>80.833333333333329</v>
      </c>
      <c r="K30">
        <f t="shared" si="3"/>
        <v>13.570801990548206</v>
      </c>
    </row>
    <row r="31" spans="1:11" s="5" customFormat="1" x14ac:dyDescent="0.25">
      <c r="B31" s="5" t="s">
        <v>162</v>
      </c>
      <c r="C31" s="5">
        <v>85</v>
      </c>
      <c r="D31">
        <v>100</v>
      </c>
      <c r="E31">
        <v>90</v>
      </c>
      <c r="F31">
        <v>35</v>
      </c>
      <c r="G31">
        <v>90</v>
      </c>
      <c r="H31">
        <v>80</v>
      </c>
      <c r="J31">
        <f t="shared" si="2"/>
        <v>80</v>
      </c>
      <c r="K31">
        <f t="shared" si="3"/>
        <v>23.021728866442675</v>
      </c>
    </row>
    <row r="32" spans="1:11" s="3" customFormat="1" x14ac:dyDescent="0.25">
      <c r="A32" s="3" t="s">
        <v>89</v>
      </c>
      <c r="B32" s="3" t="s">
        <v>157</v>
      </c>
      <c r="C32" s="3">
        <v>50</v>
      </c>
      <c r="D32">
        <v>75</v>
      </c>
      <c r="E32">
        <v>55</v>
      </c>
      <c r="F32">
        <v>35</v>
      </c>
      <c r="G32">
        <v>75</v>
      </c>
      <c r="H32">
        <v>80</v>
      </c>
      <c r="J32">
        <f t="shared" si="2"/>
        <v>61.666666666666664</v>
      </c>
      <c r="K32">
        <f t="shared" si="3"/>
        <v>17.795130420052178</v>
      </c>
    </row>
    <row r="33" spans="1:11" s="5" customFormat="1" x14ac:dyDescent="0.25">
      <c r="B33" s="5" t="s">
        <v>158</v>
      </c>
      <c r="C33" s="5">
        <v>55</v>
      </c>
      <c r="D33">
        <v>60</v>
      </c>
      <c r="E33">
        <v>60</v>
      </c>
      <c r="F33">
        <v>35</v>
      </c>
      <c r="G33">
        <v>5</v>
      </c>
      <c r="H33">
        <v>65</v>
      </c>
      <c r="J33">
        <f t="shared" si="2"/>
        <v>46.666666666666664</v>
      </c>
      <c r="K33">
        <f t="shared" si="3"/>
        <v>22.94921930407801</v>
      </c>
    </row>
    <row r="34" spans="1:11" s="5" customFormat="1" x14ac:dyDescent="0.25">
      <c r="B34" s="5" t="s">
        <v>159</v>
      </c>
      <c r="C34" s="5">
        <v>45</v>
      </c>
      <c r="D34">
        <v>70</v>
      </c>
      <c r="E34">
        <v>80</v>
      </c>
      <c r="F34">
        <v>30</v>
      </c>
      <c r="G34">
        <v>30</v>
      </c>
      <c r="H34">
        <v>80</v>
      </c>
      <c r="J34">
        <f t="shared" si="2"/>
        <v>55.833333333333336</v>
      </c>
      <c r="K34">
        <f t="shared" si="3"/>
        <v>23.752192881219756</v>
      </c>
    </row>
    <row r="35" spans="1:11" s="5" customFormat="1" x14ac:dyDescent="0.25">
      <c r="B35" s="5" t="s">
        <v>160</v>
      </c>
      <c r="C35" s="5">
        <v>45</v>
      </c>
      <c r="D35">
        <v>80</v>
      </c>
      <c r="E35">
        <v>35</v>
      </c>
      <c r="F35">
        <v>65</v>
      </c>
      <c r="G35">
        <v>35</v>
      </c>
      <c r="H35">
        <v>70</v>
      </c>
      <c r="J35">
        <f t="shared" si="2"/>
        <v>55</v>
      </c>
      <c r="K35">
        <f t="shared" si="3"/>
        <v>19.235384061671343</v>
      </c>
    </row>
    <row r="36" spans="1:11" s="5" customFormat="1" x14ac:dyDescent="0.25">
      <c r="B36" s="5" t="s">
        <v>161</v>
      </c>
      <c r="C36" s="5">
        <v>45</v>
      </c>
      <c r="D36">
        <v>80</v>
      </c>
      <c r="E36">
        <v>70</v>
      </c>
      <c r="F36">
        <v>40</v>
      </c>
      <c r="G36">
        <v>70</v>
      </c>
      <c r="H36">
        <v>75</v>
      </c>
      <c r="J36">
        <f t="shared" si="2"/>
        <v>63.333333333333336</v>
      </c>
      <c r="K36">
        <f t="shared" si="3"/>
        <v>16.633299933166192</v>
      </c>
    </row>
    <row r="37" spans="1:11" s="5" customFormat="1" x14ac:dyDescent="0.25">
      <c r="B37" s="5" t="s">
        <v>162</v>
      </c>
      <c r="C37" s="5">
        <v>40</v>
      </c>
      <c r="D37">
        <v>65</v>
      </c>
      <c r="E37">
        <v>65</v>
      </c>
      <c r="F37">
        <v>30</v>
      </c>
      <c r="G37">
        <v>15</v>
      </c>
      <c r="H37">
        <v>70</v>
      </c>
      <c r="J37">
        <f t="shared" si="2"/>
        <v>47.5</v>
      </c>
      <c r="K37">
        <f t="shared" si="3"/>
        <v>22.527760652137619</v>
      </c>
    </row>
    <row r="38" spans="1:11" s="3" customFormat="1" x14ac:dyDescent="0.25">
      <c r="A38" s="3" t="s">
        <v>107</v>
      </c>
      <c r="B38" s="3" t="s">
        <v>157</v>
      </c>
      <c r="C38" s="3">
        <v>65</v>
      </c>
      <c r="D38">
        <v>50</v>
      </c>
      <c r="E38">
        <v>70</v>
      </c>
      <c r="F38">
        <v>50</v>
      </c>
      <c r="G38">
        <v>85</v>
      </c>
      <c r="H38">
        <v>80</v>
      </c>
      <c r="J38">
        <f t="shared" si="2"/>
        <v>66.666666666666671</v>
      </c>
      <c r="K38">
        <f t="shared" si="3"/>
        <v>14.719601443879737</v>
      </c>
    </row>
    <row r="39" spans="1:11" s="5" customFormat="1" x14ac:dyDescent="0.25">
      <c r="B39" s="5" t="s">
        <v>158</v>
      </c>
      <c r="C39" s="5">
        <v>60</v>
      </c>
      <c r="D39">
        <v>40</v>
      </c>
      <c r="E39">
        <v>50</v>
      </c>
      <c r="F39">
        <v>45</v>
      </c>
      <c r="G39">
        <v>5</v>
      </c>
      <c r="H39">
        <v>75</v>
      </c>
      <c r="J39">
        <f t="shared" si="2"/>
        <v>45.833333333333336</v>
      </c>
      <c r="K39">
        <f t="shared" si="3"/>
        <v>23.540744819709225</v>
      </c>
    </row>
    <row r="40" spans="1:11" s="5" customFormat="1" x14ac:dyDescent="0.25">
      <c r="B40" s="5" t="s">
        <v>159</v>
      </c>
      <c r="C40" s="5">
        <v>65</v>
      </c>
      <c r="D40">
        <v>55</v>
      </c>
      <c r="E40">
        <v>70</v>
      </c>
      <c r="F40">
        <v>55</v>
      </c>
      <c r="G40">
        <v>35</v>
      </c>
      <c r="H40">
        <v>75</v>
      </c>
      <c r="J40">
        <f t="shared" si="2"/>
        <v>59.166666666666664</v>
      </c>
      <c r="K40">
        <f t="shared" si="3"/>
        <v>14.288690166235197</v>
      </c>
    </row>
    <row r="41" spans="1:11" s="5" customFormat="1" x14ac:dyDescent="0.25">
      <c r="B41" s="5" t="s">
        <v>160</v>
      </c>
      <c r="C41" s="5">
        <v>45</v>
      </c>
      <c r="D41">
        <v>80</v>
      </c>
      <c r="E41">
        <v>65</v>
      </c>
      <c r="F41">
        <v>50</v>
      </c>
      <c r="G41">
        <v>55</v>
      </c>
      <c r="H41">
        <v>75</v>
      </c>
      <c r="J41">
        <f t="shared" si="2"/>
        <v>61.666666666666664</v>
      </c>
      <c r="K41">
        <f t="shared" si="3"/>
        <v>14.023789311975078</v>
      </c>
    </row>
    <row r="42" spans="1:11" s="5" customFormat="1" x14ac:dyDescent="0.25">
      <c r="B42" s="5" t="s">
        <v>161</v>
      </c>
      <c r="C42" s="5">
        <v>60</v>
      </c>
      <c r="D42">
        <v>50</v>
      </c>
      <c r="E42">
        <v>70</v>
      </c>
      <c r="F42">
        <v>45</v>
      </c>
      <c r="G42">
        <v>75</v>
      </c>
      <c r="H42">
        <v>75</v>
      </c>
      <c r="J42">
        <f t="shared" si="2"/>
        <v>62.5</v>
      </c>
      <c r="K42">
        <f t="shared" si="3"/>
        <v>12.942179105544785</v>
      </c>
    </row>
    <row r="43" spans="1:11" s="5" customFormat="1" x14ac:dyDescent="0.25">
      <c r="B43" s="5" t="s">
        <v>162</v>
      </c>
      <c r="C43" s="5">
        <v>40</v>
      </c>
      <c r="D43">
        <v>40</v>
      </c>
      <c r="E43">
        <v>55</v>
      </c>
      <c r="F43">
        <v>55</v>
      </c>
      <c r="G43">
        <v>20</v>
      </c>
      <c r="H43">
        <v>65</v>
      </c>
      <c r="J43">
        <f t="shared" si="2"/>
        <v>45.833333333333336</v>
      </c>
      <c r="K43">
        <f t="shared" si="3"/>
        <v>15.942605391424163</v>
      </c>
    </row>
    <row r="44" spans="1:11" x14ac:dyDescent="0.25">
      <c r="A44" t="s">
        <v>194</v>
      </c>
      <c r="B44" t="s">
        <v>163</v>
      </c>
      <c r="C44" t="s">
        <v>164</v>
      </c>
      <c r="D44" t="s">
        <v>195</v>
      </c>
      <c r="E44" t="s">
        <v>195</v>
      </c>
      <c r="F44" t="s">
        <v>164</v>
      </c>
      <c r="G44" t="s">
        <v>195</v>
      </c>
      <c r="H44" t="s">
        <v>164</v>
      </c>
    </row>
    <row r="45" spans="1:11" x14ac:dyDescent="0.25">
      <c r="B45" t="s">
        <v>165</v>
      </c>
      <c r="C45" t="s">
        <v>164</v>
      </c>
      <c r="D45" t="s">
        <v>196</v>
      </c>
      <c r="E45" t="s">
        <v>164</v>
      </c>
      <c r="F45" t="s">
        <v>164</v>
      </c>
      <c r="G45" t="s">
        <v>195</v>
      </c>
      <c r="H45" t="s">
        <v>164</v>
      </c>
    </row>
    <row r="46" spans="1:11" x14ac:dyDescent="0.25">
      <c r="B46" t="s">
        <v>166</v>
      </c>
      <c r="C46" t="s">
        <v>164</v>
      </c>
      <c r="D46" t="s">
        <v>195</v>
      </c>
      <c r="E46" t="s">
        <v>195</v>
      </c>
      <c r="F46" t="s">
        <v>164</v>
      </c>
      <c r="G46" t="s">
        <v>164</v>
      </c>
      <c r="H46" t="s">
        <v>164</v>
      </c>
    </row>
    <row r="47" spans="1:11" x14ac:dyDescent="0.25">
      <c r="B47" t="s">
        <v>167</v>
      </c>
      <c r="C47" t="s">
        <v>164</v>
      </c>
      <c r="D47" t="s">
        <v>195</v>
      </c>
      <c r="E47" t="s">
        <v>195</v>
      </c>
      <c r="F47" t="s">
        <v>195</v>
      </c>
      <c r="G47" t="s">
        <v>195</v>
      </c>
      <c r="H47" t="s">
        <v>195</v>
      </c>
    </row>
    <row r="48" spans="1:11" x14ac:dyDescent="0.25">
      <c r="B48" t="s">
        <v>168</v>
      </c>
      <c r="C48" t="s">
        <v>164</v>
      </c>
      <c r="D48" t="s">
        <v>197</v>
      </c>
      <c r="E48" t="s">
        <v>195</v>
      </c>
      <c r="F48" t="s">
        <v>195</v>
      </c>
      <c r="G48" t="s">
        <v>195</v>
      </c>
      <c r="H48" t="s">
        <v>195</v>
      </c>
    </row>
    <row r="49" spans="1:8" x14ac:dyDescent="0.25">
      <c r="B49" t="s">
        <v>169</v>
      </c>
      <c r="C49" t="s">
        <v>170</v>
      </c>
      <c r="D49" t="s">
        <v>170</v>
      </c>
      <c r="E49" t="s">
        <v>170</v>
      </c>
      <c r="F49" t="s">
        <v>170</v>
      </c>
      <c r="G49" t="s">
        <v>170</v>
      </c>
      <c r="H49" t="s">
        <v>170</v>
      </c>
    </row>
    <row r="50" spans="1:8" x14ac:dyDescent="0.25">
      <c r="B50" t="s">
        <v>171</v>
      </c>
      <c r="C50" t="s">
        <v>148</v>
      </c>
      <c r="D50" t="s">
        <v>170</v>
      </c>
      <c r="E50" t="s">
        <v>170</v>
      </c>
      <c r="F50" t="s">
        <v>170</v>
      </c>
      <c r="G50" t="s">
        <v>148</v>
      </c>
      <c r="H50" t="s">
        <v>170</v>
      </c>
    </row>
    <row r="51" spans="1:8" x14ac:dyDescent="0.25">
      <c r="B51" t="s">
        <v>172</v>
      </c>
      <c r="C51">
        <v>3</v>
      </c>
      <c r="D51" t="s">
        <v>198</v>
      </c>
      <c r="E51">
        <v>5</v>
      </c>
      <c r="F51">
        <v>5</v>
      </c>
      <c r="G51">
        <v>5</v>
      </c>
      <c r="H51">
        <v>5</v>
      </c>
    </row>
    <row r="52" spans="1:8" x14ac:dyDescent="0.25">
      <c r="B52" t="s">
        <v>173</v>
      </c>
      <c r="C52">
        <v>5</v>
      </c>
      <c r="D52" t="s">
        <v>199</v>
      </c>
      <c r="E52">
        <v>6</v>
      </c>
      <c r="F52">
        <v>6</v>
      </c>
      <c r="G52">
        <v>6</v>
      </c>
      <c r="H52">
        <v>4</v>
      </c>
    </row>
    <row r="53" spans="1:8" x14ac:dyDescent="0.25">
      <c r="A53" t="s">
        <v>174</v>
      </c>
    </row>
    <row r="54" spans="1:8" x14ac:dyDescent="0.25">
      <c r="B54" t="s">
        <v>175</v>
      </c>
    </row>
    <row r="55" spans="1:8" x14ac:dyDescent="0.25">
      <c r="B55" t="s">
        <v>200</v>
      </c>
    </row>
    <row r="56" spans="1:8" x14ac:dyDescent="0.25">
      <c r="B56" t="s">
        <v>210</v>
      </c>
    </row>
    <row r="57" spans="1:8" x14ac:dyDescent="0.25">
      <c r="B57" t="s">
        <v>216</v>
      </c>
    </row>
    <row r="58" spans="1:8" x14ac:dyDescent="0.25">
      <c r="B58" t="s">
        <v>225</v>
      </c>
    </row>
    <row r="59" spans="1:8" x14ac:dyDescent="0.25">
      <c r="B59" t="s">
        <v>234</v>
      </c>
    </row>
    <row r="60" spans="1:8" x14ac:dyDescent="0.25">
      <c r="A60" t="s">
        <v>176</v>
      </c>
    </row>
    <row r="61" spans="1:8" x14ac:dyDescent="0.25">
      <c r="B61" t="s">
        <v>177</v>
      </c>
    </row>
    <row r="62" spans="1:8" x14ac:dyDescent="0.25">
      <c r="B62" t="s">
        <v>201</v>
      </c>
    </row>
    <row r="63" spans="1:8" x14ac:dyDescent="0.25">
      <c r="B63" t="s">
        <v>211</v>
      </c>
    </row>
    <row r="64" spans="1:8" x14ac:dyDescent="0.25">
      <c r="B64" t="s">
        <v>217</v>
      </c>
    </row>
    <row r="65" spans="1:2" x14ac:dyDescent="0.25">
      <c r="B65" t="s">
        <v>226</v>
      </c>
    </row>
    <row r="66" spans="1:2" x14ac:dyDescent="0.25">
      <c r="B66" t="s">
        <v>235</v>
      </c>
    </row>
    <row r="67" spans="1:2" x14ac:dyDescent="0.25">
      <c r="A67" t="s">
        <v>178</v>
      </c>
    </row>
    <row r="68" spans="1:2" x14ac:dyDescent="0.25">
      <c r="B68" t="s">
        <v>193</v>
      </c>
    </row>
    <row r="69" spans="1:2" x14ac:dyDescent="0.25">
      <c r="B69" t="s">
        <v>202</v>
      </c>
    </row>
    <row r="70" spans="1:2" x14ac:dyDescent="0.25">
      <c r="B70" t="s">
        <v>212</v>
      </c>
    </row>
    <row r="71" spans="1:2" x14ac:dyDescent="0.25">
      <c r="B71" t="s">
        <v>218</v>
      </c>
    </row>
    <row r="72" spans="1:2" x14ac:dyDescent="0.25">
      <c r="B72" t="s">
        <v>227</v>
      </c>
    </row>
    <row r="73" spans="1:2" x14ac:dyDescent="0.25">
      <c r="B73" t="s">
        <v>236</v>
      </c>
    </row>
    <row r="74" spans="1:2" x14ac:dyDescent="0.25">
      <c r="A74" t="s">
        <v>179</v>
      </c>
    </row>
    <row r="75" spans="1:2" x14ac:dyDescent="0.25">
      <c r="B75" t="s">
        <v>180</v>
      </c>
    </row>
    <row r="76" spans="1:2" x14ac:dyDescent="0.25">
      <c r="B76" t="s">
        <v>203</v>
      </c>
    </row>
    <row r="77" spans="1:2" x14ac:dyDescent="0.25">
      <c r="B77" t="s">
        <v>213</v>
      </c>
    </row>
    <row r="78" spans="1:2" x14ac:dyDescent="0.25">
      <c r="B78" t="s">
        <v>219</v>
      </c>
    </row>
    <row r="79" spans="1:2" x14ac:dyDescent="0.25">
      <c r="B79" t="s">
        <v>228</v>
      </c>
    </row>
    <row r="80" spans="1:2" x14ac:dyDescent="0.25">
      <c r="B80" t="s">
        <v>237</v>
      </c>
    </row>
    <row r="81" spans="1:2" x14ac:dyDescent="0.25">
      <c r="A81" t="s">
        <v>181</v>
      </c>
    </row>
    <row r="82" spans="1:2" x14ac:dyDescent="0.25">
      <c r="B82" t="s">
        <v>182</v>
      </c>
    </row>
    <row r="83" spans="1:2" x14ac:dyDescent="0.25">
      <c r="B83" t="s">
        <v>204</v>
      </c>
    </row>
    <row r="84" spans="1:2" x14ac:dyDescent="0.25">
      <c r="B84" t="s">
        <v>214</v>
      </c>
    </row>
    <row r="85" spans="1:2" x14ac:dyDescent="0.25">
      <c r="B85" t="s">
        <v>220</v>
      </c>
    </row>
    <row r="86" spans="1:2" x14ac:dyDescent="0.25">
      <c r="B86" t="s">
        <v>229</v>
      </c>
    </row>
    <row r="87" spans="1:2" x14ac:dyDescent="0.25">
      <c r="B87" t="s">
        <v>238</v>
      </c>
    </row>
    <row r="88" spans="1:2" x14ac:dyDescent="0.25">
      <c r="A88" t="s">
        <v>183</v>
      </c>
    </row>
    <row r="89" spans="1:2" x14ac:dyDescent="0.25">
      <c r="B89" t="s">
        <v>184</v>
      </c>
    </row>
    <row r="90" spans="1:2" x14ac:dyDescent="0.25">
      <c r="B90" t="s">
        <v>205</v>
      </c>
    </row>
    <row r="91" spans="1:2" x14ac:dyDescent="0.25">
      <c r="B91" t="s">
        <v>215</v>
      </c>
    </row>
    <row r="92" spans="1:2" x14ac:dyDescent="0.25">
      <c r="B92" t="s">
        <v>221</v>
      </c>
    </row>
    <row r="93" spans="1:2" x14ac:dyDescent="0.25">
      <c r="B93" t="s">
        <v>230</v>
      </c>
    </row>
    <row r="94" spans="1:2" x14ac:dyDescent="0.25">
      <c r="B94" t="s">
        <v>239</v>
      </c>
    </row>
    <row r="95" spans="1:2" x14ac:dyDescent="0.25">
      <c r="A95" t="s">
        <v>185</v>
      </c>
    </row>
    <row r="96" spans="1:2" x14ac:dyDescent="0.25">
      <c r="B96" t="s">
        <v>186</v>
      </c>
    </row>
    <row r="97" spans="1:2" x14ac:dyDescent="0.25">
      <c r="B97" t="s">
        <v>206</v>
      </c>
    </row>
    <row r="99" spans="1:2" x14ac:dyDescent="0.25">
      <c r="B99" t="s">
        <v>222</v>
      </c>
    </row>
    <row r="100" spans="1:2" x14ac:dyDescent="0.25">
      <c r="B100" t="s">
        <v>231</v>
      </c>
    </row>
    <row r="101" spans="1:2" x14ac:dyDescent="0.25">
      <c r="B101" t="s">
        <v>240</v>
      </c>
    </row>
    <row r="102" spans="1:2" x14ac:dyDescent="0.25">
      <c r="A102" t="s">
        <v>187</v>
      </c>
    </row>
    <row r="103" spans="1:2" x14ac:dyDescent="0.25">
      <c r="B103" t="s">
        <v>188</v>
      </c>
    </row>
    <row r="104" spans="1:2" x14ac:dyDescent="0.25">
      <c r="B104" t="s">
        <v>207</v>
      </c>
    </row>
    <row r="106" spans="1:2" x14ac:dyDescent="0.25">
      <c r="B106" t="s">
        <v>223</v>
      </c>
    </row>
    <row r="107" spans="1:2" x14ac:dyDescent="0.25">
      <c r="B107" t="s">
        <v>232</v>
      </c>
    </row>
    <row r="108" spans="1:2" x14ac:dyDescent="0.25">
      <c r="B108" t="s">
        <v>241</v>
      </c>
    </row>
    <row r="109" spans="1:2" x14ac:dyDescent="0.25">
      <c r="A109" t="s">
        <v>189</v>
      </c>
    </row>
    <row r="110" spans="1:2" x14ac:dyDescent="0.25">
      <c r="B110" t="s">
        <v>190</v>
      </c>
    </row>
    <row r="111" spans="1:2" x14ac:dyDescent="0.25">
      <c r="B111" t="s">
        <v>208</v>
      </c>
    </row>
    <row r="113" spans="1:2" x14ac:dyDescent="0.25">
      <c r="B113" t="s">
        <v>224</v>
      </c>
    </row>
    <row r="114" spans="1:2" x14ac:dyDescent="0.25">
      <c r="B114" t="s">
        <v>233</v>
      </c>
    </row>
    <row r="115" spans="1:2" x14ac:dyDescent="0.25">
      <c r="B115" t="s">
        <v>242</v>
      </c>
    </row>
    <row r="116" spans="1:2" x14ac:dyDescent="0.25">
      <c r="A116" t="s">
        <v>191</v>
      </c>
    </row>
    <row r="117" spans="1:2" x14ac:dyDescent="0.25">
      <c r="B117" t="s">
        <v>192</v>
      </c>
    </row>
    <row r="118" spans="1:2" x14ac:dyDescent="0.25">
      <c r="B118" t="s">
        <v>209</v>
      </c>
    </row>
    <row r="122" spans="1:2" x14ac:dyDescent="0.25">
      <c r="B122" t="s">
        <v>243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Computations</vt:lpstr>
      <vt:lpstr>Data</vt:lpstr>
      <vt:lpstr>Survey</vt:lpstr>
      <vt:lpstr>Compare</vt:lpstr>
      <vt:lpstr>Secondary Task Scoring Sheet</vt:lpstr>
      <vt:lpstr>Details</vt:lpstr>
      <vt:lpstr>Groups</vt:lpstr>
      <vt:lpstr>Surveys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2013-10-10T00:03:37Z</dcterms:modified>
</cp:coreProperties>
</file>