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76" windowWidth="23256" windowHeight="11328"/>
  </bookViews>
  <sheets>
    <sheet name="Mag" sheetId="1" r:id="rId1"/>
  </sheets>
  <calcPr calcId="145621"/>
</workbook>
</file>

<file path=xl/calcChain.xml><?xml version="1.0" encoding="utf-8"?>
<calcChain xmlns="http://schemas.openxmlformats.org/spreadsheetml/2006/main">
  <c r="AA49" i="1" l="1"/>
  <c r="AA50" i="1"/>
  <c r="AA51" i="1"/>
  <c r="AA52" i="1"/>
  <c r="AA53" i="1"/>
  <c r="AA54" i="1"/>
  <c r="AA48" i="1"/>
  <c r="AA47" i="1"/>
  <c r="AA32" i="1"/>
  <c r="AA31" i="1"/>
  <c r="AA30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C7" i="1" l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B32" i="1"/>
  <c r="AB31" i="1"/>
  <c r="AB30" i="1"/>
  <c r="AB29" i="1"/>
  <c r="AB28" i="1"/>
  <c r="AB27" i="1"/>
  <c r="AB26" i="1"/>
  <c r="AB25" i="1"/>
  <c r="AB24" i="1"/>
  <c r="AB23" i="1"/>
  <c r="F23" i="1"/>
  <c r="AB22" i="1"/>
  <c r="F22" i="1"/>
  <c r="D22" i="1"/>
  <c r="AB21" i="1"/>
  <c r="F21" i="1"/>
  <c r="D21" i="1"/>
  <c r="AB20" i="1"/>
  <c r="D20" i="1"/>
  <c r="AB19" i="1"/>
  <c r="AB18" i="1"/>
  <c r="AB17" i="1"/>
  <c r="V17" i="1"/>
  <c r="D17" i="1"/>
  <c r="AB16" i="1"/>
  <c r="V16" i="1"/>
  <c r="AB15" i="1"/>
  <c r="V15" i="1"/>
  <c r="AB14" i="1"/>
  <c r="V14" i="1"/>
  <c r="AB13" i="1"/>
  <c r="AB12" i="1"/>
  <c r="K12" i="1"/>
  <c r="H12" i="1"/>
  <c r="AB11" i="1"/>
  <c r="AB10" i="1"/>
  <c r="D10" i="1"/>
  <c r="AB9" i="1"/>
  <c r="AB8" i="1"/>
  <c r="AB7" i="1"/>
  <c r="AB6" i="1"/>
  <c r="AC24" i="1" l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</calcChain>
</file>

<file path=xl/comments1.xml><?xml version="1.0" encoding="utf-8"?>
<comments xmlns="http://schemas.openxmlformats.org/spreadsheetml/2006/main">
  <authors>
    <author>meynard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meynard:</t>
        </r>
        <r>
          <rPr>
            <sz val="9"/>
            <color indexed="81"/>
            <rFont val="Tahoma"/>
            <family val="2"/>
          </rPr>
          <t xml:space="preserve">
Coeff 1e-12 pour supprimer affichage de ce matériau car ces coeffs donnés par Philips ne sont pas crédibles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meynard:</t>
        </r>
        <r>
          <rPr>
            <sz val="9"/>
            <color indexed="81"/>
            <rFont val="Tahoma"/>
            <family val="2"/>
          </rPr>
          <t xml:space="preserve">
Coeff 1e-12 pour supprimer affichage de ce matériau car ces coeffs donnés par Philips ne sont pas crédibles</t>
        </r>
      </text>
    </comment>
  </commentList>
</comments>
</file>

<file path=xl/sharedStrings.xml><?xml version="1.0" encoding="utf-8"?>
<sst xmlns="http://schemas.openxmlformats.org/spreadsheetml/2006/main" count="249" uniqueCount="128">
  <si>
    <t>Addressed by MatMag</t>
  </si>
  <si>
    <t>To Be Done</t>
  </si>
  <si>
    <t xml:space="preserve"> |&gt;&gt;&gt;&gt; For Info Only &gt;&gt;&gt;&gt;&gt;…</t>
  </si>
  <si>
    <t>Coefficients de pertes</t>
  </si>
  <si>
    <t>Induc Max</t>
  </si>
  <si>
    <t>Perméabilité</t>
  </si>
  <si>
    <t>Prop</t>
  </si>
  <si>
    <t>température</t>
  </si>
  <si>
    <t>Fréquence</t>
  </si>
  <si>
    <t>Induction</t>
  </si>
  <si>
    <t>100%saturé</t>
  </si>
  <si>
    <t>init 25°C</t>
  </si>
  <si>
    <t>CoercitiveH</t>
  </si>
  <si>
    <t>Conductivity</t>
  </si>
  <si>
    <t>Material</t>
  </si>
  <si>
    <t>Model</t>
  </si>
  <si>
    <t>Domain</t>
  </si>
  <si>
    <t>k100</t>
  </si>
  <si>
    <t>ct2</t>
  </si>
  <si>
    <t>ct1</t>
  </si>
  <si>
    <t>ct0</t>
  </si>
  <si>
    <t>s</t>
  </si>
  <si>
    <t>alpha_s</t>
  </si>
  <si>
    <t>t</t>
  </si>
  <si>
    <t>u</t>
  </si>
  <si>
    <t>alpha_u</t>
  </si>
  <si>
    <t>v</t>
  </si>
  <si>
    <t>alpha_v</t>
  </si>
  <si>
    <t>w</t>
  </si>
  <si>
    <t>beta_w</t>
  </si>
  <si>
    <t>x</t>
  </si>
  <si>
    <t>beta_x</t>
  </si>
  <si>
    <t>y</t>
  </si>
  <si>
    <t>z</t>
  </si>
  <si>
    <t>beta_z</t>
  </si>
  <si>
    <t>Bsat</t>
  </si>
  <si>
    <t>mu_e</t>
  </si>
  <si>
    <t>Density</t>
  </si>
  <si>
    <t>Price</t>
  </si>
  <si>
    <t>Hcoerc</t>
  </si>
  <si>
    <t>sigma</t>
  </si>
  <si>
    <t>3C85 Philips(100-200kHz)</t>
  </si>
  <si>
    <t>Steinmetz</t>
  </si>
  <si>
    <t>100-200kHz</t>
  </si>
  <si>
    <t>3C85 Philips(20-100kHz)</t>
  </si>
  <si>
    <t>20-100kHz</t>
  </si>
  <si>
    <t>3C90 FF</t>
  </si>
  <si>
    <t>FoFo</t>
  </si>
  <si>
    <t>25-200kHz</t>
  </si>
  <si>
    <t>3C90 Philips(20-200kHz)</t>
  </si>
  <si>
    <t>20-200kHz</t>
  </si>
  <si>
    <t>3C90 TM(25-200kHz)</t>
  </si>
  <si>
    <t>3C96-BF FF</t>
  </si>
  <si>
    <t>25-100kHz</t>
  </si>
  <si>
    <t>3C96-HF FF</t>
  </si>
  <si>
    <t>100-500kHz</t>
  </si>
  <si>
    <t>3F35 FF</t>
  </si>
  <si>
    <t>500kHz-1MHz</t>
  </si>
  <si>
    <t>3F3aFoFo(20-300kHz)</t>
  </si>
  <si>
    <t>20-300kHz</t>
  </si>
  <si>
    <t>3F3cPhilips(20-300kHz)</t>
  </si>
  <si>
    <t>3F3dPhilips(300-500kHz)</t>
  </si>
  <si>
    <t>300-500kHz</t>
  </si>
  <si>
    <t>3F3ePhilips(500-1000kHz)</t>
  </si>
  <si>
    <t>500-1000kHz</t>
  </si>
  <si>
    <t>3F45 FF</t>
  </si>
  <si>
    <t>?</t>
  </si>
  <si>
    <t>3F4 FoFo(500kHz-2MHz)</t>
  </si>
  <si>
    <t>500-2000kHz</t>
  </si>
  <si>
    <t>3F4dTHF Philips(1-3MHz)</t>
  </si>
  <si>
    <t>1000-3000kHz</t>
  </si>
  <si>
    <t>500F PC</t>
  </si>
  <si>
    <t>6030F PC</t>
  </si>
  <si>
    <t>6030F VAC</t>
  </si>
  <si>
    <t>10-100kHz</t>
  </si>
  <si>
    <t>MPPa14µ Magnetics&amp;Ferroxcube</t>
  </si>
  <si>
    <t>MPPb26µ Magnetics&amp;Ferroxcube</t>
  </si>
  <si>
    <t>MPPc60µ Magnetics&amp;Ferroxcube</t>
  </si>
  <si>
    <t>MPPd125µ Magnetics&amp;Ferroxcube</t>
  </si>
  <si>
    <t>MPPe160µ Magnetics&amp;Ferroxcube</t>
  </si>
  <si>
    <t>MPPf200/300µ Magnetics&amp;Ferroxcube</t>
  </si>
  <si>
    <t>N87 FF</t>
  </si>
  <si>
    <t>50-500kHz</t>
  </si>
  <si>
    <t>N97 FF</t>
  </si>
  <si>
    <t>20-500kHz</t>
  </si>
  <si>
    <t>PC50 FF</t>
  </si>
  <si>
    <t>name</t>
  </si>
  <si>
    <t>model</t>
  </si>
  <si>
    <t>domain</t>
  </si>
  <si>
    <t>density</t>
  </si>
  <si>
    <t>price</t>
  </si>
  <si>
    <t>id</t>
  </si>
  <si>
    <t>Number</t>
  </si>
  <si>
    <t>thermConduc</t>
  </si>
  <si>
    <t>3C30</t>
  </si>
  <si>
    <t>3C34</t>
  </si>
  <si>
    <t>3C81</t>
  </si>
  <si>
    <t>3C91</t>
  </si>
  <si>
    <t>3C92</t>
  </si>
  <si>
    <t>3C93</t>
  </si>
  <si>
    <t>3C94</t>
  </si>
  <si>
    <t>3C95</t>
  </si>
  <si>
    <t>3C97</t>
  </si>
  <si>
    <t>3C98</t>
  </si>
  <si>
    <t>3F31</t>
  </si>
  <si>
    <t>3F36</t>
  </si>
  <si>
    <t>3F5</t>
  </si>
  <si>
    <t>4F1</t>
  </si>
  <si>
    <t>N27</t>
  </si>
  <si>
    <t>N41</t>
  </si>
  <si>
    <t>N49</t>
  </si>
  <si>
    <t>N72</t>
  </si>
  <si>
    <t>N88</t>
  </si>
  <si>
    <t>N92</t>
  </si>
  <si>
    <t>N95</t>
  </si>
  <si>
    <t>N96</t>
  </si>
  <si>
    <t>PC47</t>
  </si>
  <si>
    <t>Fmin(Hz)</t>
  </si>
  <si>
    <t>Fmax(Hz)</t>
  </si>
  <si>
    <t>fMin</t>
  </si>
  <si>
    <t>fMax</t>
  </si>
  <si>
    <t>To be verified</t>
  </si>
  <si>
    <t>Bsat(T)</t>
  </si>
  <si>
    <t>Micrometals-2</t>
  </si>
  <si>
    <t>Micrometals-8</t>
  </si>
  <si>
    <t>Micrometals-52</t>
  </si>
  <si>
    <t>Best_Material_Ever</t>
  </si>
  <si>
    <t>Order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</si>
</sst>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&quot; W/m/K&quot;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  <font>
      <sz val="11"/>
      <name val="Arial"/>
      <family val="2"/>
    </font>
    <font>
      <sz val="11"/>
      <color rgb="FF9C650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6" borderId="0" applyNumberFormat="0" applyBorder="0" applyAlignment="0" applyProtection="0"/>
    <xf numFmtId="0" fontId="10" fillId="7" borderId="0" applyNumberFormat="0" applyBorder="0" applyAlignment="0" applyProtection="0"/>
  </cellStyleXfs>
  <cellXfs count="52">
    <xf numFmtId="0" fontId="0" fillId="0" borderId="0" xfId="0"/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2" fillId="0" borderId="7" xfId="0" applyFont="1" applyBorder="1"/>
    <xf numFmtId="9" fontId="0" fillId="0" borderId="11" xfId="0" applyNumberFormat="1" applyBorder="1" applyAlignment="1">
      <alignment horizontal="center"/>
    </xf>
    <xf numFmtId="0" fontId="0" fillId="0" borderId="7" xfId="0" applyBorder="1"/>
    <xf numFmtId="0" fontId="0" fillId="0" borderId="0" xfId="0" applyFill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12" xfId="0" applyFill="1" applyBorder="1"/>
    <xf numFmtId="164" fontId="3" fillId="4" borderId="12" xfId="0" applyNumberFormat="1" applyFont="1" applyFill="1" applyBorder="1" applyAlignment="1">
      <alignment wrapText="1"/>
    </xf>
    <xf numFmtId="0" fontId="0" fillId="3" borderId="12" xfId="0" applyFill="1" applyBorder="1"/>
    <xf numFmtId="0" fontId="0" fillId="5" borderId="12" xfId="0" applyFill="1" applyBorder="1"/>
    <xf numFmtId="164" fontId="5" fillId="4" borderId="12" xfId="0" applyNumberFormat="1" applyFont="1" applyFill="1" applyBorder="1" applyAlignment="1">
      <alignment wrapText="1"/>
    </xf>
    <xf numFmtId="0" fontId="4" fillId="3" borderId="12" xfId="0" applyFont="1" applyFill="1" applyBorder="1"/>
    <xf numFmtId="0" fontId="2" fillId="0" borderId="13" xfId="0" applyFont="1" applyFill="1" applyBorder="1" applyAlignment="1">
      <alignment horizontal="center"/>
    </xf>
    <xf numFmtId="0" fontId="0" fillId="0" borderId="14" xfId="0" applyBorder="1"/>
    <xf numFmtId="164" fontId="3" fillId="4" borderId="10" xfId="0" applyNumberFormat="1" applyFont="1" applyFill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11" fontId="0" fillId="0" borderId="0" xfId="0" applyNumberFormat="1"/>
    <xf numFmtId="0" fontId="8" fillId="6" borderId="13" xfId="1" applyBorder="1"/>
    <xf numFmtId="0" fontId="8" fillId="6" borderId="0" xfId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8" fillId="6" borderId="12" xfId="1" applyNumberFormat="1" applyBorder="1" applyAlignment="1">
      <alignment wrapText="1"/>
    </xf>
    <xf numFmtId="0" fontId="0" fillId="0" borderId="13" xfId="0" applyFill="1" applyBorder="1"/>
    <xf numFmtId="11" fontId="0" fillId="0" borderId="0" xfId="0" applyNumberFormat="1" applyFill="1" applyBorder="1"/>
    <xf numFmtId="0" fontId="9" fillId="0" borderId="13" xfId="1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7" borderId="16" xfId="2" applyBorder="1"/>
    <xf numFmtId="0" fontId="10" fillId="7" borderId="0" xfId="2" applyBorder="1"/>
    <xf numFmtId="0" fontId="10" fillId="7" borderId="0" xfId="2"/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1"/>
  <sheetViews>
    <sheetView tabSelected="1" workbookViewId="0">
      <pane ySplit="5" topLeftCell="A6" activePane="bottomLeft" state="frozen"/>
      <selection pane="bottomLeft" activeCell="C50" sqref="C50"/>
    </sheetView>
  </sheetViews>
  <sheetFormatPr baseColWidth="10" defaultRowHeight="14.4" x14ac:dyDescent="0.3"/>
  <cols>
    <col min="1" max="1" width="33.44140625" bestFit="1" customWidth="1"/>
    <col min="4" max="5" width="12" bestFit="1" customWidth="1"/>
    <col min="6" max="14" width="11.6640625" bestFit="1" customWidth="1"/>
    <col min="15" max="15" width="12.6640625" bestFit="1" customWidth="1"/>
    <col min="16" max="22" width="11.6640625" bestFit="1" customWidth="1"/>
    <col min="23" max="23" width="12.6640625" bestFit="1" customWidth="1"/>
    <col min="24" max="24" width="7.6640625" bestFit="1" customWidth="1"/>
    <col min="25" max="25" width="5.77734375" bestFit="1" customWidth="1"/>
    <col min="27" max="27" width="12.21875" bestFit="1" customWidth="1"/>
    <col min="28" max="28" width="35.109375" bestFit="1" customWidth="1"/>
    <col min="29" max="29" width="26" customWidth="1"/>
  </cols>
  <sheetData>
    <row r="1" spans="1:31" ht="15" thickBot="1" x14ac:dyDescent="0.3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 t="s">
        <v>1</v>
      </c>
      <c r="AA1" s="45"/>
      <c r="AB1" s="1" t="s">
        <v>2</v>
      </c>
    </row>
    <row r="2" spans="1:31" ht="15" thickBot="1" x14ac:dyDescent="0.35">
      <c r="D2" s="46" t="s">
        <v>3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  <c r="V2" s="2" t="s">
        <v>4</v>
      </c>
      <c r="W2" s="3" t="s">
        <v>5</v>
      </c>
      <c r="X2" s="4"/>
      <c r="Y2" s="4"/>
      <c r="Z2" s="4"/>
      <c r="AA2" s="4"/>
    </row>
    <row r="3" spans="1:31" ht="15" thickBot="1" x14ac:dyDescent="0.35">
      <c r="D3" s="5" t="s">
        <v>6</v>
      </c>
      <c r="E3" s="49" t="s">
        <v>7</v>
      </c>
      <c r="F3" s="50"/>
      <c r="G3" s="51"/>
      <c r="H3" s="50" t="s">
        <v>8</v>
      </c>
      <c r="I3" s="50"/>
      <c r="J3" s="50"/>
      <c r="K3" s="50"/>
      <c r="L3" s="50"/>
      <c r="M3" s="50"/>
      <c r="N3" s="50"/>
      <c r="O3" s="49" t="s">
        <v>9</v>
      </c>
      <c r="P3" s="50"/>
      <c r="Q3" s="50"/>
      <c r="R3" s="50"/>
      <c r="S3" s="50"/>
      <c r="T3" s="50"/>
      <c r="U3" s="51"/>
      <c r="V3" s="6" t="s">
        <v>10</v>
      </c>
      <c r="W3" s="7" t="s">
        <v>11</v>
      </c>
      <c r="X3" s="4"/>
      <c r="Y3" s="4"/>
      <c r="Z3" s="4" t="s">
        <v>12</v>
      </c>
      <c r="AA3" s="8" t="s">
        <v>13</v>
      </c>
      <c r="AB3" s="8"/>
    </row>
    <row r="4" spans="1:31" x14ac:dyDescent="0.3">
      <c r="A4" s="12" t="s">
        <v>14</v>
      </c>
      <c r="B4" s="10" t="s">
        <v>15</v>
      </c>
      <c r="C4" s="10" t="s">
        <v>16</v>
      </c>
      <c r="D4" s="12" t="s">
        <v>17</v>
      </c>
      <c r="E4" s="9" t="s">
        <v>18</v>
      </c>
      <c r="F4" s="10" t="s">
        <v>19</v>
      </c>
      <c r="G4" s="11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9" t="s">
        <v>28</v>
      </c>
      <c r="P4" s="10" t="s">
        <v>29</v>
      </c>
      <c r="Q4" s="10" t="s">
        <v>30</v>
      </c>
      <c r="R4" s="10" t="s">
        <v>31</v>
      </c>
      <c r="S4" s="10" t="s">
        <v>32</v>
      </c>
      <c r="T4" s="10" t="s">
        <v>33</v>
      </c>
      <c r="U4" s="11" t="s">
        <v>34</v>
      </c>
      <c r="V4" s="9" t="s">
        <v>122</v>
      </c>
      <c r="W4" s="11" t="s">
        <v>36</v>
      </c>
      <c r="X4" s="11" t="s">
        <v>37</v>
      </c>
      <c r="Y4" s="11" t="s">
        <v>38</v>
      </c>
      <c r="Z4" s="11" t="s">
        <v>39</v>
      </c>
      <c r="AA4" s="11" t="s">
        <v>40</v>
      </c>
      <c r="AB4" s="12" t="s">
        <v>14</v>
      </c>
      <c r="AC4" s="19" t="s">
        <v>92</v>
      </c>
      <c r="AD4" s="19" t="s">
        <v>117</v>
      </c>
      <c r="AE4" s="19" t="s">
        <v>118</v>
      </c>
    </row>
    <row r="5" spans="1:31" ht="15" thickBot="1" x14ac:dyDescent="0.35">
      <c r="A5" s="20" t="s">
        <v>86</v>
      </c>
      <c r="B5" s="20" t="s">
        <v>87</v>
      </c>
      <c r="C5" s="20" t="s">
        <v>88</v>
      </c>
      <c r="D5" s="20" t="s">
        <v>17</v>
      </c>
      <c r="E5" s="20" t="s">
        <v>18</v>
      </c>
      <c r="F5" s="20" t="s">
        <v>19</v>
      </c>
      <c r="G5" s="20" t="s">
        <v>20</v>
      </c>
      <c r="H5" s="20" t="s">
        <v>21</v>
      </c>
      <c r="I5" s="20" t="s">
        <v>22</v>
      </c>
      <c r="J5" s="20" t="s">
        <v>23</v>
      </c>
      <c r="K5" s="20" t="s">
        <v>24</v>
      </c>
      <c r="L5" s="20" t="s">
        <v>25</v>
      </c>
      <c r="M5" s="20" t="s">
        <v>26</v>
      </c>
      <c r="N5" s="20" t="s">
        <v>27</v>
      </c>
      <c r="O5" s="20" t="s">
        <v>28</v>
      </c>
      <c r="P5" s="20" t="s">
        <v>29</v>
      </c>
      <c r="Q5" s="20" t="s">
        <v>30</v>
      </c>
      <c r="R5" s="20" t="s">
        <v>31</v>
      </c>
      <c r="S5" s="20" t="s">
        <v>32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89</v>
      </c>
      <c r="Y5" s="20" t="s">
        <v>90</v>
      </c>
      <c r="Z5" s="20" t="s">
        <v>39</v>
      </c>
      <c r="AA5" s="20" t="s">
        <v>93</v>
      </c>
      <c r="AB5" s="20" t="s">
        <v>14</v>
      </c>
      <c r="AC5" s="23" t="s">
        <v>91</v>
      </c>
      <c r="AD5" s="24" t="s">
        <v>119</v>
      </c>
      <c r="AE5" s="24" t="s">
        <v>120</v>
      </c>
    </row>
    <row r="6" spans="1:31" x14ac:dyDescent="0.3">
      <c r="A6" s="23" t="s">
        <v>41</v>
      </c>
      <c r="B6" s="23" t="s">
        <v>42</v>
      </c>
      <c r="C6" s="23" t="s">
        <v>43</v>
      </c>
      <c r="D6" s="23">
        <v>1.5E-3</v>
      </c>
      <c r="E6" s="29">
        <v>9.1000000000000003E-5</v>
      </c>
      <c r="F6" s="30">
        <v>1.8800000000000001E-2</v>
      </c>
      <c r="G6" s="31">
        <v>1.97</v>
      </c>
      <c r="H6" s="29">
        <v>1</v>
      </c>
      <c r="I6" s="30">
        <v>1.5</v>
      </c>
      <c r="J6" s="30">
        <v>0</v>
      </c>
      <c r="K6" s="30">
        <v>0</v>
      </c>
      <c r="L6" s="30">
        <v>0</v>
      </c>
      <c r="M6" s="30">
        <v>0</v>
      </c>
      <c r="N6" s="31">
        <v>0</v>
      </c>
      <c r="O6" s="29">
        <v>0</v>
      </c>
      <c r="P6" s="30">
        <v>0</v>
      </c>
      <c r="Q6" s="30">
        <v>0</v>
      </c>
      <c r="R6" s="30">
        <v>0</v>
      </c>
      <c r="S6" s="30">
        <v>2.6</v>
      </c>
      <c r="T6" s="30">
        <v>0</v>
      </c>
      <c r="U6" s="31">
        <v>0</v>
      </c>
      <c r="V6" s="23">
        <v>0.3</v>
      </c>
      <c r="W6">
        <v>2000</v>
      </c>
      <c r="X6">
        <v>5000</v>
      </c>
      <c r="Y6">
        <v>0</v>
      </c>
      <c r="AA6" s="21">
        <f>(3.5+5)/2</f>
        <v>4.25</v>
      </c>
      <c r="AB6" s="13" t="str">
        <f t="shared" ref="AB6:AB32" si="0">A6</f>
        <v>3C85 Philips(100-200kHz)</v>
      </c>
      <c r="AC6" s="7">
        <v>1</v>
      </c>
      <c r="AD6" s="25">
        <v>100000</v>
      </c>
      <c r="AE6" s="25">
        <v>200000</v>
      </c>
    </row>
    <row r="7" spans="1:31" x14ac:dyDescent="0.3">
      <c r="A7" s="28" t="s">
        <v>44</v>
      </c>
      <c r="B7" s="28" t="s">
        <v>42</v>
      </c>
      <c r="C7" s="28" t="s">
        <v>45</v>
      </c>
      <c r="D7" s="28">
        <v>1.0999999999999999E-2</v>
      </c>
      <c r="E7" s="32">
        <v>9.1000000000000003E-5</v>
      </c>
      <c r="F7" s="4">
        <v>1.8800000000000001E-2</v>
      </c>
      <c r="G7" s="33">
        <v>1.97</v>
      </c>
      <c r="H7" s="32">
        <v>1</v>
      </c>
      <c r="I7" s="4">
        <v>1.3</v>
      </c>
      <c r="J7" s="4">
        <v>0</v>
      </c>
      <c r="K7" s="4">
        <v>0</v>
      </c>
      <c r="L7" s="4">
        <v>0</v>
      </c>
      <c r="M7" s="4">
        <v>0</v>
      </c>
      <c r="N7" s="33">
        <v>0</v>
      </c>
      <c r="O7" s="32">
        <v>0</v>
      </c>
      <c r="P7" s="4">
        <v>0</v>
      </c>
      <c r="Q7" s="4">
        <v>0</v>
      </c>
      <c r="R7" s="4">
        <v>0</v>
      </c>
      <c r="S7" s="4">
        <v>2.5</v>
      </c>
      <c r="T7" s="4">
        <v>0</v>
      </c>
      <c r="U7" s="33">
        <v>0</v>
      </c>
      <c r="V7" s="28">
        <v>0.3</v>
      </c>
      <c r="W7">
        <v>2000</v>
      </c>
      <c r="X7">
        <v>5000</v>
      </c>
      <c r="Y7">
        <v>0</v>
      </c>
      <c r="AA7" s="14">
        <f t="shared" ref="AA7:AA20" si="1">(3.5+5)/2</f>
        <v>4.25</v>
      </c>
      <c r="AB7" s="13" t="str">
        <f t="shared" si="0"/>
        <v>3C85 Philips(20-100kHz)</v>
      </c>
      <c r="AC7" s="22">
        <f>AC6+1</f>
        <v>2</v>
      </c>
      <c r="AD7" s="25">
        <v>20000</v>
      </c>
      <c r="AE7" s="25">
        <v>100000</v>
      </c>
    </row>
    <row r="8" spans="1:31" x14ac:dyDescent="0.3">
      <c r="A8" s="28" t="s">
        <v>46</v>
      </c>
      <c r="B8" s="28" t="s">
        <v>47</v>
      </c>
      <c r="C8" s="28" t="s">
        <v>48</v>
      </c>
      <c r="D8" s="28">
        <v>1E-3</v>
      </c>
      <c r="E8" s="32">
        <v>1.65E-4</v>
      </c>
      <c r="F8" s="4">
        <v>3.1E-2</v>
      </c>
      <c r="G8" s="33">
        <v>2.4500000000000002</v>
      </c>
      <c r="H8" s="32">
        <v>3100</v>
      </c>
      <c r="I8" s="4">
        <v>0.75</v>
      </c>
      <c r="J8" s="4">
        <v>0</v>
      </c>
      <c r="K8" s="4">
        <v>2.5999999999999998E-4</v>
      </c>
      <c r="L8" s="4">
        <v>2.19</v>
      </c>
      <c r="M8" s="4">
        <v>0</v>
      </c>
      <c r="N8" s="33">
        <v>0</v>
      </c>
      <c r="O8" s="32">
        <v>0</v>
      </c>
      <c r="P8" s="4">
        <v>0</v>
      </c>
      <c r="Q8" s="4">
        <v>0</v>
      </c>
      <c r="R8" s="4">
        <v>0</v>
      </c>
      <c r="S8" s="4">
        <v>2.72</v>
      </c>
      <c r="T8" s="4">
        <v>0</v>
      </c>
      <c r="U8" s="33">
        <v>0</v>
      </c>
      <c r="V8" s="28">
        <v>0.35</v>
      </c>
      <c r="W8">
        <v>2300</v>
      </c>
      <c r="X8">
        <v>4800</v>
      </c>
      <c r="Y8">
        <v>0</v>
      </c>
      <c r="AA8" s="14">
        <f t="shared" si="1"/>
        <v>4.25</v>
      </c>
      <c r="AB8" s="15" t="str">
        <f t="shared" si="0"/>
        <v>3C90 FF</v>
      </c>
      <c r="AC8" s="22">
        <f t="shared" ref="AC8:AC31" si="2">AC7+1</f>
        <v>3</v>
      </c>
      <c r="AD8" s="25">
        <v>25000</v>
      </c>
      <c r="AE8" s="25">
        <v>200000</v>
      </c>
    </row>
    <row r="9" spans="1:31" x14ac:dyDescent="0.3">
      <c r="A9" s="28" t="s">
        <v>49</v>
      </c>
      <c r="B9" s="28" t="s">
        <v>42</v>
      </c>
      <c r="C9" s="28" t="s">
        <v>50</v>
      </c>
      <c r="D9" s="28">
        <v>2.65E-3</v>
      </c>
      <c r="E9" s="32">
        <v>1.65E-4</v>
      </c>
      <c r="F9" s="4">
        <v>3.1E-2</v>
      </c>
      <c r="G9" s="33">
        <v>2.4500000000000002</v>
      </c>
      <c r="H9" s="32">
        <v>1</v>
      </c>
      <c r="I9" s="4">
        <v>1.45</v>
      </c>
      <c r="J9" s="4">
        <v>0</v>
      </c>
      <c r="K9" s="4">
        <v>0</v>
      </c>
      <c r="L9" s="4">
        <v>0</v>
      </c>
      <c r="M9" s="4">
        <v>0</v>
      </c>
      <c r="N9" s="33">
        <v>0</v>
      </c>
      <c r="O9" s="32">
        <v>0</v>
      </c>
      <c r="P9" s="4">
        <v>0</v>
      </c>
      <c r="Q9" s="4">
        <v>0</v>
      </c>
      <c r="R9" s="4">
        <v>0</v>
      </c>
      <c r="S9" s="4">
        <v>2.75</v>
      </c>
      <c r="T9" s="4">
        <v>0</v>
      </c>
      <c r="U9" s="33">
        <v>0</v>
      </c>
      <c r="V9" s="28">
        <v>0.35</v>
      </c>
      <c r="W9">
        <v>2300</v>
      </c>
      <c r="X9">
        <v>4800</v>
      </c>
      <c r="Y9">
        <v>0</v>
      </c>
      <c r="AA9" s="14">
        <f>(3.5+5)/2</f>
        <v>4.25</v>
      </c>
      <c r="AB9" s="15" t="str">
        <f t="shared" si="0"/>
        <v>3C90 Philips(20-200kHz)</v>
      </c>
      <c r="AC9" s="22">
        <f t="shared" si="2"/>
        <v>4</v>
      </c>
      <c r="AD9" s="25">
        <v>20000</v>
      </c>
      <c r="AE9" s="25">
        <v>200000</v>
      </c>
    </row>
    <row r="10" spans="1:31" x14ac:dyDescent="0.3">
      <c r="A10" s="28" t="s">
        <v>51</v>
      </c>
      <c r="B10" s="28" t="s">
        <v>42</v>
      </c>
      <c r="C10" s="28" t="s">
        <v>48</v>
      </c>
      <c r="D10" s="28">
        <f>0.905*0.001</f>
        <v>9.050000000000001E-4</v>
      </c>
      <c r="E10" s="32">
        <v>1.65E-4</v>
      </c>
      <c r="F10" s="4">
        <v>3.1E-2</v>
      </c>
      <c r="G10" s="33">
        <v>2.4500000000000002</v>
      </c>
      <c r="H10" s="32">
        <v>1</v>
      </c>
      <c r="I10" s="4">
        <v>1.5</v>
      </c>
      <c r="J10" s="4">
        <v>0</v>
      </c>
      <c r="K10" s="4">
        <v>0</v>
      </c>
      <c r="L10" s="4">
        <v>0</v>
      </c>
      <c r="M10" s="4">
        <v>0</v>
      </c>
      <c r="N10" s="33">
        <v>0</v>
      </c>
      <c r="O10" s="32">
        <v>0</v>
      </c>
      <c r="P10" s="4">
        <v>0</v>
      </c>
      <c r="Q10" s="4">
        <v>0</v>
      </c>
      <c r="R10" s="4">
        <v>0</v>
      </c>
      <c r="S10" s="4">
        <v>2.44</v>
      </c>
      <c r="T10" s="4">
        <v>0</v>
      </c>
      <c r="U10" s="33">
        <v>0</v>
      </c>
      <c r="V10" s="28">
        <v>0.35</v>
      </c>
      <c r="W10">
        <v>2300</v>
      </c>
      <c r="X10">
        <v>4800</v>
      </c>
      <c r="Y10">
        <v>0</v>
      </c>
      <c r="AA10" s="14">
        <f t="shared" si="1"/>
        <v>4.25</v>
      </c>
      <c r="AB10" s="15" t="str">
        <f t="shared" si="0"/>
        <v>3C90 TM(25-200kHz)</v>
      </c>
      <c r="AC10" s="22">
        <f t="shared" si="2"/>
        <v>5</v>
      </c>
      <c r="AD10" s="25">
        <v>25000</v>
      </c>
      <c r="AE10" s="25">
        <v>200000</v>
      </c>
    </row>
    <row r="11" spans="1:31" x14ac:dyDescent="0.3">
      <c r="A11" s="28" t="s">
        <v>52</v>
      </c>
      <c r="B11" s="28" t="s">
        <v>42</v>
      </c>
      <c r="C11" s="28" t="s">
        <v>53</v>
      </c>
      <c r="D11" s="28">
        <v>1E-3</v>
      </c>
      <c r="E11" s="32">
        <v>0</v>
      </c>
      <c r="F11" s="4">
        <v>0</v>
      </c>
      <c r="G11" s="33">
        <v>1</v>
      </c>
      <c r="H11" s="32">
        <v>300</v>
      </c>
      <c r="I11" s="4">
        <v>1.05</v>
      </c>
      <c r="J11" s="4">
        <v>0</v>
      </c>
      <c r="K11" s="4">
        <v>0</v>
      </c>
      <c r="L11" s="4">
        <v>1.5</v>
      </c>
      <c r="M11" s="4">
        <v>0</v>
      </c>
      <c r="N11" s="33">
        <v>0</v>
      </c>
      <c r="O11" s="32">
        <v>0</v>
      </c>
      <c r="P11" s="4">
        <v>0</v>
      </c>
      <c r="Q11" s="4">
        <v>0</v>
      </c>
      <c r="R11" s="4">
        <v>0</v>
      </c>
      <c r="S11" s="4">
        <v>3.53</v>
      </c>
      <c r="T11" s="4">
        <v>-3.9999999999999998E-6</v>
      </c>
      <c r="U11" s="33">
        <v>1</v>
      </c>
      <c r="V11" s="28">
        <v>0.38</v>
      </c>
      <c r="W11">
        <v>2000</v>
      </c>
      <c r="X11">
        <v>4800</v>
      </c>
      <c r="Y11">
        <v>0</v>
      </c>
      <c r="AA11" s="14">
        <f t="shared" si="1"/>
        <v>4.25</v>
      </c>
      <c r="AB11" s="15" t="str">
        <f t="shared" si="0"/>
        <v>3C96-BF FF</v>
      </c>
      <c r="AC11" s="22">
        <f t="shared" si="2"/>
        <v>6</v>
      </c>
      <c r="AD11" s="25">
        <v>25000</v>
      </c>
      <c r="AE11" s="25">
        <v>500000</v>
      </c>
    </row>
    <row r="12" spans="1:31" x14ac:dyDescent="0.3">
      <c r="A12" s="28" t="s">
        <v>54</v>
      </c>
      <c r="B12" s="28" t="s">
        <v>47</v>
      </c>
      <c r="C12" s="28" t="s">
        <v>55</v>
      </c>
      <c r="D12" s="28">
        <v>1E-3</v>
      </c>
      <c r="E12" s="32">
        <v>0</v>
      </c>
      <c r="F12" s="4">
        <v>0</v>
      </c>
      <c r="G12" s="33">
        <v>1</v>
      </c>
      <c r="H12" s="32">
        <f>1*5100</f>
        <v>5100</v>
      </c>
      <c r="I12" s="4">
        <v>0.7</v>
      </c>
      <c r="J12" s="4">
        <v>0</v>
      </c>
      <c r="K12" s="4">
        <f>1*0.5</f>
        <v>0.5</v>
      </c>
      <c r="L12" s="4">
        <v>1.5</v>
      </c>
      <c r="M12" s="4">
        <v>0</v>
      </c>
      <c r="N12" s="33">
        <v>0</v>
      </c>
      <c r="O12" s="32">
        <v>0</v>
      </c>
      <c r="P12" s="4">
        <v>0</v>
      </c>
      <c r="Q12" s="4">
        <v>0</v>
      </c>
      <c r="R12" s="4">
        <v>0</v>
      </c>
      <c r="S12" s="4">
        <v>2.95</v>
      </c>
      <c r="T12" s="4">
        <v>-1.3999999999999999E-6</v>
      </c>
      <c r="U12" s="33">
        <v>1</v>
      </c>
      <c r="V12" s="28">
        <v>0.38</v>
      </c>
      <c r="W12">
        <v>2000</v>
      </c>
      <c r="X12">
        <v>4800</v>
      </c>
      <c r="Y12">
        <v>0</v>
      </c>
      <c r="AA12" s="14">
        <f t="shared" si="1"/>
        <v>4.25</v>
      </c>
      <c r="AB12" s="16" t="str">
        <f t="shared" si="0"/>
        <v>3C96-HF FF</v>
      </c>
      <c r="AC12" s="22">
        <f t="shared" si="2"/>
        <v>7</v>
      </c>
      <c r="AD12" s="25">
        <v>100000</v>
      </c>
      <c r="AE12" s="25">
        <v>500000</v>
      </c>
    </row>
    <row r="13" spans="1:31" x14ac:dyDescent="0.3">
      <c r="A13" s="28" t="s">
        <v>56</v>
      </c>
      <c r="B13" s="28" t="s">
        <v>47</v>
      </c>
      <c r="C13" s="28" t="s">
        <v>57</v>
      </c>
      <c r="D13" s="28">
        <v>1E-3</v>
      </c>
      <c r="E13" s="32">
        <v>0</v>
      </c>
      <c r="F13" s="4">
        <v>0</v>
      </c>
      <c r="G13" s="33">
        <v>1</v>
      </c>
      <c r="H13" s="32">
        <v>900000</v>
      </c>
      <c r="I13" s="4">
        <v>0.5</v>
      </c>
      <c r="J13" s="4">
        <v>0</v>
      </c>
      <c r="K13" s="4">
        <v>0</v>
      </c>
      <c r="L13" s="4">
        <v>0</v>
      </c>
      <c r="M13" s="4">
        <v>0</v>
      </c>
      <c r="N13" s="33">
        <v>0</v>
      </c>
      <c r="O13" s="32">
        <v>0</v>
      </c>
      <c r="P13" s="4">
        <v>0</v>
      </c>
      <c r="Q13" s="4">
        <v>0</v>
      </c>
      <c r="R13" s="4">
        <v>0</v>
      </c>
      <c r="S13" s="4">
        <v>3.5</v>
      </c>
      <c r="T13" s="4">
        <v>-1.08E-6</v>
      </c>
      <c r="U13" s="33">
        <v>1</v>
      </c>
      <c r="V13" s="28">
        <v>0.4</v>
      </c>
      <c r="W13">
        <v>1400</v>
      </c>
      <c r="X13">
        <v>4750</v>
      </c>
      <c r="Y13">
        <v>0</v>
      </c>
      <c r="AA13" s="14">
        <f t="shared" si="1"/>
        <v>4.25</v>
      </c>
      <c r="AB13" s="13" t="str">
        <f t="shared" si="0"/>
        <v>3F35 FF</v>
      </c>
      <c r="AC13" s="22">
        <f t="shared" si="2"/>
        <v>8</v>
      </c>
      <c r="AD13" s="25">
        <v>500000</v>
      </c>
      <c r="AE13" s="25">
        <v>1000000</v>
      </c>
    </row>
    <row r="14" spans="1:31" x14ac:dyDescent="0.3">
      <c r="A14" s="28" t="s">
        <v>58</v>
      </c>
      <c r="B14" s="28" t="s">
        <v>47</v>
      </c>
      <c r="C14" s="28" t="s">
        <v>59</v>
      </c>
      <c r="D14" s="28">
        <v>1E-3</v>
      </c>
      <c r="E14" s="32">
        <v>7.8999999999999996E-5</v>
      </c>
      <c r="F14" s="4">
        <v>1.0500000000000001E-2</v>
      </c>
      <c r="G14" s="33">
        <v>1.26</v>
      </c>
      <c r="H14" s="32">
        <v>3.2</v>
      </c>
      <c r="I14" s="4">
        <v>1.4</v>
      </c>
      <c r="J14" s="4">
        <v>0</v>
      </c>
      <c r="K14" s="4">
        <v>4.1999999999999996E-6</v>
      </c>
      <c r="L14" s="4">
        <v>2.2999999999999998</v>
      </c>
      <c r="M14" s="4">
        <v>0</v>
      </c>
      <c r="N14" s="33">
        <v>0</v>
      </c>
      <c r="O14" s="32">
        <v>0</v>
      </c>
      <c r="P14" s="4">
        <v>0</v>
      </c>
      <c r="Q14" s="4">
        <v>0</v>
      </c>
      <c r="R14" s="4">
        <v>0</v>
      </c>
      <c r="S14" s="4">
        <v>2.75</v>
      </c>
      <c r="T14" s="4">
        <v>-6.1699999999999998E-7</v>
      </c>
      <c r="U14" s="33">
        <v>1</v>
      </c>
      <c r="V14" s="28">
        <f>0.34</f>
        <v>0.34</v>
      </c>
      <c r="W14">
        <v>2000</v>
      </c>
      <c r="X14">
        <v>4750</v>
      </c>
      <c r="Y14">
        <v>0</v>
      </c>
      <c r="AA14" s="14">
        <f t="shared" si="1"/>
        <v>4.25</v>
      </c>
      <c r="AB14" s="16" t="str">
        <f t="shared" si="0"/>
        <v>3F3aFoFo(20-300kHz)</v>
      </c>
      <c r="AC14" s="22">
        <f t="shared" si="2"/>
        <v>9</v>
      </c>
      <c r="AD14" s="25">
        <v>20000</v>
      </c>
      <c r="AE14" s="25">
        <v>300000</v>
      </c>
    </row>
    <row r="15" spans="1:31" x14ac:dyDescent="0.3">
      <c r="A15" s="28" t="s">
        <v>60</v>
      </c>
      <c r="B15" s="28" t="s">
        <v>42</v>
      </c>
      <c r="C15" s="28" t="s">
        <v>59</v>
      </c>
      <c r="D15" s="28">
        <v>2.5000000000000001E-4</v>
      </c>
      <c r="E15" s="32">
        <v>7.8999999999999996E-5</v>
      </c>
      <c r="F15" s="4">
        <v>1.0500000000000001E-2</v>
      </c>
      <c r="G15" s="33">
        <v>1.26</v>
      </c>
      <c r="H15" s="32">
        <v>1</v>
      </c>
      <c r="I15" s="4">
        <v>1.6</v>
      </c>
      <c r="J15" s="4">
        <v>0</v>
      </c>
      <c r="K15" s="4">
        <v>0</v>
      </c>
      <c r="L15" s="4">
        <v>0</v>
      </c>
      <c r="M15" s="4">
        <v>0</v>
      </c>
      <c r="N15" s="33">
        <v>0</v>
      </c>
      <c r="O15" s="32">
        <v>0</v>
      </c>
      <c r="P15" s="4">
        <v>0</v>
      </c>
      <c r="Q15" s="4">
        <v>0</v>
      </c>
      <c r="R15" s="4">
        <v>0</v>
      </c>
      <c r="S15" s="4">
        <v>2.5</v>
      </c>
      <c r="T15" s="4">
        <v>0</v>
      </c>
      <c r="U15" s="33">
        <v>0</v>
      </c>
      <c r="V15" s="28">
        <f>0.34</f>
        <v>0.34</v>
      </c>
      <c r="W15">
        <v>2000</v>
      </c>
      <c r="X15">
        <v>4750</v>
      </c>
      <c r="Y15">
        <v>0</v>
      </c>
      <c r="AA15" s="14">
        <f t="shared" si="1"/>
        <v>4.25</v>
      </c>
      <c r="AB15" s="15" t="str">
        <f t="shared" si="0"/>
        <v>3F3cPhilips(20-300kHz)</v>
      </c>
      <c r="AC15" s="22">
        <f t="shared" si="2"/>
        <v>10</v>
      </c>
      <c r="AD15" s="25">
        <v>20000</v>
      </c>
      <c r="AE15" s="25">
        <v>300000</v>
      </c>
    </row>
    <row r="16" spans="1:31" x14ac:dyDescent="0.3">
      <c r="A16" s="28" t="s">
        <v>61</v>
      </c>
      <c r="B16" s="28" t="s">
        <v>42</v>
      </c>
      <c r="C16" s="28" t="s">
        <v>62</v>
      </c>
      <c r="D16" s="28">
        <v>2.0000000000000002E-5</v>
      </c>
      <c r="E16" s="32">
        <v>7.7000000000000001E-5</v>
      </c>
      <c r="F16" s="4">
        <v>1.0500000000000001E-2</v>
      </c>
      <c r="G16" s="33">
        <v>1.28</v>
      </c>
      <c r="H16" s="32">
        <v>1</v>
      </c>
      <c r="I16" s="4">
        <v>1.8</v>
      </c>
      <c r="J16" s="4">
        <v>0</v>
      </c>
      <c r="K16" s="4">
        <v>0</v>
      </c>
      <c r="L16" s="4">
        <v>0</v>
      </c>
      <c r="M16" s="4">
        <v>0</v>
      </c>
      <c r="N16" s="33">
        <v>0</v>
      </c>
      <c r="O16" s="32">
        <v>0</v>
      </c>
      <c r="P16" s="4">
        <v>0</v>
      </c>
      <c r="Q16" s="4">
        <v>0</v>
      </c>
      <c r="R16" s="4">
        <v>0</v>
      </c>
      <c r="S16" s="4">
        <v>2.5</v>
      </c>
      <c r="T16" s="4">
        <v>0</v>
      </c>
      <c r="U16" s="33">
        <v>0</v>
      </c>
      <c r="V16" s="28">
        <f>0.34</f>
        <v>0.34</v>
      </c>
      <c r="W16">
        <v>2000</v>
      </c>
      <c r="X16">
        <v>4750</v>
      </c>
      <c r="Y16">
        <v>0</v>
      </c>
      <c r="AA16" s="14">
        <f t="shared" si="1"/>
        <v>4.25</v>
      </c>
      <c r="AB16" s="15" t="str">
        <f t="shared" si="0"/>
        <v>3F3dPhilips(300-500kHz)</v>
      </c>
      <c r="AC16" s="22">
        <f t="shared" si="2"/>
        <v>11</v>
      </c>
      <c r="AD16" s="25">
        <v>300000</v>
      </c>
      <c r="AE16" s="25">
        <v>500000</v>
      </c>
    </row>
    <row r="17" spans="1:31" x14ac:dyDescent="0.3">
      <c r="A17" s="28" t="s">
        <v>63</v>
      </c>
      <c r="B17" s="28" t="s">
        <v>42</v>
      </c>
      <c r="C17" s="28" t="s">
        <v>64</v>
      </c>
      <c r="D17" s="28">
        <f>0.0000000036</f>
        <v>3.6E-9</v>
      </c>
      <c r="E17" s="32">
        <v>6.7000000000000002E-5</v>
      </c>
      <c r="F17" s="4">
        <v>8.0999999999999996E-3</v>
      </c>
      <c r="G17" s="33">
        <v>1.1399999999999999</v>
      </c>
      <c r="H17" s="32">
        <v>1</v>
      </c>
      <c r="I17" s="4">
        <v>2.4</v>
      </c>
      <c r="J17" s="4">
        <v>0</v>
      </c>
      <c r="K17" s="4">
        <v>0</v>
      </c>
      <c r="L17" s="4">
        <v>0</v>
      </c>
      <c r="M17" s="4">
        <v>0</v>
      </c>
      <c r="N17" s="33">
        <v>0</v>
      </c>
      <c r="O17" s="32">
        <v>0</v>
      </c>
      <c r="P17" s="4">
        <v>0</v>
      </c>
      <c r="Q17" s="4">
        <v>0</v>
      </c>
      <c r="R17" s="4">
        <v>0</v>
      </c>
      <c r="S17" s="4">
        <v>2.25</v>
      </c>
      <c r="T17" s="4">
        <v>0</v>
      </c>
      <c r="U17" s="33">
        <v>0</v>
      </c>
      <c r="V17" s="28">
        <f>0.34</f>
        <v>0.34</v>
      </c>
      <c r="W17">
        <v>2000</v>
      </c>
      <c r="X17">
        <v>4750</v>
      </c>
      <c r="Y17">
        <v>0</v>
      </c>
      <c r="AA17" s="17">
        <f t="shared" si="1"/>
        <v>4.25</v>
      </c>
      <c r="AB17" s="18" t="str">
        <f t="shared" si="0"/>
        <v>3F3ePhilips(500-1000kHz)</v>
      </c>
      <c r="AC17" s="22">
        <f t="shared" si="2"/>
        <v>12</v>
      </c>
      <c r="AD17" s="25">
        <v>500000</v>
      </c>
      <c r="AE17" s="25">
        <v>1000000</v>
      </c>
    </row>
    <row r="18" spans="1:31" x14ac:dyDescent="0.3">
      <c r="A18" s="28" t="s">
        <v>65</v>
      </c>
      <c r="B18" s="28" t="s">
        <v>47</v>
      </c>
      <c r="C18" s="28" t="s">
        <v>66</v>
      </c>
      <c r="D18" s="28">
        <v>1E-3</v>
      </c>
      <c r="E18" s="32">
        <v>0</v>
      </c>
      <c r="F18" s="4">
        <v>0</v>
      </c>
      <c r="G18" s="33">
        <v>1</v>
      </c>
      <c r="H18" s="32">
        <v>690000</v>
      </c>
      <c r="I18" s="4">
        <v>0.50600000000000001</v>
      </c>
      <c r="J18" s="4">
        <v>0</v>
      </c>
      <c r="K18" s="4">
        <v>1.6099999999999999E-8</v>
      </c>
      <c r="L18" s="4">
        <v>2.64</v>
      </c>
      <c r="M18" s="4">
        <v>0</v>
      </c>
      <c r="N18" s="33">
        <v>0</v>
      </c>
      <c r="O18" s="32">
        <v>0</v>
      </c>
      <c r="P18" s="4">
        <v>0</v>
      </c>
      <c r="Q18" s="4">
        <v>0</v>
      </c>
      <c r="R18" s="4">
        <v>0</v>
      </c>
      <c r="S18" s="4">
        <v>3</v>
      </c>
      <c r="T18" s="4">
        <v>-3.5999999999999999E-7</v>
      </c>
      <c r="U18" s="33">
        <v>1</v>
      </c>
      <c r="V18" s="28">
        <v>0.36</v>
      </c>
      <c r="W18">
        <v>900</v>
      </c>
      <c r="X18">
        <v>4800</v>
      </c>
      <c r="Y18">
        <v>0</v>
      </c>
      <c r="AA18" s="14">
        <f t="shared" si="1"/>
        <v>4.25</v>
      </c>
      <c r="AB18" s="13" t="str">
        <f t="shared" si="0"/>
        <v>3F45 FF</v>
      </c>
      <c r="AC18" s="22">
        <f t="shared" si="2"/>
        <v>13</v>
      </c>
      <c r="AD18" s="25">
        <v>500000</v>
      </c>
      <c r="AE18" s="25">
        <v>2000000</v>
      </c>
    </row>
    <row r="19" spans="1:31" x14ac:dyDescent="0.3">
      <c r="A19" s="28" t="s">
        <v>67</v>
      </c>
      <c r="B19" s="28" t="s">
        <v>47</v>
      </c>
      <c r="C19" s="28" t="s">
        <v>68</v>
      </c>
      <c r="D19" s="28">
        <v>1E-3</v>
      </c>
      <c r="E19" s="32">
        <v>9.5000000000000005E-5</v>
      </c>
      <c r="F19" s="4">
        <v>1.0999999999999999E-2</v>
      </c>
      <c r="G19" s="33">
        <v>1.1499999999999999</v>
      </c>
      <c r="H19" s="32">
        <v>610000</v>
      </c>
      <c r="I19" s="4">
        <v>0.5</v>
      </c>
      <c r="J19" s="4">
        <v>0</v>
      </c>
      <c r="K19" s="4">
        <v>4.8999999999999997E-6</v>
      </c>
      <c r="L19" s="4">
        <v>2.4</v>
      </c>
      <c r="M19" s="4">
        <v>0</v>
      </c>
      <c r="N19" s="33">
        <v>0</v>
      </c>
      <c r="O19" s="32">
        <v>0</v>
      </c>
      <c r="P19" s="4">
        <v>0</v>
      </c>
      <c r="Q19" s="4">
        <v>0</v>
      </c>
      <c r="R19" s="4">
        <v>0</v>
      </c>
      <c r="S19" s="4">
        <v>2.9</v>
      </c>
      <c r="T19" s="4">
        <v>-1.9999999999999999E-7</v>
      </c>
      <c r="U19" s="33">
        <v>1</v>
      </c>
      <c r="V19" s="28">
        <v>0.34</v>
      </c>
      <c r="W19">
        <v>900</v>
      </c>
      <c r="X19">
        <v>4700</v>
      </c>
      <c r="Y19">
        <v>0</v>
      </c>
      <c r="AA19" s="14">
        <f t="shared" si="1"/>
        <v>4.25</v>
      </c>
      <c r="AB19" s="15" t="str">
        <f t="shared" si="0"/>
        <v>3F4 FoFo(500kHz-2MHz)</v>
      </c>
      <c r="AC19" s="22">
        <f t="shared" si="2"/>
        <v>14</v>
      </c>
      <c r="AD19" s="25">
        <v>500000</v>
      </c>
      <c r="AE19" s="25">
        <v>2000000</v>
      </c>
    </row>
    <row r="20" spans="1:31" x14ac:dyDescent="0.3">
      <c r="A20" s="28" t="s">
        <v>69</v>
      </c>
      <c r="B20" s="28" t="s">
        <v>42</v>
      </c>
      <c r="C20" s="28" t="s">
        <v>70</v>
      </c>
      <c r="D20" s="28">
        <f>0.000000000011</f>
        <v>1.1000000000000001E-11</v>
      </c>
      <c r="E20" s="32">
        <v>3.4E-5</v>
      </c>
      <c r="F20" s="4">
        <v>1E-4</v>
      </c>
      <c r="G20" s="33">
        <v>0.67</v>
      </c>
      <c r="H20" s="32">
        <v>1</v>
      </c>
      <c r="I20" s="4">
        <v>2.8</v>
      </c>
      <c r="J20" s="4">
        <v>0</v>
      </c>
      <c r="K20" s="4">
        <v>0</v>
      </c>
      <c r="L20" s="4">
        <v>0</v>
      </c>
      <c r="M20" s="4">
        <v>0</v>
      </c>
      <c r="N20" s="33">
        <v>0</v>
      </c>
      <c r="O20" s="32">
        <v>0</v>
      </c>
      <c r="P20" s="4">
        <v>0</v>
      </c>
      <c r="Q20" s="4">
        <v>0</v>
      </c>
      <c r="R20" s="4">
        <v>0</v>
      </c>
      <c r="S20" s="4">
        <v>2.4</v>
      </c>
      <c r="T20" s="4">
        <v>0</v>
      </c>
      <c r="U20" s="33">
        <v>0</v>
      </c>
      <c r="V20" s="28">
        <v>0.34</v>
      </c>
      <c r="W20">
        <v>900</v>
      </c>
      <c r="X20">
        <v>4700</v>
      </c>
      <c r="Y20">
        <v>0</v>
      </c>
      <c r="AA20" s="17">
        <f t="shared" si="1"/>
        <v>4.25</v>
      </c>
      <c r="AB20" s="18" t="str">
        <f t="shared" si="0"/>
        <v>3F4dTHF Philips(1-3MHz)</v>
      </c>
      <c r="AC20" s="22">
        <f t="shared" si="2"/>
        <v>15</v>
      </c>
      <c r="AD20" s="25">
        <v>1000000</v>
      </c>
      <c r="AE20" s="25">
        <v>3000000</v>
      </c>
    </row>
    <row r="21" spans="1:31" x14ac:dyDescent="0.3">
      <c r="A21" s="28" t="s">
        <v>71</v>
      </c>
      <c r="B21" s="28" t="s">
        <v>47</v>
      </c>
      <c r="C21" s="28" t="s">
        <v>50</v>
      </c>
      <c r="D21" s="28">
        <f>0.001/0.97</f>
        <v>1.0309278350515464E-3</v>
      </c>
      <c r="E21" s="32">
        <v>0</v>
      </c>
      <c r="F21" s="4">
        <f>0.03/75</f>
        <v>3.9999999999999996E-4</v>
      </c>
      <c r="G21" s="33">
        <v>1.01</v>
      </c>
      <c r="H21" s="32">
        <v>0.46</v>
      </c>
      <c r="I21" s="4">
        <v>1.3</v>
      </c>
      <c r="J21" s="4">
        <v>0</v>
      </c>
      <c r="K21" s="4">
        <v>7.3999999999999999E-4</v>
      </c>
      <c r="L21" s="4">
        <v>2</v>
      </c>
      <c r="M21" s="4">
        <v>0</v>
      </c>
      <c r="N21" s="33">
        <v>0</v>
      </c>
      <c r="O21" s="32">
        <v>0</v>
      </c>
      <c r="P21" s="4">
        <v>0</v>
      </c>
      <c r="Q21" s="4">
        <v>0</v>
      </c>
      <c r="R21" s="4">
        <v>0</v>
      </c>
      <c r="S21" s="4">
        <v>2.0699999999999998</v>
      </c>
      <c r="T21" s="4">
        <v>0</v>
      </c>
      <c r="U21" s="33">
        <v>1</v>
      </c>
      <c r="V21" s="28">
        <v>1.2</v>
      </c>
      <c r="W21">
        <v>12000</v>
      </c>
      <c r="X21">
        <v>7500</v>
      </c>
      <c r="Y21">
        <v>0</v>
      </c>
      <c r="AA21" s="34">
        <v>4.25</v>
      </c>
      <c r="AB21" s="13" t="str">
        <f t="shared" si="0"/>
        <v>500F PC</v>
      </c>
      <c r="AC21" s="22">
        <f t="shared" si="2"/>
        <v>16</v>
      </c>
      <c r="AD21" s="25">
        <v>20000</v>
      </c>
      <c r="AE21" s="25">
        <v>200000</v>
      </c>
    </row>
    <row r="22" spans="1:31" x14ac:dyDescent="0.3">
      <c r="A22" s="28" t="s">
        <v>72</v>
      </c>
      <c r="B22" s="28" t="s">
        <v>47</v>
      </c>
      <c r="C22" s="28" t="s">
        <v>50</v>
      </c>
      <c r="D22" s="28">
        <f>0.001/0.97</f>
        <v>1.0309278350515464E-3</v>
      </c>
      <c r="E22" s="32">
        <v>0</v>
      </c>
      <c r="F22" s="4">
        <f>0.03/75</f>
        <v>3.9999999999999996E-4</v>
      </c>
      <c r="G22" s="33">
        <v>1.01</v>
      </c>
      <c r="H22" s="32">
        <v>0.36</v>
      </c>
      <c r="I22" s="4">
        <v>1.4</v>
      </c>
      <c r="J22" s="4">
        <v>0</v>
      </c>
      <c r="K22" s="4">
        <v>8.4999999999999995E-4</v>
      </c>
      <c r="L22" s="4">
        <v>2</v>
      </c>
      <c r="M22" s="4">
        <v>0</v>
      </c>
      <c r="N22" s="33">
        <v>0</v>
      </c>
      <c r="O22" s="32">
        <v>0</v>
      </c>
      <c r="P22" s="4">
        <v>0</v>
      </c>
      <c r="Q22" s="4">
        <v>0</v>
      </c>
      <c r="R22" s="4">
        <v>0</v>
      </c>
      <c r="S22" s="4">
        <v>2.1</v>
      </c>
      <c r="T22" s="4">
        <v>0</v>
      </c>
      <c r="U22" s="33">
        <v>0</v>
      </c>
      <c r="V22" s="28">
        <v>0.82</v>
      </c>
      <c r="W22">
        <v>3800</v>
      </c>
      <c r="X22">
        <v>7500</v>
      </c>
      <c r="Y22">
        <v>0</v>
      </c>
      <c r="AA22" s="34">
        <v>4.25</v>
      </c>
      <c r="AB22" s="15" t="str">
        <f t="shared" si="0"/>
        <v>6030F PC</v>
      </c>
      <c r="AC22" s="22">
        <f t="shared" si="2"/>
        <v>17</v>
      </c>
      <c r="AD22" s="25">
        <v>20000</v>
      </c>
      <c r="AE22" s="25">
        <v>200000</v>
      </c>
    </row>
    <row r="23" spans="1:31" x14ac:dyDescent="0.3">
      <c r="A23" s="28" t="s">
        <v>73</v>
      </c>
      <c r="B23" s="28" t="s">
        <v>42</v>
      </c>
      <c r="C23" s="28" t="s">
        <v>50</v>
      </c>
      <c r="D23" s="28">
        <v>1E-3</v>
      </c>
      <c r="E23" s="32">
        <v>0</v>
      </c>
      <c r="F23" s="4">
        <f>0.03/75</f>
        <v>3.9999999999999996E-4</v>
      </c>
      <c r="G23" s="33">
        <v>1.01</v>
      </c>
      <c r="H23" s="32">
        <v>1.2500000000000001E-2</v>
      </c>
      <c r="I23" s="4">
        <v>1.8</v>
      </c>
      <c r="J23" s="4">
        <v>0</v>
      </c>
      <c r="K23" s="4">
        <v>0</v>
      </c>
      <c r="L23" s="4">
        <v>0</v>
      </c>
      <c r="M23" s="4">
        <v>0</v>
      </c>
      <c r="N23" s="33">
        <v>0</v>
      </c>
      <c r="O23" s="32">
        <v>0</v>
      </c>
      <c r="P23" s="4">
        <v>0</v>
      </c>
      <c r="Q23" s="4">
        <v>0</v>
      </c>
      <c r="R23" s="4">
        <v>0</v>
      </c>
      <c r="S23" s="4">
        <v>2.1</v>
      </c>
      <c r="T23" s="4">
        <v>0</v>
      </c>
      <c r="U23" s="33">
        <v>0</v>
      </c>
      <c r="V23" s="28">
        <v>0.82</v>
      </c>
      <c r="W23">
        <v>3800</v>
      </c>
      <c r="X23">
        <v>7500</v>
      </c>
      <c r="Y23">
        <v>0</v>
      </c>
      <c r="AA23" s="34">
        <v>4.25</v>
      </c>
      <c r="AB23" s="15" t="str">
        <f t="shared" si="0"/>
        <v>6030F VAC</v>
      </c>
      <c r="AC23" s="22">
        <f t="shared" si="2"/>
        <v>18</v>
      </c>
      <c r="AD23" s="25">
        <v>20000</v>
      </c>
      <c r="AE23" s="25">
        <v>200000</v>
      </c>
    </row>
    <row r="24" spans="1:31" x14ac:dyDescent="0.3">
      <c r="A24" s="28" t="s">
        <v>75</v>
      </c>
      <c r="B24" s="28" t="s">
        <v>42</v>
      </c>
      <c r="C24" s="28" t="s">
        <v>74</v>
      </c>
      <c r="D24" s="28">
        <v>1E-3</v>
      </c>
      <c r="E24" s="32">
        <v>0</v>
      </c>
      <c r="F24" s="4">
        <v>0</v>
      </c>
      <c r="G24" s="33">
        <v>1</v>
      </c>
      <c r="H24" s="32">
        <v>44.587780800340006</v>
      </c>
      <c r="I24" s="4">
        <v>1.31</v>
      </c>
      <c r="J24" s="4">
        <v>0</v>
      </c>
      <c r="K24" s="4">
        <v>0</v>
      </c>
      <c r="L24" s="4">
        <v>0</v>
      </c>
      <c r="M24" s="4">
        <v>0</v>
      </c>
      <c r="N24" s="33">
        <v>0</v>
      </c>
      <c r="O24" s="32">
        <v>0</v>
      </c>
      <c r="P24" s="4">
        <v>0</v>
      </c>
      <c r="Q24" s="4">
        <v>0</v>
      </c>
      <c r="R24" s="4">
        <v>0</v>
      </c>
      <c r="S24" s="4">
        <v>2.21</v>
      </c>
      <c r="T24" s="4">
        <v>0</v>
      </c>
      <c r="U24" s="33">
        <v>1</v>
      </c>
      <c r="V24" s="28">
        <v>0.8</v>
      </c>
      <c r="W24">
        <v>14</v>
      </c>
      <c r="X24">
        <v>6960</v>
      </c>
      <c r="Y24">
        <v>0</v>
      </c>
      <c r="AA24" s="14">
        <v>4.25</v>
      </c>
      <c r="AB24" s="15" t="str">
        <f t="shared" si="0"/>
        <v>MPPa14µ Magnetics&amp;Ferroxcube</v>
      </c>
      <c r="AC24" s="22">
        <f>AC23+1</f>
        <v>19</v>
      </c>
      <c r="AD24" s="25">
        <v>10000</v>
      </c>
      <c r="AE24" s="25">
        <v>100000</v>
      </c>
    </row>
    <row r="25" spans="1:31" x14ac:dyDescent="0.3">
      <c r="A25" s="28" t="s">
        <v>76</v>
      </c>
      <c r="B25" s="28" t="s">
        <v>42</v>
      </c>
      <c r="C25" s="28" t="s">
        <v>74</v>
      </c>
      <c r="D25" s="28">
        <v>1E-3</v>
      </c>
      <c r="E25" s="32">
        <v>0</v>
      </c>
      <c r="F25" s="4">
        <v>0</v>
      </c>
      <c r="G25" s="33">
        <v>1</v>
      </c>
      <c r="H25" s="32">
        <v>8.9035968719561343</v>
      </c>
      <c r="I25" s="4">
        <v>1.41</v>
      </c>
      <c r="J25" s="4">
        <v>0</v>
      </c>
      <c r="K25" s="4">
        <v>0</v>
      </c>
      <c r="L25" s="4">
        <v>0</v>
      </c>
      <c r="M25" s="4">
        <v>0</v>
      </c>
      <c r="N25" s="33">
        <v>0</v>
      </c>
      <c r="O25" s="32">
        <v>0</v>
      </c>
      <c r="P25" s="4">
        <v>0</v>
      </c>
      <c r="Q25" s="4">
        <v>0</v>
      </c>
      <c r="R25" s="4">
        <v>0</v>
      </c>
      <c r="S25" s="4">
        <v>2.1800000000000002</v>
      </c>
      <c r="T25" s="4">
        <v>0</v>
      </c>
      <c r="U25" s="33">
        <v>1</v>
      </c>
      <c r="V25" s="28">
        <v>0.8</v>
      </c>
      <c r="W25">
        <v>26</v>
      </c>
      <c r="X25">
        <v>7481.9999999999991</v>
      </c>
      <c r="Y25">
        <v>0</v>
      </c>
      <c r="AA25" s="14">
        <v>4.25</v>
      </c>
      <c r="AB25" s="13" t="str">
        <f t="shared" si="0"/>
        <v>MPPb26µ Magnetics&amp;Ferroxcube</v>
      </c>
      <c r="AC25" s="22">
        <f t="shared" si="2"/>
        <v>20</v>
      </c>
      <c r="AD25" s="25">
        <v>10000</v>
      </c>
      <c r="AE25" s="25">
        <v>100000</v>
      </c>
    </row>
    <row r="26" spans="1:31" x14ac:dyDescent="0.3">
      <c r="A26" s="28" t="s">
        <v>77</v>
      </c>
      <c r="B26" s="28" t="s">
        <v>42</v>
      </c>
      <c r="C26" s="28" t="s">
        <v>74</v>
      </c>
      <c r="D26" s="28">
        <v>1E-3</v>
      </c>
      <c r="E26" s="32">
        <v>0</v>
      </c>
      <c r="F26" s="4">
        <v>0</v>
      </c>
      <c r="G26" s="33">
        <v>1</v>
      </c>
      <c r="H26" s="32">
        <v>6.3955812017547267</v>
      </c>
      <c r="I26" s="4">
        <v>1.41</v>
      </c>
      <c r="J26" s="4">
        <v>0</v>
      </c>
      <c r="K26" s="4">
        <v>0</v>
      </c>
      <c r="L26" s="4">
        <v>0</v>
      </c>
      <c r="M26" s="4">
        <v>0</v>
      </c>
      <c r="N26" s="33">
        <v>0</v>
      </c>
      <c r="O26" s="32">
        <v>0</v>
      </c>
      <c r="P26" s="4">
        <v>0</v>
      </c>
      <c r="Q26" s="4">
        <v>0</v>
      </c>
      <c r="R26" s="4">
        <v>0</v>
      </c>
      <c r="S26" s="4">
        <v>2.2400000000000002</v>
      </c>
      <c r="T26" s="4">
        <v>0</v>
      </c>
      <c r="U26" s="33">
        <v>1</v>
      </c>
      <c r="V26" s="28">
        <v>0.8</v>
      </c>
      <c r="W26">
        <v>60</v>
      </c>
      <c r="X26">
        <v>8177.9999999999991</v>
      </c>
      <c r="Y26">
        <v>0</v>
      </c>
      <c r="AA26" s="14">
        <v>4.25</v>
      </c>
      <c r="AB26" s="15" t="str">
        <f t="shared" si="0"/>
        <v>MPPc60µ Magnetics&amp;Ferroxcube</v>
      </c>
      <c r="AC26" s="22">
        <f t="shared" si="2"/>
        <v>21</v>
      </c>
      <c r="AD26" s="25">
        <v>10000</v>
      </c>
      <c r="AE26" s="25">
        <v>100000</v>
      </c>
    </row>
    <row r="27" spans="1:31" x14ac:dyDescent="0.3">
      <c r="A27" s="28" t="s">
        <v>78</v>
      </c>
      <c r="B27" s="28" t="s">
        <v>42</v>
      </c>
      <c r="C27" s="28" t="s">
        <v>74</v>
      </c>
      <c r="D27" s="28">
        <v>1E-3</v>
      </c>
      <c r="E27" s="32">
        <v>0</v>
      </c>
      <c r="F27" s="4">
        <v>0</v>
      </c>
      <c r="G27" s="33">
        <v>1</v>
      </c>
      <c r="H27" s="32">
        <v>14.427106729411435</v>
      </c>
      <c r="I27" s="4">
        <v>1.4</v>
      </c>
      <c r="J27" s="4">
        <v>0</v>
      </c>
      <c r="K27" s="4">
        <v>0</v>
      </c>
      <c r="L27" s="4">
        <v>0</v>
      </c>
      <c r="M27" s="4">
        <v>0</v>
      </c>
      <c r="N27" s="33">
        <v>0</v>
      </c>
      <c r="O27" s="32">
        <v>0</v>
      </c>
      <c r="P27" s="4">
        <v>0</v>
      </c>
      <c r="Q27" s="4">
        <v>0</v>
      </c>
      <c r="R27" s="4">
        <v>0</v>
      </c>
      <c r="S27" s="4">
        <v>2.31</v>
      </c>
      <c r="T27" s="4">
        <v>0</v>
      </c>
      <c r="U27" s="33">
        <v>1</v>
      </c>
      <c r="V27" s="28">
        <v>0.8</v>
      </c>
      <c r="W27">
        <v>125</v>
      </c>
      <c r="X27">
        <v>8700</v>
      </c>
      <c r="Y27">
        <v>0</v>
      </c>
      <c r="AA27" s="14">
        <v>4.25</v>
      </c>
      <c r="AB27" s="13" t="str">
        <f t="shared" si="0"/>
        <v>MPPd125µ Magnetics&amp;Ferroxcube</v>
      </c>
      <c r="AC27" s="22">
        <f t="shared" si="2"/>
        <v>22</v>
      </c>
      <c r="AD27" s="25">
        <v>10000</v>
      </c>
      <c r="AE27" s="25">
        <v>100000</v>
      </c>
    </row>
    <row r="28" spans="1:31" x14ac:dyDescent="0.3">
      <c r="A28" s="28" t="s">
        <v>79</v>
      </c>
      <c r="B28" s="28" t="s">
        <v>42</v>
      </c>
      <c r="C28" s="28" t="s">
        <v>74</v>
      </c>
      <c r="D28" s="28">
        <v>1E-3</v>
      </c>
      <c r="E28" s="32">
        <v>0</v>
      </c>
      <c r="F28" s="4">
        <v>0</v>
      </c>
      <c r="G28" s="33">
        <v>1</v>
      </c>
      <c r="H28" s="32">
        <v>4.3356516172175956</v>
      </c>
      <c r="I28" s="4">
        <v>1.5</v>
      </c>
      <c r="J28" s="4">
        <v>0</v>
      </c>
      <c r="K28" s="4">
        <v>0</v>
      </c>
      <c r="L28" s="4">
        <v>0</v>
      </c>
      <c r="M28" s="4">
        <v>0</v>
      </c>
      <c r="N28" s="33">
        <v>0</v>
      </c>
      <c r="O28" s="32">
        <v>0</v>
      </c>
      <c r="P28" s="4">
        <v>0</v>
      </c>
      <c r="Q28" s="4">
        <v>0</v>
      </c>
      <c r="R28" s="4">
        <v>0</v>
      </c>
      <c r="S28" s="4">
        <v>2.25</v>
      </c>
      <c r="T28" s="4">
        <v>0</v>
      </c>
      <c r="U28" s="33">
        <v>1</v>
      </c>
      <c r="V28" s="28">
        <v>0.8</v>
      </c>
      <c r="W28">
        <v>160</v>
      </c>
      <c r="X28">
        <v>8873.9999999999982</v>
      </c>
      <c r="Y28">
        <v>0</v>
      </c>
      <c r="AA28" s="14">
        <v>4.25</v>
      </c>
      <c r="AB28" s="15" t="str">
        <f t="shared" si="0"/>
        <v>MPPe160µ Magnetics&amp;Ferroxcube</v>
      </c>
      <c r="AC28" s="22">
        <f t="shared" si="2"/>
        <v>23</v>
      </c>
      <c r="AD28" s="25">
        <v>10000</v>
      </c>
      <c r="AE28" s="25">
        <v>100000</v>
      </c>
    </row>
    <row r="29" spans="1:31" x14ac:dyDescent="0.3">
      <c r="A29" s="28" t="s">
        <v>80</v>
      </c>
      <c r="B29" s="28" t="s">
        <v>42</v>
      </c>
      <c r="C29" s="28" t="s">
        <v>74</v>
      </c>
      <c r="D29" s="28">
        <v>1E-3</v>
      </c>
      <c r="E29" s="32">
        <v>0</v>
      </c>
      <c r="F29" s="4">
        <v>0</v>
      </c>
      <c r="G29" s="33">
        <v>1</v>
      </c>
      <c r="H29" s="32">
        <v>2.2387211385683425</v>
      </c>
      <c r="I29" s="4">
        <v>1.64</v>
      </c>
      <c r="J29" s="4">
        <v>0</v>
      </c>
      <c r="K29" s="4">
        <v>0</v>
      </c>
      <c r="L29" s="4">
        <v>0</v>
      </c>
      <c r="M29" s="4">
        <v>0</v>
      </c>
      <c r="N29" s="33">
        <v>0</v>
      </c>
      <c r="O29" s="32">
        <v>0</v>
      </c>
      <c r="P29" s="4">
        <v>0</v>
      </c>
      <c r="Q29" s="4">
        <v>0</v>
      </c>
      <c r="R29" s="4">
        <v>0</v>
      </c>
      <c r="S29" s="4">
        <v>2.27</v>
      </c>
      <c r="T29" s="4">
        <v>0</v>
      </c>
      <c r="U29" s="33">
        <v>1</v>
      </c>
      <c r="V29" s="28">
        <v>0.8</v>
      </c>
      <c r="W29">
        <v>200</v>
      </c>
      <c r="X29">
        <v>8961</v>
      </c>
      <c r="Y29">
        <v>0</v>
      </c>
      <c r="AA29" s="14">
        <v>4.25</v>
      </c>
      <c r="AB29" s="13" t="str">
        <f t="shared" si="0"/>
        <v>MPPf200/300µ Magnetics&amp;Ferroxcube</v>
      </c>
      <c r="AC29" s="22">
        <f t="shared" si="2"/>
        <v>24</v>
      </c>
      <c r="AD29" s="25">
        <v>10000</v>
      </c>
      <c r="AE29" s="25">
        <v>100000</v>
      </c>
    </row>
    <row r="30" spans="1:31" x14ac:dyDescent="0.3">
      <c r="A30" s="28" t="s">
        <v>81</v>
      </c>
      <c r="B30" s="28" t="s">
        <v>47</v>
      </c>
      <c r="C30" s="28" t="s">
        <v>82</v>
      </c>
      <c r="D30" s="28">
        <v>1E-3</v>
      </c>
      <c r="E30" s="32">
        <v>0</v>
      </c>
      <c r="F30" s="4">
        <v>0</v>
      </c>
      <c r="G30" s="33">
        <v>1</v>
      </c>
      <c r="H30" s="32">
        <v>6.5</v>
      </c>
      <c r="I30" s="4">
        <v>1.3</v>
      </c>
      <c r="J30" s="4">
        <v>0</v>
      </c>
      <c r="K30" s="4">
        <v>4.6999999999999999E-6</v>
      </c>
      <c r="L30" s="4">
        <v>2.4</v>
      </c>
      <c r="M30" s="4">
        <v>0</v>
      </c>
      <c r="N30" s="33">
        <v>0</v>
      </c>
      <c r="O30" s="32">
        <v>0</v>
      </c>
      <c r="P30" s="4">
        <v>0</v>
      </c>
      <c r="Q30" s="4">
        <v>0</v>
      </c>
      <c r="R30" s="4">
        <v>0</v>
      </c>
      <c r="S30" s="4">
        <v>2.75</v>
      </c>
      <c r="T30" s="4">
        <v>-5.9999999999999997E-7</v>
      </c>
      <c r="U30" s="33">
        <v>1</v>
      </c>
      <c r="V30" s="28">
        <v>0.38</v>
      </c>
      <c r="W30">
        <v>2200</v>
      </c>
      <c r="X30">
        <v>4850</v>
      </c>
      <c r="Y30">
        <v>0</v>
      </c>
      <c r="AA30" s="14">
        <f>(4+7)/2</f>
        <v>5.5</v>
      </c>
      <c r="AB30" s="13" t="str">
        <f t="shared" si="0"/>
        <v>N87 FF</v>
      </c>
      <c r="AC30" s="22">
        <f t="shared" si="2"/>
        <v>25</v>
      </c>
      <c r="AD30" s="25">
        <v>25000</v>
      </c>
      <c r="AE30" s="25">
        <v>500000</v>
      </c>
    </row>
    <row r="31" spans="1:31" x14ac:dyDescent="0.3">
      <c r="A31" s="28" t="s">
        <v>83</v>
      </c>
      <c r="B31" s="28" t="s">
        <v>47</v>
      </c>
      <c r="C31" s="28" t="s">
        <v>84</v>
      </c>
      <c r="D31" s="28">
        <v>1E-3</v>
      </c>
      <c r="E31" s="32">
        <v>0</v>
      </c>
      <c r="F31" s="4">
        <v>0</v>
      </c>
      <c r="G31" s="33">
        <v>1</v>
      </c>
      <c r="H31" s="32">
        <v>11</v>
      </c>
      <c r="I31" s="4">
        <v>1.2</v>
      </c>
      <c r="J31" s="4">
        <v>0</v>
      </c>
      <c r="K31" s="4">
        <v>1.1E-5</v>
      </c>
      <c r="L31" s="4">
        <v>2.2999999999999998</v>
      </c>
      <c r="M31" s="4">
        <v>0</v>
      </c>
      <c r="N31" s="33">
        <v>0</v>
      </c>
      <c r="O31" s="32">
        <v>0</v>
      </c>
      <c r="P31" s="4">
        <v>0</v>
      </c>
      <c r="Q31" s="4">
        <v>0</v>
      </c>
      <c r="R31" s="4">
        <v>0</v>
      </c>
      <c r="S31" s="4">
        <v>2.58</v>
      </c>
      <c r="T31" s="4">
        <v>-4.9999999999999998E-7</v>
      </c>
      <c r="U31" s="33">
        <v>1</v>
      </c>
      <c r="V31" s="28">
        <v>0.4</v>
      </c>
      <c r="W31">
        <v>2300</v>
      </c>
      <c r="X31">
        <v>4850</v>
      </c>
      <c r="Y31">
        <v>0</v>
      </c>
      <c r="AA31" s="14">
        <f t="shared" ref="AA31" si="3">(4+7)/2</f>
        <v>5.5</v>
      </c>
      <c r="AB31" s="13" t="str">
        <f t="shared" si="0"/>
        <v>N97 FF</v>
      </c>
      <c r="AC31" s="22">
        <f t="shared" si="2"/>
        <v>26</v>
      </c>
      <c r="AD31" s="25">
        <v>25000</v>
      </c>
      <c r="AE31" s="25">
        <v>500000</v>
      </c>
    </row>
    <row r="32" spans="1:31" x14ac:dyDescent="0.3">
      <c r="A32" s="28" t="s">
        <v>85</v>
      </c>
      <c r="B32" s="28" t="s">
        <v>47</v>
      </c>
      <c r="C32" s="28" t="s">
        <v>57</v>
      </c>
      <c r="D32" s="28">
        <v>1E-3</v>
      </c>
      <c r="E32" s="32">
        <v>0</v>
      </c>
      <c r="F32" s="4">
        <v>0</v>
      </c>
      <c r="G32" s="33">
        <v>1</v>
      </c>
      <c r="H32" s="32">
        <v>39000000</v>
      </c>
      <c r="I32" s="4">
        <v>0.4</v>
      </c>
      <c r="J32" s="4">
        <v>0</v>
      </c>
      <c r="K32" s="4">
        <v>0</v>
      </c>
      <c r="L32" s="4">
        <v>0</v>
      </c>
      <c r="M32" s="4">
        <v>0</v>
      </c>
      <c r="N32" s="33">
        <v>0</v>
      </c>
      <c r="O32" s="32">
        <v>0</v>
      </c>
      <c r="P32" s="4">
        <v>0</v>
      </c>
      <c r="Q32" s="4">
        <v>0</v>
      </c>
      <c r="R32" s="4">
        <v>0</v>
      </c>
      <c r="S32" s="4">
        <v>4.3499999999999996</v>
      </c>
      <c r="T32" s="4">
        <v>-1.3E-6</v>
      </c>
      <c r="U32" s="33">
        <v>1</v>
      </c>
      <c r="V32" s="28">
        <v>0.38</v>
      </c>
      <c r="W32">
        <v>1400</v>
      </c>
      <c r="X32">
        <v>4800</v>
      </c>
      <c r="Y32">
        <v>0</v>
      </c>
      <c r="AA32" s="14">
        <f>(3.5+5)/2</f>
        <v>4.25</v>
      </c>
      <c r="AB32" s="15" t="str">
        <f t="shared" si="0"/>
        <v>PC50 FF</v>
      </c>
      <c r="AC32" s="22">
        <f>AC31+1</f>
        <v>27</v>
      </c>
      <c r="AD32" s="25">
        <v>500000</v>
      </c>
      <c r="AE32" s="25">
        <v>1000000</v>
      </c>
    </row>
    <row r="33" spans="1:31" x14ac:dyDescent="0.3">
      <c r="A33" s="28" t="s">
        <v>94</v>
      </c>
      <c r="B33" s="28" t="s">
        <v>42</v>
      </c>
      <c r="C33" s="28"/>
      <c r="D33" s="28">
        <v>5.261771103125234E-4</v>
      </c>
      <c r="E33" s="32">
        <v>0</v>
      </c>
      <c r="F33" s="4">
        <v>0</v>
      </c>
      <c r="G33" s="33">
        <v>1</v>
      </c>
      <c r="H33" s="32">
        <v>1</v>
      </c>
      <c r="I33" s="4">
        <v>1.5536870201713082</v>
      </c>
      <c r="J33" s="4">
        <v>0</v>
      </c>
      <c r="K33" s="4">
        <v>0</v>
      </c>
      <c r="L33" s="4">
        <v>0</v>
      </c>
      <c r="M33" s="4">
        <v>0</v>
      </c>
      <c r="N33" s="33">
        <v>0</v>
      </c>
      <c r="O33" s="32">
        <v>0</v>
      </c>
      <c r="P33" s="4">
        <v>0</v>
      </c>
      <c r="Q33" s="4">
        <v>0</v>
      </c>
      <c r="R33" s="4">
        <v>0</v>
      </c>
      <c r="S33" s="4">
        <v>2.4948817847411129</v>
      </c>
      <c r="T33" s="4">
        <v>0</v>
      </c>
      <c r="U33" s="33">
        <v>0</v>
      </c>
      <c r="V33" s="28">
        <v>0.44</v>
      </c>
      <c r="W33">
        <v>2100</v>
      </c>
      <c r="X33">
        <v>4800</v>
      </c>
      <c r="Y33">
        <v>0</v>
      </c>
      <c r="AA33" s="26">
        <v>4.25</v>
      </c>
      <c r="AB33" s="22" t="s">
        <v>94</v>
      </c>
      <c r="AC33" s="22">
        <f t="shared" ref="AC33:AC55" si="4">AC32+1</f>
        <v>28</v>
      </c>
      <c r="AD33" s="25">
        <v>25000</v>
      </c>
      <c r="AE33" s="25">
        <v>200000</v>
      </c>
    </row>
    <row r="34" spans="1:31" x14ac:dyDescent="0.3">
      <c r="A34" s="28" t="s">
        <v>95</v>
      </c>
      <c r="B34" s="28" t="s">
        <v>42</v>
      </c>
      <c r="C34" s="28"/>
      <c r="D34" s="28">
        <v>1.7090462405338182E-3</v>
      </c>
      <c r="E34" s="32">
        <v>0</v>
      </c>
      <c r="F34" s="4">
        <v>0</v>
      </c>
      <c r="G34" s="33">
        <v>1</v>
      </c>
      <c r="H34" s="32">
        <v>1</v>
      </c>
      <c r="I34" s="4">
        <v>1.4477767384390847</v>
      </c>
      <c r="J34" s="4">
        <v>0</v>
      </c>
      <c r="K34" s="4">
        <v>0</v>
      </c>
      <c r="L34" s="4">
        <v>0</v>
      </c>
      <c r="M34" s="4">
        <v>0</v>
      </c>
      <c r="N34" s="33">
        <v>0</v>
      </c>
      <c r="O34" s="32">
        <v>0</v>
      </c>
      <c r="P34" s="4">
        <v>0</v>
      </c>
      <c r="Q34" s="4">
        <v>0</v>
      </c>
      <c r="R34" s="4">
        <v>0</v>
      </c>
      <c r="S34" s="4">
        <v>2.6971594953656561</v>
      </c>
      <c r="T34" s="4">
        <v>0</v>
      </c>
      <c r="U34" s="33">
        <v>0</v>
      </c>
      <c r="V34" s="28">
        <v>0.44</v>
      </c>
      <c r="W34">
        <v>2100</v>
      </c>
      <c r="X34">
        <v>4800</v>
      </c>
      <c r="Y34">
        <v>0</v>
      </c>
      <c r="AA34" s="26">
        <v>4.25</v>
      </c>
      <c r="AB34" s="22" t="s">
        <v>95</v>
      </c>
      <c r="AC34" s="22">
        <f t="shared" si="4"/>
        <v>29</v>
      </c>
      <c r="AD34" s="25">
        <v>25000</v>
      </c>
      <c r="AE34" s="25">
        <v>200000</v>
      </c>
    </row>
    <row r="35" spans="1:31" x14ac:dyDescent="0.3">
      <c r="A35" s="28" t="s">
        <v>96</v>
      </c>
      <c r="B35" s="28" t="s">
        <v>42</v>
      </c>
      <c r="C35" s="28"/>
      <c r="D35" s="28">
        <v>2.2189300441966069E-3</v>
      </c>
      <c r="E35" s="32">
        <v>0</v>
      </c>
      <c r="F35" s="4">
        <v>0</v>
      </c>
      <c r="G35" s="33">
        <v>1</v>
      </c>
      <c r="H35" s="32">
        <v>1</v>
      </c>
      <c r="I35" s="4">
        <v>1.4965202562428523</v>
      </c>
      <c r="J35" s="4">
        <v>0</v>
      </c>
      <c r="K35" s="4">
        <v>0</v>
      </c>
      <c r="L35" s="4">
        <v>0</v>
      </c>
      <c r="M35" s="4">
        <v>0</v>
      </c>
      <c r="N35" s="33">
        <v>0</v>
      </c>
      <c r="O35" s="32">
        <v>0</v>
      </c>
      <c r="P35" s="4">
        <v>0</v>
      </c>
      <c r="Q35" s="4">
        <v>0</v>
      </c>
      <c r="R35" s="4">
        <v>0</v>
      </c>
      <c r="S35" s="4">
        <v>2.5128850931229367</v>
      </c>
      <c r="T35" s="4">
        <v>0</v>
      </c>
      <c r="U35" s="33">
        <v>0</v>
      </c>
      <c r="V35" s="28">
        <v>0.36</v>
      </c>
      <c r="W35">
        <v>2700</v>
      </c>
      <c r="X35">
        <v>4800</v>
      </c>
      <c r="Y35">
        <v>0</v>
      </c>
      <c r="AA35" s="26">
        <v>4.25</v>
      </c>
      <c r="AB35" s="22" t="s">
        <v>96</v>
      </c>
      <c r="AC35" s="22">
        <f t="shared" si="4"/>
        <v>30</v>
      </c>
      <c r="AD35" s="25">
        <v>25000</v>
      </c>
      <c r="AE35" s="25">
        <v>200000</v>
      </c>
    </row>
    <row r="36" spans="1:31" x14ac:dyDescent="0.3">
      <c r="A36" s="28" t="s">
        <v>98</v>
      </c>
      <c r="B36" s="28" t="s">
        <v>42</v>
      </c>
      <c r="C36" s="28"/>
      <c r="D36" s="28">
        <v>3.6451966036545104E-5</v>
      </c>
      <c r="E36" s="32">
        <v>0</v>
      </c>
      <c r="F36" s="4">
        <v>0</v>
      </c>
      <c r="G36" s="33">
        <v>1</v>
      </c>
      <c r="H36" s="32">
        <v>1</v>
      </c>
      <c r="I36" s="4">
        <v>1.7296655005946482</v>
      </c>
      <c r="J36" s="4">
        <v>0</v>
      </c>
      <c r="K36" s="4">
        <v>0</v>
      </c>
      <c r="L36" s="4">
        <v>0</v>
      </c>
      <c r="M36" s="4">
        <v>0</v>
      </c>
      <c r="N36" s="33">
        <v>0</v>
      </c>
      <c r="O36" s="32">
        <v>0</v>
      </c>
      <c r="P36" s="4">
        <v>0</v>
      </c>
      <c r="Q36" s="4">
        <v>0</v>
      </c>
      <c r="R36" s="4">
        <v>0</v>
      </c>
      <c r="S36" s="4">
        <v>2.3840283657910701</v>
      </c>
      <c r="T36" s="4">
        <v>0</v>
      </c>
      <c r="U36" s="33">
        <v>0</v>
      </c>
      <c r="V36" s="28">
        <v>0.46</v>
      </c>
      <c r="W36">
        <v>1500</v>
      </c>
      <c r="X36">
        <v>4800</v>
      </c>
      <c r="Y36">
        <v>0</v>
      </c>
      <c r="AA36" s="26">
        <v>4.25</v>
      </c>
      <c r="AB36" s="22" t="s">
        <v>98</v>
      </c>
      <c r="AC36" s="22">
        <f t="shared" si="4"/>
        <v>31</v>
      </c>
      <c r="AD36" s="25">
        <v>25000</v>
      </c>
      <c r="AE36" s="25">
        <v>500000</v>
      </c>
    </row>
    <row r="37" spans="1:31" x14ac:dyDescent="0.3">
      <c r="A37" s="28" t="s">
        <v>97</v>
      </c>
      <c r="B37" s="28" t="s">
        <v>42</v>
      </c>
      <c r="C37" s="28"/>
      <c r="D37" s="28">
        <v>2.0462843925100039E-3</v>
      </c>
      <c r="E37" s="32">
        <v>0</v>
      </c>
      <c r="F37" s="4">
        <v>0</v>
      </c>
      <c r="G37" s="33">
        <v>1</v>
      </c>
      <c r="H37" s="32">
        <v>1</v>
      </c>
      <c r="I37" s="4">
        <v>1.4882864163515828</v>
      </c>
      <c r="J37" s="4">
        <v>0</v>
      </c>
      <c r="K37" s="4">
        <v>0</v>
      </c>
      <c r="L37" s="4">
        <v>0</v>
      </c>
      <c r="M37" s="4">
        <v>0</v>
      </c>
      <c r="N37" s="33">
        <v>0</v>
      </c>
      <c r="O37" s="32">
        <v>0</v>
      </c>
      <c r="P37" s="4">
        <v>0</v>
      </c>
      <c r="Q37" s="4">
        <v>0</v>
      </c>
      <c r="R37" s="4">
        <v>0</v>
      </c>
      <c r="S37" s="4">
        <v>2.8458828272821499</v>
      </c>
      <c r="T37" s="4">
        <v>0</v>
      </c>
      <c r="U37" s="33">
        <v>0</v>
      </c>
      <c r="V37" s="28">
        <v>0.37</v>
      </c>
      <c r="W37">
        <v>3000</v>
      </c>
      <c r="X37">
        <v>4800</v>
      </c>
      <c r="Y37">
        <v>0</v>
      </c>
      <c r="AA37" s="26">
        <v>4.25</v>
      </c>
      <c r="AB37" s="22" t="s">
        <v>97</v>
      </c>
      <c r="AC37" s="22">
        <f t="shared" si="4"/>
        <v>32</v>
      </c>
      <c r="AD37" s="25">
        <v>25000</v>
      </c>
      <c r="AE37" s="25">
        <v>200000</v>
      </c>
    </row>
    <row r="38" spans="1:31" x14ac:dyDescent="0.3">
      <c r="A38" s="28" t="s">
        <v>99</v>
      </c>
      <c r="B38" s="28" t="s">
        <v>42</v>
      </c>
      <c r="C38" s="28"/>
      <c r="D38" s="28">
        <v>1.0250970224721363E-5</v>
      </c>
      <c r="E38" s="32">
        <v>0</v>
      </c>
      <c r="F38" s="4">
        <v>0</v>
      </c>
      <c r="G38" s="33">
        <v>1</v>
      </c>
      <c r="H38" s="32">
        <v>1</v>
      </c>
      <c r="I38" s="4">
        <v>1.8550195319172884</v>
      </c>
      <c r="J38" s="4">
        <v>0</v>
      </c>
      <c r="K38" s="4">
        <v>0</v>
      </c>
      <c r="L38" s="4">
        <v>0</v>
      </c>
      <c r="M38" s="4">
        <v>0</v>
      </c>
      <c r="N38" s="33">
        <v>0</v>
      </c>
      <c r="O38" s="32">
        <v>0</v>
      </c>
      <c r="P38" s="4">
        <v>0</v>
      </c>
      <c r="Q38" s="4">
        <v>0</v>
      </c>
      <c r="R38" s="4">
        <v>0</v>
      </c>
      <c r="S38" s="4">
        <v>2.376536339417092</v>
      </c>
      <c r="T38" s="4">
        <v>0</v>
      </c>
      <c r="U38" s="33">
        <v>0</v>
      </c>
      <c r="V38" s="28">
        <v>0.35000000000000003</v>
      </c>
      <c r="W38">
        <v>1800</v>
      </c>
      <c r="X38">
        <v>4800</v>
      </c>
      <c r="Y38">
        <v>0</v>
      </c>
      <c r="AA38" s="26">
        <v>4.25</v>
      </c>
      <c r="AB38" s="22" t="s">
        <v>99</v>
      </c>
      <c r="AC38" s="22">
        <f t="shared" si="4"/>
        <v>33</v>
      </c>
      <c r="AD38" s="25">
        <v>25000</v>
      </c>
      <c r="AE38" s="25">
        <v>500000</v>
      </c>
    </row>
    <row r="39" spans="1:31" x14ac:dyDescent="0.3">
      <c r="A39" s="28" t="s">
        <v>100</v>
      </c>
      <c r="B39" s="28" t="s">
        <v>42</v>
      </c>
      <c r="C39" s="28"/>
      <c r="D39" s="28">
        <v>1.6256234994428212E-3</v>
      </c>
      <c r="E39" s="32">
        <v>0</v>
      </c>
      <c r="F39" s="4">
        <v>0</v>
      </c>
      <c r="G39" s="33">
        <v>1</v>
      </c>
      <c r="H39" s="32">
        <v>1</v>
      </c>
      <c r="I39" s="4">
        <v>1.4596306766463749</v>
      </c>
      <c r="J39" s="4">
        <v>0</v>
      </c>
      <c r="K39" s="4">
        <v>0</v>
      </c>
      <c r="L39" s="4">
        <v>0</v>
      </c>
      <c r="M39" s="4">
        <v>0</v>
      </c>
      <c r="N39" s="33">
        <v>0</v>
      </c>
      <c r="O39" s="32">
        <v>0</v>
      </c>
      <c r="P39" s="4">
        <v>0</v>
      </c>
      <c r="Q39" s="4">
        <v>0</v>
      </c>
      <c r="R39" s="4">
        <v>0</v>
      </c>
      <c r="S39" s="4">
        <v>2.6972875373282674</v>
      </c>
      <c r="T39" s="4">
        <v>0</v>
      </c>
      <c r="U39" s="33">
        <v>0</v>
      </c>
      <c r="V39" s="28">
        <v>0.38</v>
      </c>
      <c r="W39">
        <v>2300</v>
      </c>
      <c r="X39">
        <v>4800</v>
      </c>
      <c r="Y39">
        <v>0</v>
      </c>
      <c r="AA39" s="26">
        <v>4.25</v>
      </c>
      <c r="AB39" s="22" t="s">
        <v>100</v>
      </c>
      <c r="AC39" s="22">
        <f t="shared" si="4"/>
        <v>34</v>
      </c>
      <c r="AD39" s="25">
        <v>25000</v>
      </c>
      <c r="AE39" s="25">
        <v>200000</v>
      </c>
    </row>
    <row r="40" spans="1:31" x14ac:dyDescent="0.3">
      <c r="A40" s="28" t="s">
        <v>101</v>
      </c>
      <c r="B40" s="28" t="s">
        <v>42</v>
      </c>
      <c r="C40" s="28"/>
      <c r="D40" s="28">
        <v>8.7040749726436498E-5</v>
      </c>
      <c r="E40" s="32">
        <v>0</v>
      </c>
      <c r="F40" s="4">
        <v>0</v>
      </c>
      <c r="G40" s="33">
        <v>1</v>
      </c>
      <c r="H40" s="32">
        <v>1</v>
      </c>
      <c r="I40" s="4">
        <v>1.6852849080335568</v>
      </c>
      <c r="J40" s="4">
        <v>0</v>
      </c>
      <c r="K40" s="4">
        <v>0</v>
      </c>
      <c r="L40" s="4">
        <v>0</v>
      </c>
      <c r="M40" s="4">
        <v>0</v>
      </c>
      <c r="N40" s="33">
        <v>0</v>
      </c>
      <c r="O40" s="32">
        <v>0</v>
      </c>
      <c r="P40" s="4">
        <v>0</v>
      </c>
      <c r="Q40" s="4">
        <v>0</v>
      </c>
      <c r="R40" s="4">
        <v>0</v>
      </c>
      <c r="S40" s="4">
        <v>2.600607212353176</v>
      </c>
      <c r="T40" s="4">
        <v>0</v>
      </c>
      <c r="U40" s="33">
        <v>0</v>
      </c>
      <c r="V40" s="28">
        <v>0.41000000000000003</v>
      </c>
      <c r="W40">
        <v>3000</v>
      </c>
      <c r="X40">
        <v>4800</v>
      </c>
      <c r="Y40">
        <v>0</v>
      </c>
      <c r="AA40" s="26">
        <v>4.25</v>
      </c>
      <c r="AB40" s="22" t="s">
        <v>101</v>
      </c>
      <c r="AC40" s="22">
        <f t="shared" si="4"/>
        <v>35</v>
      </c>
      <c r="AD40" s="25">
        <v>100000</v>
      </c>
      <c r="AE40" s="25">
        <v>400000</v>
      </c>
    </row>
    <row r="41" spans="1:31" x14ac:dyDescent="0.3">
      <c r="A41" s="28" t="s">
        <v>102</v>
      </c>
      <c r="B41" s="28" t="s">
        <v>42</v>
      </c>
      <c r="C41" s="28"/>
      <c r="D41" s="28">
        <v>1.183680873452479E-4</v>
      </c>
      <c r="E41" s="32">
        <v>0</v>
      </c>
      <c r="F41" s="4">
        <v>0</v>
      </c>
      <c r="G41" s="33">
        <v>1</v>
      </c>
      <c r="H41" s="32">
        <v>1</v>
      </c>
      <c r="I41" s="4">
        <v>1.648617726007225</v>
      </c>
      <c r="J41" s="4">
        <v>0</v>
      </c>
      <c r="K41" s="4">
        <v>0</v>
      </c>
      <c r="L41" s="4">
        <v>0</v>
      </c>
      <c r="M41" s="4">
        <v>0</v>
      </c>
      <c r="N41" s="33">
        <v>0</v>
      </c>
      <c r="O41" s="32">
        <v>0</v>
      </c>
      <c r="P41" s="4">
        <v>0</v>
      </c>
      <c r="Q41" s="4">
        <v>0</v>
      </c>
      <c r="R41" s="4">
        <v>0</v>
      </c>
      <c r="S41" s="4">
        <v>2.5567546817066509</v>
      </c>
      <c r="T41" s="4">
        <v>0</v>
      </c>
      <c r="U41" s="33">
        <v>0</v>
      </c>
      <c r="V41" s="28">
        <v>0.41000000000000003</v>
      </c>
      <c r="W41">
        <v>3000</v>
      </c>
      <c r="X41">
        <v>4800</v>
      </c>
      <c r="Y41">
        <v>0</v>
      </c>
      <c r="AA41" s="26">
        <v>4.25</v>
      </c>
      <c r="AB41" s="22" t="s">
        <v>102</v>
      </c>
      <c r="AC41" s="22">
        <f t="shared" si="4"/>
        <v>36</v>
      </c>
      <c r="AD41" s="25">
        <v>100000</v>
      </c>
      <c r="AE41" s="25">
        <v>400000</v>
      </c>
    </row>
    <row r="42" spans="1:31" x14ac:dyDescent="0.3">
      <c r="A42" s="28" t="s">
        <v>103</v>
      </c>
      <c r="B42" s="28" t="s">
        <v>42</v>
      </c>
      <c r="C42" s="28"/>
      <c r="D42" s="28">
        <v>4.8831768726396395E-5</v>
      </c>
      <c r="E42" s="32">
        <v>0</v>
      </c>
      <c r="F42" s="4">
        <v>0</v>
      </c>
      <c r="G42" s="33">
        <v>1</v>
      </c>
      <c r="H42" s="32">
        <v>1</v>
      </c>
      <c r="I42" s="4">
        <v>1.6631492661009286</v>
      </c>
      <c r="J42" s="4">
        <v>0</v>
      </c>
      <c r="K42" s="4">
        <v>0</v>
      </c>
      <c r="L42" s="4">
        <v>0</v>
      </c>
      <c r="M42" s="4">
        <v>0</v>
      </c>
      <c r="N42" s="33">
        <v>0</v>
      </c>
      <c r="O42" s="32">
        <v>0</v>
      </c>
      <c r="P42" s="4">
        <v>0</v>
      </c>
      <c r="Q42" s="4">
        <v>0</v>
      </c>
      <c r="R42" s="4">
        <v>0</v>
      </c>
      <c r="S42" s="4">
        <v>2.260914274976634</v>
      </c>
      <c r="T42" s="4">
        <v>0</v>
      </c>
      <c r="U42" s="33">
        <v>0</v>
      </c>
      <c r="V42" s="28">
        <v>0.44</v>
      </c>
      <c r="W42">
        <v>2500</v>
      </c>
      <c r="X42">
        <v>4850</v>
      </c>
      <c r="Y42">
        <v>0</v>
      </c>
      <c r="AA42" s="26">
        <v>4.25</v>
      </c>
      <c r="AB42" s="22" t="s">
        <v>103</v>
      </c>
      <c r="AC42" s="22">
        <f t="shared" si="4"/>
        <v>37</v>
      </c>
      <c r="AD42" s="25">
        <v>100000</v>
      </c>
      <c r="AE42" s="25">
        <v>500000</v>
      </c>
    </row>
    <row r="43" spans="1:31" x14ac:dyDescent="0.3">
      <c r="A43" s="28" t="s">
        <v>104</v>
      </c>
      <c r="B43" s="28" t="s">
        <v>42</v>
      </c>
      <c r="C43" s="28"/>
      <c r="D43" s="28">
        <v>5.8192021539841289E-5</v>
      </c>
      <c r="E43" s="32">
        <v>0</v>
      </c>
      <c r="F43" s="4">
        <v>0</v>
      </c>
      <c r="G43" s="33">
        <v>1</v>
      </c>
      <c r="H43" s="32">
        <v>1</v>
      </c>
      <c r="I43" s="4">
        <v>1.6794764081653681</v>
      </c>
      <c r="J43" s="4">
        <v>0</v>
      </c>
      <c r="K43" s="4">
        <v>0</v>
      </c>
      <c r="L43" s="4">
        <v>0</v>
      </c>
      <c r="M43" s="4">
        <v>0</v>
      </c>
      <c r="N43" s="33">
        <v>0</v>
      </c>
      <c r="O43" s="32">
        <v>0</v>
      </c>
      <c r="P43" s="4">
        <v>0</v>
      </c>
      <c r="Q43" s="4">
        <v>0</v>
      </c>
      <c r="R43" s="4">
        <v>0</v>
      </c>
      <c r="S43" s="4">
        <v>2.3948491455287861</v>
      </c>
      <c r="T43" s="4">
        <v>0</v>
      </c>
      <c r="U43" s="33">
        <v>0</v>
      </c>
      <c r="V43" s="28">
        <v>0.42</v>
      </c>
      <c r="W43">
        <v>1800</v>
      </c>
      <c r="X43">
        <v>4750</v>
      </c>
      <c r="Y43">
        <v>0</v>
      </c>
      <c r="AA43" s="26">
        <v>4.25</v>
      </c>
      <c r="AB43" s="22" t="s">
        <v>104</v>
      </c>
      <c r="AC43" s="22">
        <f t="shared" si="4"/>
        <v>38</v>
      </c>
      <c r="AD43" s="25">
        <v>200000</v>
      </c>
      <c r="AE43" s="25">
        <v>700000</v>
      </c>
    </row>
    <row r="44" spans="1:31" x14ac:dyDescent="0.3">
      <c r="A44" s="28" t="s">
        <v>106</v>
      </c>
      <c r="B44" s="28" t="s">
        <v>42</v>
      </c>
      <c r="C44" s="28"/>
      <c r="D44" s="28">
        <v>9.5413329313051938E-7</v>
      </c>
      <c r="E44" s="32">
        <v>0</v>
      </c>
      <c r="F44" s="4">
        <v>0</v>
      </c>
      <c r="G44" s="33">
        <v>1</v>
      </c>
      <c r="H44" s="32">
        <v>1</v>
      </c>
      <c r="I44" s="4">
        <v>1.9278557816835991</v>
      </c>
      <c r="J44" s="4">
        <v>0</v>
      </c>
      <c r="K44" s="4">
        <v>0</v>
      </c>
      <c r="L44" s="4">
        <v>0</v>
      </c>
      <c r="M44" s="4">
        <v>0</v>
      </c>
      <c r="N44" s="33">
        <v>0</v>
      </c>
      <c r="O44" s="32">
        <v>0</v>
      </c>
      <c r="P44" s="4">
        <v>0</v>
      </c>
      <c r="Q44" s="4">
        <v>0</v>
      </c>
      <c r="R44" s="4">
        <v>0</v>
      </c>
      <c r="S44" s="4">
        <v>2.3365203227886751</v>
      </c>
      <c r="T44" s="4">
        <v>0</v>
      </c>
      <c r="U44" s="33">
        <v>0</v>
      </c>
      <c r="V44" s="28">
        <v>0.34</v>
      </c>
      <c r="W44">
        <v>650</v>
      </c>
      <c r="X44">
        <v>4750</v>
      </c>
      <c r="Y44">
        <v>0</v>
      </c>
      <c r="AA44" s="26">
        <v>4.25</v>
      </c>
      <c r="AB44" s="22" t="s">
        <v>106</v>
      </c>
      <c r="AC44" s="22">
        <f t="shared" si="4"/>
        <v>39</v>
      </c>
      <c r="AD44" s="25">
        <v>1000000</v>
      </c>
      <c r="AE44" s="25">
        <v>3000000</v>
      </c>
    </row>
    <row r="45" spans="1:31" x14ac:dyDescent="0.3">
      <c r="A45" s="28" t="s">
        <v>105</v>
      </c>
      <c r="B45" s="28" t="s">
        <v>42</v>
      </c>
      <c r="C45" s="28"/>
      <c r="D45" s="28">
        <v>2.3803246582343886E-7</v>
      </c>
      <c r="E45" s="32">
        <v>0</v>
      </c>
      <c r="F45" s="4">
        <v>0</v>
      </c>
      <c r="G45" s="33">
        <v>1</v>
      </c>
      <c r="H45" s="32">
        <v>1</v>
      </c>
      <c r="I45" s="4">
        <v>2.1184470256990831</v>
      </c>
      <c r="J45" s="4">
        <v>0</v>
      </c>
      <c r="K45" s="4">
        <v>0</v>
      </c>
      <c r="L45" s="4">
        <v>0</v>
      </c>
      <c r="M45" s="4">
        <v>0</v>
      </c>
      <c r="N45" s="33">
        <v>0</v>
      </c>
      <c r="O45" s="32">
        <v>0</v>
      </c>
      <c r="P45" s="4">
        <v>0</v>
      </c>
      <c r="Q45" s="4">
        <v>0</v>
      </c>
      <c r="R45" s="4">
        <v>0</v>
      </c>
      <c r="S45" s="4">
        <v>2.5664364155866468</v>
      </c>
      <c r="T45" s="4">
        <v>0</v>
      </c>
      <c r="U45" s="33">
        <v>0</v>
      </c>
      <c r="V45" s="28">
        <v>0.42</v>
      </c>
      <c r="W45">
        <v>1600</v>
      </c>
      <c r="X45">
        <v>4750</v>
      </c>
      <c r="Y45">
        <v>0</v>
      </c>
      <c r="AA45" s="26">
        <v>4.25</v>
      </c>
      <c r="AB45" s="22" t="s">
        <v>105</v>
      </c>
      <c r="AC45" s="22">
        <f t="shared" si="4"/>
        <v>40</v>
      </c>
      <c r="AD45" s="25">
        <v>500000</v>
      </c>
      <c r="AE45" s="25">
        <v>1000000</v>
      </c>
    </row>
    <row r="46" spans="1:31" x14ac:dyDescent="0.3">
      <c r="A46" s="28" t="s">
        <v>107</v>
      </c>
      <c r="B46" s="28" t="s">
        <v>42</v>
      </c>
      <c r="C46" s="28"/>
      <c r="D46" s="28">
        <v>1.2805811336454042E-4</v>
      </c>
      <c r="E46" s="32">
        <v>0</v>
      </c>
      <c r="F46" s="4">
        <v>0</v>
      </c>
      <c r="G46" s="33">
        <v>1</v>
      </c>
      <c r="H46" s="32">
        <v>1</v>
      </c>
      <c r="I46" s="4">
        <v>1.5896239858126546</v>
      </c>
      <c r="J46" s="4">
        <v>0</v>
      </c>
      <c r="K46" s="4">
        <v>0</v>
      </c>
      <c r="L46" s="4">
        <v>0</v>
      </c>
      <c r="M46" s="4">
        <v>0</v>
      </c>
      <c r="N46" s="33">
        <v>0</v>
      </c>
      <c r="O46" s="32">
        <v>0</v>
      </c>
      <c r="P46" s="4">
        <v>0</v>
      </c>
      <c r="Q46" s="4">
        <v>0</v>
      </c>
      <c r="R46" s="4">
        <v>0</v>
      </c>
      <c r="S46" s="4">
        <v>2.1554623844046534</v>
      </c>
      <c r="T46" s="4">
        <v>0</v>
      </c>
      <c r="U46" s="33">
        <v>0</v>
      </c>
      <c r="V46" s="28">
        <v>0.26</v>
      </c>
      <c r="W46">
        <v>80</v>
      </c>
      <c r="X46">
        <v>4600</v>
      </c>
      <c r="Y46">
        <v>0</v>
      </c>
      <c r="AA46" s="26">
        <v>4.25</v>
      </c>
      <c r="AB46" s="22" t="s">
        <v>107</v>
      </c>
      <c r="AC46" s="22">
        <f t="shared" si="4"/>
        <v>41</v>
      </c>
      <c r="AD46" s="25">
        <v>3000000</v>
      </c>
      <c r="AE46" s="25">
        <v>10000000</v>
      </c>
    </row>
    <row r="47" spans="1:31" x14ac:dyDescent="0.3">
      <c r="A47" s="28" t="s">
        <v>108</v>
      </c>
      <c r="B47" s="28" t="s">
        <v>42</v>
      </c>
      <c r="C47" s="28"/>
      <c r="D47" s="28">
        <v>2.15964153356746E-2</v>
      </c>
      <c r="E47" s="32">
        <v>0</v>
      </c>
      <c r="F47" s="4">
        <v>0</v>
      </c>
      <c r="G47" s="33">
        <v>1</v>
      </c>
      <c r="H47" s="32">
        <v>1</v>
      </c>
      <c r="I47" s="4">
        <v>1.1905784554319401</v>
      </c>
      <c r="J47" s="4">
        <v>0</v>
      </c>
      <c r="K47" s="4">
        <v>0</v>
      </c>
      <c r="L47" s="4">
        <v>0</v>
      </c>
      <c r="M47" s="4">
        <v>0</v>
      </c>
      <c r="N47" s="33">
        <v>0</v>
      </c>
      <c r="O47" s="32">
        <v>0</v>
      </c>
      <c r="P47" s="4">
        <v>0</v>
      </c>
      <c r="Q47" s="4">
        <v>0</v>
      </c>
      <c r="R47" s="4">
        <v>0</v>
      </c>
      <c r="S47" s="4">
        <v>1.94941500335517</v>
      </c>
      <c r="T47" s="4">
        <v>0</v>
      </c>
      <c r="U47" s="33">
        <v>0</v>
      </c>
      <c r="V47" s="28">
        <v>0.41000000000000003</v>
      </c>
      <c r="W47">
        <v>2000</v>
      </c>
      <c r="X47">
        <v>4800</v>
      </c>
      <c r="Y47">
        <v>0</v>
      </c>
      <c r="AA47" s="22">
        <f>(4+7)/2</f>
        <v>5.5</v>
      </c>
      <c r="AB47" s="22" t="s">
        <v>108</v>
      </c>
      <c r="AC47" s="22">
        <f t="shared" si="4"/>
        <v>42</v>
      </c>
      <c r="AD47" s="25">
        <v>25000</v>
      </c>
      <c r="AE47" s="25">
        <v>150000</v>
      </c>
    </row>
    <row r="48" spans="1:31" x14ac:dyDescent="0.3">
      <c r="A48" s="28" t="s">
        <v>109</v>
      </c>
      <c r="B48" s="28" t="s">
        <v>42</v>
      </c>
      <c r="C48" s="28"/>
      <c r="D48" s="28">
        <v>7.4315230007269896E-4</v>
      </c>
      <c r="E48" s="32">
        <v>0</v>
      </c>
      <c r="F48" s="4">
        <v>0</v>
      </c>
      <c r="G48" s="33">
        <v>1</v>
      </c>
      <c r="H48" s="32">
        <v>1</v>
      </c>
      <c r="I48" s="4">
        <v>1.4905293401038799</v>
      </c>
      <c r="J48" s="4">
        <v>0</v>
      </c>
      <c r="K48" s="4">
        <v>0</v>
      </c>
      <c r="L48" s="4">
        <v>0</v>
      </c>
      <c r="M48" s="4">
        <v>0</v>
      </c>
      <c r="N48" s="33">
        <v>0</v>
      </c>
      <c r="O48" s="32">
        <v>0</v>
      </c>
      <c r="P48" s="4">
        <v>0</v>
      </c>
      <c r="Q48" s="4">
        <v>0</v>
      </c>
      <c r="R48" s="4">
        <v>0</v>
      </c>
      <c r="S48" s="4">
        <v>1.6735655869220001</v>
      </c>
      <c r="T48" s="4">
        <v>0</v>
      </c>
      <c r="U48" s="33">
        <v>0</v>
      </c>
      <c r="V48" s="28">
        <v>0.39</v>
      </c>
      <c r="W48">
        <v>2800</v>
      </c>
      <c r="X48">
        <v>4750</v>
      </c>
      <c r="Y48">
        <v>0</v>
      </c>
      <c r="AA48" s="22">
        <f>(4+7)/2</f>
        <v>5.5</v>
      </c>
      <c r="AB48" s="22" t="s">
        <v>109</v>
      </c>
      <c r="AC48" s="22">
        <f t="shared" si="4"/>
        <v>43</v>
      </c>
      <c r="AD48" s="25">
        <v>25000</v>
      </c>
      <c r="AE48" s="25">
        <v>150000</v>
      </c>
    </row>
    <row r="49" spans="1:31" x14ac:dyDescent="0.3">
      <c r="A49" s="28" t="s">
        <v>110</v>
      </c>
      <c r="B49" s="28" t="s">
        <v>42</v>
      </c>
      <c r="C49" s="28"/>
      <c r="D49" s="28">
        <v>1.46866011869083E-2</v>
      </c>
      <c r="E49" s="32">
        <v>0</v>
      </c>
      <c r="F49" s="4">
        <v>0</v>
      </c>
      <c r="G49" s="33">
        <v>1</v>
      </c>
      <c r="H49" s="32">
        <v>1</v>
      </c>
      <c r="I49" s="4">
        <v>1.2804085199999999</v>
      </c>
      <c r="J49" s="4">
        <v>0</v>
      </c>
      <c r="K49" s="4">
        <v>0</v>
      </c>
      <c r="L49" s="4">
        <v>0</v>
      </c>
      <c r="M49" s="4">
        <v>0</v>
      </c>
      <c r="N49" s="33">
        <v>0</v>
      </c>
      <c r="O49" s="32">
        <v>0</v>
      </c>
      <c r="P49" s="4">
        <v>0</v>
      </c>
      <c r="Q49" s="4">
        <v>0</v>
      </c>
      <c r="R49" s="4">
        <v>0</v>
      </c>
      <c r="S49" s="4">
        <v>2.5498831671996101</v>
      </c>
      <c r="T49" s="4">
        <v>0</v>
      </c>
      <c r="U49" s="33">
        <v>0</v>
      </c>
      <c r="V49" s="28">
        <v>0.4</v>
      </c>
      <c r="W49">
        <v>1500</v>
      </c>
      <c r="X49">
        <v>4750</v>
      </c>
      <c r="Y49">
        <v>0</v>
      </c>
      <c r="AA49" s="22">
        <f t="shared" ref="AA49:AA54" si="5">(4+7)/2</f>
        <v>5.5</v>
      </c>
      <c r="AB49" s="22" t="s">
        <v>110</v>
      </c>
      <c r="AC49" s="22">
        <f t="shared" si="4"/>
        <v>44</v>
      </c>
      <c r="AD49" s="25">
        <v>300000</v>
      </c>
      <c r="AE49" s="25">
        <v>500000</v>
      </c>
    </row>
    <row r="50" spans="1:31" x14ac:dyDescent="0.3">
      <c r="A50" s="28" t="s">
        <v>111</v>
      </c>
      <c r="B50" s="28" t="s">
        <v>42</v>
      </c>
      <c r="C50" s="28"/>
      <c r="D50" s="28">
        <v>2.36293351177712E-3</v>
      </c>
      <c r="E50" s="32">
        <v>0</v>
      </c>
      <c r="F50" s="4">
        <v>0</v>
      </c>
      <c r="G50" s="33">
        <v>1</v>
      </c>
      <c r="H50" s="32">
        <v>1</v>
      </c>
      <c r="I50" s="4">
        <v>1.40833499261662</v>
      </c>
      <c r="J50" s="4">
        <v>0</v>
      </c>
      <c r="K50" s="4">
        <v>0</v>
      </c>
      <c r="L50" s="4">
        <v>0</v>
      </c>
      <c r="M50" s="4">
        <v>0</v>
      </c>
      <c r="N50" s="33">
        <v>0</v>
      </c>
      <c r="O50" s="32">
        <v>0</v>
      </c>
      <c r="P50" s="4">
        <v>0</v>
      </c>
      <c r="Q50" s="4">
        <v>0</v>
      </c>
      <c r="R50" s="4">
        <v>0</v>
      </c>
      <c r="S50" s="4">
        <v>1.40833499261662</v>
      </c>
      <c r="T50" s="4">
        <v>0</v>
      </c>
      <c r="U50" s="33">
        <v>0</v>
      </c>
      <c r="V50" s="28">
        <v>0.37</v>
      </c>
      <c r="W50">
        <v>2500</v>
      </c>
      <c r="X50">
        <v>4750</v>
      </c>
      <c r="Y50">
        <v>0</v>
      </c>
      <c r="AA50" s="22">
        <f t="shared" si="5"/>
        <v>5.5</v>
      </c>
      <c r="AB50" s="22" t="s">
        <v>111</v>
      </c>
      <c r="AC50" s="22">
        <f t="shared" si="4"/>
        <v>45</v>
      </c>
      <c r="AD50" s="25">
        <v>25000</v>
      </c>
      <c r="AE50" s="25">
        <v>100000</v>
      </c>
    </row>
    <row r="51" spans="1:31" x14ac:dyDescent="0.3">
      <c r="A51" s="28" t="s">
        <v>112</v>
      </c>
      <c r="B51" s="28" t="s">
        <v>42</v>
      </c>
      <c r="C51" s="28"/>
      <c r="D51" s="28">
        <v>2.1794382903245001E-5</v>
      </c>
      <c r="E51" s="32">
        <v>0</v>
      </c>
      <c r="F51" s="4">
        <v>0</v>
      </c>
      <c r="G51" s="33">
        <v>1</v>
      </c>
      <c r="H51" s="32">
        <v>1</v>
      </c>
      <c r="I51" s="4">
        <v>1.7910531280266599</v>
      </c>
      <c r="J51" s="4">
        <v>0</v>
      </c>
      <c r="K51" s="4">
        <v>0</v>
      </c>
      <c r="L51" s="4">
        <v>0</v>
      </c>
      <c r="M51" s="4">
        <v>0</v>
      </c>
      <c r="N51" s="33">
        <v>0</v>
      </c>
      <c r="O51" s="32">
        <v>0</v>
      </c>
      <c r="P51" s="4">
        <v>0</v>
      </c>
      <c r="Q51" s="4">
        <v>0</v>
      </c>
      <c r="R51" s="4">
        <v>0</v>
      </c>
      <c r="S51" s="4">
        <v>1.79103128026653</v>
      </c>
      <c r="T51" s="4">
        <v>0</v>
      </c>
      <c r="U51" s="33">
        <v>0</v>
      </c>
      <c r="V51" s="28">
        <v>0.4</v>
      </c>
      <c r="W51">
        <v>1900</v>
      </c>
      <c r="X51">
        <v>4900</v>
      </c>
      <c r="Y51">
        <v>0</v>
      </c>
      <c r="AA51" s="22">
        <f t="shared" si="5"/>
        <v>5.5</v>
      </c>
      <c r="AB51" s="22" t="s">
        <v>112</v>
      </c>
      <c r="AC51" s="22">
        <f t="shared" si="4"/>
        <v>46</v>
      </c>
      <c r="AD51" s="25">
        <v>25000</v>
      </c>
      <c r="AE51" s="25">
        <v>100000</v>
      </c>
    </row>
    <row r="52" spans="1:31" x14ac:dyDescent="0.3">
      <c r="A52" s="28" t="s">
        <v>113</v>
      </c>
      <c r="B52" s="28" t="s">
        <v>42</v>
      </c>
      <c r="C52" s="28"/>
      <c r="D52" s="28">
        <v>1.00762424960004E-4</v>
      </c>
      <c r="E52" s="32">
        <v>0</v>
      </c>
      <c r="F52" s="4">
        <v>0</v>
      </c>
      <c r="G52" s="33">
        <v>1</v>
      </c>
      <c r="H52" s="32">
        <v>1</v>
      </c>
      <c r="I52" s="4">
        <v>1.66783883935737</v>
      </c>
      <c r="J52" s="4">
        <v>0</v>
      </c>
      <c r="K52" s="4">
        <v>0</v>
      </c>
      <c r="L52" s="4">
        <v>0</v>
      </c>
      <c r="M52" s="4">
        <v>0</v>
      </c>
      <c r="N52" s="33">
        <v>0</v>
      </c>
      <c r="O52" s="32">
        <v>0</v>
      </c>
      <c r="P52" s="4">
        <v>0</v>
      </c>
      <c r="Q52" s="4">
        <v>0</v>
      </c>
      <c r="R52" s="4">
        <v>0</v>
      </c>
      <c r="S52" s="4">
        <v>1.6678388399999999</v>
      </c>
      <c r="T52" s="4">
        <v>0</v>
      </c>
      <c r="U52" s="33">
        <v>0</v>
      </c>
      <c r="V52" s="28">
        <v>0.44</v>
      </c>
      <c r="W52">
        <v>1500</v>
      </c>
      <c r="X52">
        <v>4850</v>
      </c>
      <c r="Y52">
        <v>0</v>
      </c>
      <c r="AA52" s="22">
        <f t="shared" si="5"/>
        <v>5.5</v>
      </c>
      <c r="AB52" s="22" t="s">
        <v>113</v>
      </c>
      <c r="AC52" s="22">
        <f t="shared" si="4"/>
        <v>47</v>
      </c>
      <c r="AD52" s="25">
        <v>15000</v>
      </c>
      <c r="AE52" s="25">
        <v>100000</v>
      </c>
    </row>
    <row r="53" spans="1:31" x14ac:dyDescent="0.3">
      <c r="A53" s="28" t="s">
        <v>114</v>
      </c>
      <c r="B53" s="28" t="s">
        <v>42</v>
      </c>
      <c r="C53" s="28"/>
      <c r="D53" s="28">
        <v>1.36383033473118E-5</v>
      </c>
      <c r="E53" s="32">
        <v>0</v>
      </c>
      <c r="F53" s="4">
        <v>0</v>
      </c>
      <c r="G53" s="33">
        <v>1</v>
      </c>
      <c r="H53" s="32">
        <v>1</v>
      </c>
      <c r="I53" s="4">
        <v>1.76334707</v>
      </c>
      <c r="J53" s="4">
        <v>0</v>
      </c>
      <c r="K53" s="4">
        <v>0</v>
      </c>
      <c r="L53" s="4">
        <v>0</v>
      </c>
      <c r="M53" s="4">
        <v>0</v>
      </c>
      <c r="N53" s="33">
        <v>0</v>
      </c>
      <c r="O53" s="32">
        <v>0</v>
      </c>
      <c r="P53" s="4">
        <v>0</v>
      </c>
      <c r="Q53" s="4">
        <v>0</v>
      </c>
      <c r="R53" s="4">
        <v>0</v>
      </c>
      <c r="S53" s="4">
        <v>1.76334706555564</v>
      </c>
      <c r="T53" s="4">
        <v>0</v>
      </c>
      <c r="U53" s="33">
        <v>0</v>
      </c>
      <c r="V53" s="28">
        <v>0.41000000000000003</v>
      </c>
      <c r="W53">
        <v>300</v>
      </c>
      <c r="X53">
        <v>4900</v>
      </c>
      <c r="Y53">
        <v>0</v>
      </c>
      <c r="AA53" s="22">
        <f t="shared" si="5"/>
        <v>5.5</v>
      </c>
      <c r="AB53" s="22" t="s">
        <v>114</v>
      </c>
      <c r="AC53" s="22">
        <f t="shared" si="4"/>
        <v>48</v>
      </c>
      <c r="AD53" s="25">
        <v>15000</v>
      </c>
      <c r="AE53" s="25">
        <v>10000000</v>
      </c>
    </row>
    <row r="54" spans="1:31" x14ac:dyDescent="0.3">
      <c r="A54" s="28" t="s">
        <v>115</v>
      </c>
      <c r="B54" s="28" t="s">
        <v>42</v>
      </c>
      <c r="C54" s="28"/>
      <c r="D54" s="28">
        <v>2.667138540129249E-4</v>
      </c>
      <c r="E54" s="32">
        <v>0</v>
      </c>
      <c r="F54" s="4">
        <v>0</v>
      </c>
      <c r="G54" s="33">
        <v>1</v>
      </c>
      <c r="H54" s="32">
        <v>1</v>
      </c>
      <c r="I54" s="4">
        <v>1.5287365600458651</v>
      </c>
      <c r="J54" s="4">
        <v>0</v>
      </c>
      <c r="K54" s="4">
        <v>0</v>
      </c>
      <c r="L54" s="4">
        <v>0</v>
      </c>
      <c r="M54" s="4">
        <v>0</v>
      </c>
      <c r="N54" s="33">
        <v>0</v>
      </c>
      <c r="O54" s="32">
        <v>0</v>
      </c>
      <c r="P54" s="4">
        <v>0</v>
      </c>
      <c r="Q54" s="4">
        <v>0</v>
      </c>
      <c r="R54" s="4">
        <v>0</v>
      </c>
      <c r="S54" s="4">
        <v>2.0052571542173241</v>
      </c>
      <c r="T54" s="4">
        <v>0</v>
      </c>
      <c r="U54" s="33">
        <v>0</v>
      </c>
      <c r="V54" s="28">
        <v>0.41000000000000003</v>
      </c>
      <c r="W54">
        <v>2900</v>
      </c>
      <c r="X54">
        <v>4850</v>
      </c>
      <c r="Y54">
        <v>0</v>
      </c>
      <c r="AA54" s="22">
        <f t="shared" si="5"/>
        <v>5.5</v>
      </c>
      <c r="AB54" s="22" t="s">
        <v>115</v>
      </c>
      <c r="AC54" s="22">
        <f t="shared" si="4"/>
        <v>49</v>
      </c>
      <c r="AD54" s="25">
        <v>25000</v>
      </c>
      <c r="AE54" s="25">
        <v>500000</v>
      </c>
    </row>
    <row r="55" spans="1:31" x14ac:dyDescent="0.3">
      <c r="A55" s="28" t="s">
        <v>116</v>
      </c>
      <c r="B55" s="28" t="s">
        <v>42</v>
      </c>
      <c r="C55" s="28"/>
      <c r="D55" s="28">
        <v>2.0949692094944994E-3</v>
      </c>
      <c r="E55" s="32">
        <v>0</v>
      </c>
      <c r="F55" s="4">
        <v>0</v>
      </c>
      <c r="G55" s="33">
        <v>1</v>
      </c>
      <c r="H55" s="32">
        <v>1</v>
      </c>
      <c r="I55" s="4">
        <v>1.3752695915073492</v>
      </c>
      <c r="J55" s="4">
        <v>0</v>
      </c>
      <c r="K55" s="4">
        <v>0</v>
      </c>
      <c r="L55" s="4">
        <v>0</v>
      </c>
      <c r="M55" s="4">
        <v>0</v>
      </c>
      <c r="N55" s="33">
        <v>0</v>
      </c>
      <c r="O55" s="32">
        <v>0</v>
      </c>
      <c r="P55" s="4">
        <v>0</v>
      </c>
      <c r="Q55" s="4">
        <v>0</v>
      </c>
      <c r="R55" s="4">
        <v>0</v>
      </c>
      <c r="S55" s="4">
        <v>2.4237155205554251</v>
      </c>
      <c r="T55" s="4">
        <v>0</v>
      </c>
      <c r="U55" s="33">
        <v>0</v>
      </c>
      <c r="V55" s="28">
        <v>0.42</v>
      </c>
      <c r="W55">
        <v>2500</v>
      </c>
      <c r="X55">
        <v>4900</v>
      </c>
      <c r="Y55">
        <v>0</v>
      </c>
      <c r="AA55" s="26">
        <v>4.25</v>
      </c>
      <c r="AB55" s="22" t="s">
        <v>116</v>
      </c>
      <c r="AC55" s="22">
        <f t="shared" si="4"/>
        <v>50</v>
      </c>
      <c r="AD55" s="25">
        <v>10000</v>
      </c>
      <c r="AE55" s="25">
        <v>500000</v>
      </c>
    </row>
    <row r="56" spans="1:31" x14ac:dyDescent="0.3">
      <c r="A56" s="24" t="s">
        <v>123</v>
      </c>
      <c r="B56" s="24" t="s">
        <v>42</v>
      </c>
      <c r="D56">
        <v>0.93778851981304567</v>
      </c>
      <c r="E56">
        <v>0</v>
      </c>
      <c r="F56">
        <v>0</v>
      </c>
      <c r="G56">
        <v>1</v>
      </c>
      <c r="H56">
        <v>1</v>
      </c>
      <c r="I56">
        <v>1.0331157156396051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2.0021323918854086</v>
      </c>
      <c r="T56">
        <v>0</v>
      </c>
      <c r="U56">
        <v>0</v>
      </c>
      <c r="V56" s="24">
        <v>0.5</v>
      </c>
      <c r="W56" s="8">
        <v>10</v>
      </c>
      <c r="X56" s="8">
        <v>5000</v>
      </c>
      <c r="Y56" s="8">
        <v>0</v>
      </c>
      <c r="AA56" s="37">
        <v>1</v>
      </c>
      <c r="AB56" s="35" t="s">
        <v>123</v>
      </c>
      <c r="AC56" s="22">
        <v>51</v>
      </c>
      <c r="AD56" s="25">
        <v>400</v>
      </c>
      <c r="AE56" s="25">
        <v>500000</v>
      </c>
    </row>
    <row r="57" spans="1:31" x14ac:dyDescent="0.3">
      <c r="A57" s="24" t="s">
        <v>123</v>
      </c>
      <c r="B57" s="24" t="s">
        <v>47</v>
      </c>
      <c r="D57">
        <v>4.1153919814803714</v>
      </c>
      <c r="E57">
        <v>0</v>
      </c>
      <c r="F57">
        <v>0</v>
      </c>
      <c r="G57">
        <v>1</v>
      </c>
      <c r="H57">
        <v>0.26148723962128401</v>
      </c>
      <c r="I57">
        <v>1.0199683846236791</v>
      </c>
      <c r="J57">
        <v>0</v>
      </c>
      <c r="K57">
        <v>1.263827563625415E-10</v>
      </c>
      <c r="L57">
        <v>2.5607955699225946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2.0203650801964819</v>
      </c>
      <c r="T57">
        <v>0</v>
      </c>
      <c r="U57">
        <v>0</v>
      </c>
      <c r="V57" s="24">
        <v>0.5</v>
      </c>
      <c r="W57" s="8">
        <v>10</v>
      </c>
      <c r="X57" s="8">
        <v>5000</v>
      </c>
      <c r="Y57" s="8">
        <v>0</v>
      </c>
      <c r="AA57" s="37">
        <v>1</v>
      </c>
      <c r="AB57" s="35" t="s">
        <v>123</v>
      </c>
      <c r="AC57" s="22">
        <v>52</v>
      </c>
      <c r="AD57" s="25">
        <v>400</v>
      </c>
      <c r="AE57" s="25">
        <v>500000</v>
      </c>
    </row>
    <row r="58" spans="1:31" x14ac:dyDescent="0.3">
      <c r="A58" s="24" t="s">
        <v>124</v>
      </c>
      <c r="B58" s="24" t="s">
        <v>42</v>
      </c>
      <c r="D58">
        <v>2.9016860400549076</v>
      </c>
      <c r="E58">
        <v>0</v>
      </c>
      <c r="F58">
        <v>0</v>
      </c>
      <c r="G58">
        <v>1</v>
      </c>
      <c r="H58">
        <v>1</v>
      </c>
      <c r="I58">
        <v>1.0402641324912894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2.2076314695068726</v>
      </c>
      <c r="T58">
        <v>0</v>
      </c>
      <c r="U58">
        <v>0</v>
      </c>
      <c r="V58" s="24">
        <v>1.25</v>
      </c>
      <c r="W58" s="8">
        <v>35</v>
      </c>
      <c r="X58" s="8">
        <v>6500</v>
      </c>
      <c r="Y58" s="8">
        <v>0</v>
      </c>
      <c r="AA58">
        <v>2.9</v>
      </c>
      <c r="AB58" s="35" t="s">
        <v>124</v>
      </c>
      <c r="AC58" s="22">
        <v>53</v>
      </c>
      <c r="AD58" s="36"/>
      <c r="AE58" s="25"/>
    </row>
    <row r="59" spans="1:31" x14ac:dyDescent="0.3">
      <c r="A59" s="24" t="s">
        <v>124</v>
      </c>
      <c r="B59" s="24" t="s">
        <v>47</v>
      </c>
      <c r="D59">
        <v>9.9039321073135849</v>
      </c>
      <c r="E59">
        <v>0</v>
      </c>
      <c r="F59">
        <v>0</v>
      </c>
      <c r="G59">
        <v>1</v>
      </c>
      <c r="H59">
        <v>-0.21720006101587638</v>
      </c>
      <c r="I59">
        <v>0.66126388131061464</v>
      </c>
      <c r="J59">
        <v>0</v>
      </c>
      <c r="K59">
        <v>0.32135938554872012</v>
      </c>
      <c r="L59">
        <v>1.0325695136594404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2.2045274234647834</v>
      </c>
      <c r="T59">
        <v>0</v>
      </c>
      <c r="U59">
        <v>0</v>
      </c>
      <c r="V59" s="24">
        <v>1.25</v>
      </c>
      <c r="W59" s="8">
        <v>35</v>
      </c>
      <c r="X59" s="8">
        <v>6500</v>
      </c>
      <c r="Y59" s="8">
        <v>0</v>
      </c>
      <c r="AA59">
        <v>2.9</v>
      </c>
      <c r="AB59" s="35" t="s">
        <v>124</v>
      </c>
      <c r="AC59" s="35">
        <v>54</v>
      </c>
    </row>
    <row r="60" spans="1:31" x14ac:dyDescent="0.3">
      <c r="A60" s="24" t="s">
        <v>125</v>
      </c>
      <c r="B60" s="24" t="s">
        <v>42</v>
      </c>
      <c r="D60">
        <v>0.52757747885507678</v>
      </c>
      <c r="E60">
        <v>0</v>
      </c>
      <c r="F60">
        <v>0</v>
      </c>
      <c r="G60">
        <v>1</v>
      </c>
      <c r="H60">
        <v>1</v>
      </c>
      <c r="I60">
        <v>1.1635784315771291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1.9713130622846349</v>
      </c>
      <c r="T60">
        <v>0</v>
      </c>
      <c r="U60">
        <v>0</v>
      </c>
      <c r="V60" s="24">
        <v>1.4</v>
      </c>
      <c r="W60" s="8">
        <v>75</v>
      </c>
      <c r="X60" s="8">
        <v>7000</v>
      </c>
      <c r="Y60" s="8">
        <v>0</v>
      </c>
      <c r="Z60" s="8"/>
      <c r="AA60">
        <v>3.4</v>
      </c>
      <c r="AB60" s="35" t="s">
        <v>125</v>
      </c>
      <c r="AC60" s="35">
        <v>55</v>
      </c>
    </row>
    <row r="61" spans="1:31" x14ac:dyDescent="0.3">
      <c r="A61" s="24" t="s">
        <v>125</v>
      </c>
      <c r="B61" s="24" t="s">
        <v>47</v>
      </c>
      <c r="D61">
        <v>2.8878165801553859</v>
      </c>
      <c r="E61">
        <v>0</v>
      </c>
      <c r="F61">
        <v>0</v>
      </c>
      <c r="G61">
        <v>1</v>
      </c>
      <c r="H61">
        <v>2.0910419421159979E-14</v>
      </c>
      <c r="I61">
        <v>3.4402464419386409</v>
      </c>
      <c r="J61">
        <v>0</v>
      </c>
      <c r="K61">
        <v>0.36117075426589773</v>
      </c>
      <c r="L61">
        <v>1.0849835922745468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1.9376723881983706</v>
      </c>
      <c r="T61">
        <v>0</v>
      </c>
      <c r="U61">
        <v>0</v>
      </c>
      <c r="V61" s="24">
        <v>1.4</v>
      </c>
      <c r="W61" s="8">
        <v>75</v>
      </c>
      <c r="X61" s="8">
        <v>7000</v>
      </c>
      <c r="Y61" s="8">
        <v>0</v>
      </c>
      <c r="Z61" s="8"/>
      <c r="AA61">
        <v>3.4</v>
      </c>
      <c r="AB61" s="35" t="s">
        <v>125</v>
      </c>
      <c r="AC61" s="35">
        <v>56</v>
      </c>
    </row>
    <row r="62" spans="1:31" x14ac:dyDescent="0.3">
      <c r="A62" s="39" t="s">
        <v>126</v>
      </c>
      <c r="B62" s="38" t="s">
        <v>47</v>
      </c>
      <c r="C62" s="38"/>
      <c r="D62" s="38">
        <v>2.4959000000000003E-5</v>
      </c>
      <c r="E62" s="38">
        <v>0</v>
      </c>
      <c r="F62" s="38">
        <v>0</v>
      </c>
      <c r="G62" s="38">
        <v>1</v>
      </c>
      <c r="H62" s="38">
        <v>1</v>
      </c>
      <c r="I62" s="38">
        <v>1.8420000000000001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2.7810000000000001</v>
      </c>
      <c r="T62" s="38">
        <v>4.95E-8</v>
      </c>
      <c r="U62" s="38">
        <v>1</v>
      </c>
      <c r="V62" s="40">
        <v>0.4</v>
      </c>
      <c r="W62" s="41">
        <v>2000</v>
      </c>
      <c r="X62" s="41">
        <v>4800</v>
      </c>
      <c r="Y62" s="41">
        <v>0</v>
      </c>
      <c r="AA62" s="41">
        <v>4.25</v>
      </c>
      <c r="AB62" s="39" t="s">
        <v>126</v>
      </c>
      <c r="AC62" s="35">
        <v>57</v>
      </c>
    </row>
    <row r="68" spans="1:3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3">
      <c r="C70" s="42" t="s">
        <v>127</v>
      </c>
    </row>
    <row r="71" spans="1:30" x14ac:dyDescent="0.3">
      <c r="C71" s="27" t="s">
        <v>121</v>
      </c>
    </row>
  </sheetData>
  <mergeCells count="6">
    <mergeCell ref="A1:Y1"/>
    <mergeCell ref="Z1:AA1"/>
    <mergeCell ref="D2:U2"/>
    <mergeCell ref="E3:G3"/>
    <mergeCell ref="H3:N3"/>
    <mergeCell ref="O3:U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</vt:lpstr>
    </vt:vector>
  </TitlesOfParts>
  <Company>LAPLACE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bonnin</dc:creator>
  <cp:lastModifiedBy>MORENTIN-ETAYO, Alvaro</cp:lastModifiedBy>
  <dcterms:created xsi:type="dcterms:W3CDTF">2013-10-09T08:51:03Z</dcterms:created>
  <dcterms:modified xsi:type="dcterms:W3CDTF">2016-05-31T17:29:25Z</dcterms:modified>
</cp:coreProperties>
</file>