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6.xml" ContentType="application/vnd.openxmlformats-officedocument.drawing+xml"/>
  <Override PartName="/xl/charts/chart9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0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lapof\Documents\Development\ProjectedAreaHeuristic\Results\"/>
    </mc:Choice>
  </mc:AlternateContent>
  <xr:revisionPtr revIDLastSave="0" documentId="13_ncr:1_{8E9A9E24-4314-497F-80A2-E15C4DC4A23F}" xr6:coauthVersionLast="47" xr6:coauthVersionMax="47" xr10:uidLastSave="{00000000-0000-0000-0000-000000000000}"/>
  <bookViews>
    <workbookView xWindow="-120" yWindow="-120" windowWidth="29040" windowHeight="15720" tabRatio="820" xr2:uid="{00000000-000D-0000-FFFF-FFFF00000000}"/>
  </bookViews>
  <sheets>
    <sheet name="New data" sheetId="17" r:id="rId1"/>
    <sheet name="Summary new" sheetId="19" r:id="rId2"/>
    <sheet name="Data" sheetId="1" r:id="rId3"/>
    <sheet name="Summary" sheetId="2" r:id="rId4"/>
    <sheet name="Properties data" sheetId="4" r:id="rId5"/>
    <sheet name="Breakeven chart and overlapping" sheetId="21" r:id="rId6"/>
    <sheet name="Hit% Sponza vs Random100 chart" sheetId="10" r:id="rId7"/>
    <sheet name="Accuracy chart" sheetId="5" r:id="rId8"/>
    <sheet name="Overlapping% chart" sheetId="13" r:id="rId9"/>
    <sheet name="All quality comparisons" sheetId="15" r:id="rId10"/>
    <sheet name="PAH and SPFH build time" sheetId="9" r:id="rId11"/>
  </sheets>
  <definedNames>
    <definedName name="_xlnm._FilterDatabase" localSheetId="7" hidden="1">'Accuracy chart'!$A$1:$E$9</definedName>
    <definedName name="_xlnm._FilterDatabase" localSheetId="9" hidden="1">'All quality comparisons'!$A$2:$D$10</definedName>
    <definedName name="_xlnm._FilterDatabase" localSheetId="5" hidden="1">'Breakeven chart and overlapping'!$A$1:$G$257</definedName>
    <definedName name="_xlnm._FilterDatabase" localSheetId="2" hidden="1">Data!$A$1:$AE$225</definedName>
    <definedName name="_xlnm._FilterDatabase" localSheetId="0">'New data'!$A$1:$AL$225</definedName>
    <definedName name="_xlnm._FilterDatabase" localSheetId="8" hidden="1">'Overlapping% chart'!$A$2:$G$10</definedName>
    <definedName name="_xlnm._FilterDatabase" localSheetId="10" hidden="1">'PAH and SPFH build time'!$A$1:$G$9</definedName>
    <definedName name="_xlnm._FilterDatabase" localSheetId="4" hidden="1">'Properties data'!$A$1:$AE$241</definedName>
    <definedName name="_xlnm._FilterDatabase" localSheetId="3" hidden="1">Summary!$A$1:$AE$17</definedName>
    <definedName name="_xlnm._FilterDatabase" localSheetId="1" hidden="1">'Summary new'!$A$1:$AL$33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15" i="17" l="1"/>
  <c r="AL2" i="17"/>
  <c r="I252" i="21"/>
  <c r="I251" i="21"/>
  <c r="I250" i="21"/>
  <c r="I247" i="21"/>
  <c r="I246" i="21"/>
  <c r="I244" i="21"/>
  <c r="I242" i="21"/>
  <c r="I240" i="21"/>
  <c r="I238" i="21"/>
  <c r="I235" i="21"/>
  <c r="I233" i="21"/>
  <c r="I231" i="21"/>
  <c r="I229" i="21"/>
  <c r="I226" i="21"/>
  <c r="I223" i="21"/>
  <c r="I221" i="21"/>
  <c r="I217" i="21"/>
  <c r="I215" i="21"/>
  <c r="I213" i="21"/>
  <c r="I211" i="21"/>
  <c r="I209" i="21"/>
  <c r="I206" i="21"/>
  <c r="I199" i="21"/>
  <c r="I198" i="21"/>
  <c r="I197" i="21"/>
  <c r="I196" i="21"/>
  <c r="I195" i="21"/>
  <c r="I181" i="21"/>
  <c r="I167" i="21"/>
  <c r="I155" i="21"/>
  <c r="I145" i="21"/>
  <c r="I137" i="21"/>
  <c r="I133" i="21"/>
  <c r="I125" i="21"/>
  <c r="I119" i="21"/>
  <c r="I109" i="21"/>
  <c r="I94" i="21"/>
  <c r="I90" i="21"/>
  <c r="I81" i="21"/>
  <c r="I74" i="21"/>
  <c r="I67" i="21"/>
  <c r="I66" i="21"/>
  <c r="I64" i="21"/>
  <c r="I62" i="21"/>
  <c r="I60" i="21"/>
  <c r="I55" i="21"/>
  <c r="I54" i="21"/>
  <c r="I52" i="21"/>
  <c r="I49" i="21"/>
  <c r="I47" i="21"/>
  <c r="I45" i="21"/>
  <c r="I44" i="21"/>
  <c r="I43" i="21"/>
  <c r="I41" i="21"/>
  <c r="I34" i="21"/>
  <c r="I33" i="21"/>
  <c r="I32" i="21"/>
  <c r="I25" i="21"/>
  <c r="I24" i="21"/>
  <c r="I20" i="21"/>
  <c r="I17" i="21"/>
  <c r="I13" i="21"/>
  <c r="I10" i="21"/>
  <c r="I4" i="21"/>
  <c r="H252" i="21"/>
  <c r="H251" i="21"/>
  <c r="H250" i="21"/>
  <c r="H247" i="21"/>
  <c r="H246" i="21"/>
  <c r="H244" i="21"/>
  <c r="H242" i="21"/>
  <c r="H240" i="21"/>
  <c r="H238" i="21"/>
  <c r="H235" i="21"/>
  <c r="H233" i="21"/>
  <c r="H231" i="21"/>
  <c r="H229" i="21"/>
  <c r="H226" i="21"/>
  <c r="H223" i="21"/>
  <c r="H221" i="21"/>
  <c r="H217" i="21"/>
  <c r="H215" i="21"/>
  <c r="H213" i="21"/>
  <c r="H211" i="21"/>
  <c r="H209" i="21"/>
  <c r="H206" i="21"/>
  <c r="H199" i="21"/>
  <c r="H198" i="21"/>
  <c r="H197" i="21"/>
  <c r="H196" i="21"/>
  <c r="H195" i="21"/>
  <c r="H181" i="21"/>
  <c r="H167" i="21"/>
  <c r="H155" i="21"/>
  <c r="H145" i="21"/>
  <c r="H137" i="21"/>
  <c r="H133" i="21"/>
  <c r="H125" i="21"/>
  <c r="H119" i="21"/>
  <c r="H109" i="21"/>
  <c r="H94" i="21"/>
  <c r="H90" i="21"/>
  <c r="H81" i="21"/>
  <c r="H74" i="21"/>
  <c r="H67" i="21"/>
  <c r="H66" i="21"/>
  <c r="H64" i="21"/>
  <c r="H62" i="21"/>
  <c r="H60" i="21"/>
  <c r="H55" i="21"/>
  <c r="H54" i="21"/>
  <c r="H52" i="21"/>
  <c r="H49" i="21"/>
  <c r="H47" i="21"/>
  <c r="H45" i="21"/>
  <c r="H44" i="21"/>
  <c r="H43" i="21"/>
  <c r="H41" i="21"/>
  <c r="H34" i="21"/>
  <c r="H33" i="21"/>
  <c r="H32" i="21"/>
  <c r="H25" i="21"/>
  <c r="H24" i="21"/>
  <c r="H20" i="21"/>
  <c r="H17" i="21"/>
  <c r="H13" i="21"/>
  <c r="H10" i="21"/>
  <c r="H4" i="21"/>
  <c r="E11" i="13"/>
  <c r="G12" i="13"/>
  <c r="K12" i="13"/>
  <c r="J12" i="13"/>
  <c r="I12" i="13"/>
  <c r="H12" i="13"/>
  <c r="O11" i="13"/>
  <c r="N11" i="13"/>
  <c r="M11" i="13"/>
  <c r="L11" i="13"/>
  <c r="L4" i="13"/>
  <c r="M4" i="13"/>
  <c r="N4" i="13"/>
  <c r="O4" i="13"/>
  <c r="L5" i="13"/>
  <c r="M5" i="13"/>
  <c r="N5" i="13"/>
  <c r="O5" i="13"/>
  <c r="L6" i="13"/>
  <c r="M6" i="13"/>
  <c r="N6" i="13"/>
  <c r="O6" i="13"/>
  <c r="L7" i="13"/>
  <c r="M7" i="13"/>
  <c r="N7" i="13"/>
  <c r="O7" i="13"/>
  <c r="L8" i="13"/>
  <c r="M8" i="13"/>
  <c r="N8" i="13"/>
  <c r="O8" i="13"/>
  <c r="L9" i="13"/>
  <c r="M9" i="13"/>
  <c r="N9" i="13"/>
  <c r="O9" i="13"/>
  <c r="L10" i="13"/>
  <c r="M10" i="13"/>
  <c r="N10" i="13"/>
  <c r="O10" i="13"/>
  <c r="O3" i="13"/>
  <c r="N3" i="13"/>
  <c r="M3" i="13"/>
  <c r="L3" i="13"/>
  <c r="H4" i="13"/>
  <c r="I4" i="13"/>
  <c r="J4" i="13"/>
  <c r="K4" i="13"/>
  <c r="H5" i="13"/>
  <c r="I5" i="13"/>
  <c r="J5" i="13"/>
  <c r="K5" i="13"/>
  <c r="H6" i="13"/>
  <c r="I6" i="13"/>
  <c r="J6" i="13"/>
  <c r="K6" i="13"/>
  <c r="H7" i="13"/>
  <c r="I7" i="13"/>
  <c r="J7" i="13"/>
  <c r="K7" i="13"/>
  <c r="H8" i="13"/>
  <c r="I8" i="13"/>
  <c r="J8" i="13"/>
  <c r="K8" i="13"/>
  <c r="H9" i="13"/>
  <c r="I9" i="13"/>
  <c r="J9" i="13"/>
  <c r="K9" i="13"/>
  <c r="H10" i="13"/>
  <c r="I10" i="13"/>
  <c r="J10" i="13"/>
  <c r="K10" i="13"/>
  <c r="K3" i="13"/>
  <c r="K11" i="13" s="1"/>
  <c r="J3" i="13"/>
  <c r="J11" i="13" s="1"/>
  <c r="I3" i="13"/>
  <c r="I11" i="13" s="1"/>
  <c r="H3" i="13"/>
  <c r="F10" i="13"/>
  <c r="F9" i="13"/>
  <c r="F8" i="13"/>
  <c r="F7" i="13"/>
  <c r="F6" i="13"/>
  <c r="F5" i="13"/>
  <c r="F4" i="13"/>
  <c r="F3" i="13"/>
  <c r="H3" i="9"/>
  <c r="I3" i="9"/>
  <c r="J3" i="9"/>
  <c r="K3" i="9"/>
  <c r="H4" i="9"/>
  <c r="I4" i="9"/>
  <c r="J4" i="9"/>
  <c r="K4" i="9"/>
  <c r="H5" i="9"/>
  <c r="I5" i="9"/>
  <c r="J5" i="9"/>
  <c r="K5" i="9"/>
  <c r="H6" i="9"/>
  <c r="I6" i="9"/>
  <c r="J6" i="9"/>
  <c r="K6" i="9"/>
  <c r="H7" i="9"/>
  <c r="I7" i="9"/>
  <c r="J7" i="9"/>
  <c r="K7" i="9"/>
  <c r="H8" i="9"/>
  <c r="I8" i="9"/>
  <c r="J8" i="9"/>
  <c r="K8" i="9"/>
  <c r="H9" i="9"/>
  <c r="I9" i="9"/>
  <c r="J9" i="9"/>
  <c r="K9" i="9"/>
  <c r="K2" i="9"/>
  <c r="J2" i="9"/>
  <c r="I2" i="9"/>
  <c r="H2" i="9"/>
  <c r="G3" i="9"/>
  <c r="G4" i="9"/>
  <c r="G5" i="9"/>
  <c r="G6" i="9"/>
  <c r="G7" i="9"/>
  <c r="G8" i="9"/>
  <c r="G9" i="9"/>
  <c r="G2" i="9"/>
  <c r="F3" i="9"/>
  <c r="F4" i="9"/>
  <c r="F5" i="9"/>
  <c r="F6" i="9"/>
  <c r="F7" i="9"/>
  <c r="F8" i="9"/>
  <c r="F9" i="9"/>
  <c r="F2" i="9"/>
  <c r="D3" i="9"/>
  <c r="E3" i="9"/>
  <c r="D4" i="9"/>
  <c r="E4" i="9"/>
  <c r="D5" i="9"/>
  <c r="E5" i="9"/>
  <c r="D6" i="9"/>
  <c r="E6" i="9"/>
  <c r="D7" i="9"/>
  <c r="E7" i="9"/>
  <c r="D8" i="9"/>
  <c r="E8" i="9"/>
  <c r="D9" i="9"/>
  <c r="E9" i="9"/>
  <c r="E2" i="9"/>
  <c r="D2" i="9"/>
  <c r="D4" i="15"/>
  <c r="E4" i="15"/>
  <c r="F4" i="15"/>
  <c r="G4" i="15"/>
  <c r="H4" i="15"/>
  <c r="D5" i="15"/>
  <c r="E5" i="15"/>
  <c r="F5" i="15"/>
  <c r="G5" i="15"/>
  <c r="H5" i="15"/>
  <c r="D6" i="15"/>
  <c r="E6" i="15"/>
  <c r="F6" i="15"/>
  <c r="G6" i="15"/>
  <c r="H6" i="15"/>
  <c r="D7" i="15"/>
  <c r="E7" i="15"/>
  <c r="F7" i="15"/>
  <c r="G7" i="15"/>
  <c r="H7" i="15"/>
  <c r="D8" i="15"/>
  <c r="E8" i="15"/>
  <c r="F8" i="15"/>
  <c r="G8" i="15"/>
  <c r="H8" i="15"/>
  <c r="D9" i="15"/>
  <c r="E9" i="15"/>
  <c r="F9" i="15"/>
  <c r="G9" i="15"/>
  <c r="H9" i="15"/>
  <c r="D10" i="15"/>
  <c r="E10" i="15"/>
  <c r="F10" i="15"/>
  <c r="G10" i="15"/>
  <c r="H10" i="15"/>
  <c r="H3" i="15"/>
  <c r="G3" i="15"/>
  <c r="F3" i="15"/>
  <c r="E3" i="15"/>
  <c r="D3" i="15"/>
  <c r="D4" i="13"/>
  <c r="E4" i="13"/>
  <c r="G4" i="13"/>
  <c r="D5" i="13"/>
  <c r="E5" i="13"/>
  <c r="G5" i="13"/>
  <c r="D6" i="13"/>
  <c r="E6" i="13"/>
  <c r="G6" i="13"/>
  <c r="D7" i="13"/>
  <c r="E7" i="13"/>
  <c r="G7" i="13"/>
  <c r="D8" i="13"/>
  <c r="E8" i="13"/>
  <c r="G8" i="13"/>
  <c r="D9" i="13"/>
  <c r="E9" i="13"/>
  <c r="G9" i="13"/>
  <c r="D10" i="13"/>
  <c r="E10" i="13"/>
  <c r="G10" i="13"/>
  <c r="G3" i="13"/>
  <c r="G11" i="13" s="1"/>
  <c r="E3" i="13"/>
  <c r="D3" i="13"/>
  <c r="D3" i="5"/>
  <c r="E3" i="5"/>
  <c r="D4" i="5"/>
  <c r="E4" i="5"/>
  <c r="D5" i="5"/>
  <c r="E5" i="5"/>
  <c r="D6" i="5"/>
  <c r="E6" i="5"/>
  <c r="D7" i="5"/>
  <c r="E7" i="5"/>
  <c r="D8" i="5"/>
  <c r="E8" i="5"/>
  <c r="D9" i="5"/>
  <c r="E9" i="5"/>
  <c r="B3" i="21"/>
  <c r="C3" i="21"/>
  <c r="D3" i="21" s="1"/>
  <c r="E3" i="21"/>
  <c r="F3" i="21" s="1"/>
  <c r="B55" i="21"/>
  <c r="C55" i="21"/>
  <c r="D55" i="21" s="1"/>
  <c r="E55" i="21"/>
  <c r="F55" i="21" s="1"/>
  <c r="B5" i="21"/>
  <c r="C5" i="21"/>
  <c r="D5" i="21" s="1"/>
  <c r="E5" i="21"/>
  <c r="F5" i="21" s="1"/>
  <c r="B6" i="21"/>
  <c r="C6" i="21"/>
  <c r="D6" i="21" s="1"/>
  <c r="E6" i="21"/>
  <c r="F6" i="21" s="1"/>
  <c r="B7" i="21"/>
  <c r="C7" i="21"/>
  <c r="D7" i="21" s="1"/>
  <c r="E7" i="21"/>
  <c r="F7" i="21" s="1"/>
  <c r="B8" i="21"/>
  <c r="C8" i="21"/>
  <c r="D8" i="21" s="1"/>
  <c r="E8" i="21"/>
  <c r="F8" i="21" s="1"/>
  <c r="B9" i="21"/>
  <c r="C9" i="21"/>
  <c r="D9" i="21" s="1"/>
  <c r="E9" i="21"/>
  <c r="F9" i="21" s="1"/>
  <c r="B44" i="21"/>
  <c r="C44" i="21"/>
  <c r="D44" i="21" s="1"/>
  <c r="E44" i="21"/>
  <c r="F44" i="21" s="1"/>
  <c r="B11" i="21"/>
  <c r="C11" i="21"/>
  <c r="D11" i="21" s="1"/>
  <c r="E11" i="21"/>
  <c r="F11" i="21" s="1"/>
  <c r="B12" i="21"/>
  <c r="C12" i="21"/>
  <c r="D12" i="21" s="1"/>
  <c r="E12" i="21"/>
  <c r="F12" i="21" s="1"/>
  <c r="B246" i="21"/>
  <c r="C246" i="21"/>
  <c r="D246" i="21" s="1"/>
  <c r="E246" i="21"/>
  <c r="F246" i="21" s="1"/>
  <c r="B14" i="21"/>
  <c r="C14" i="21"/>
  <c r="D14" i="21" s="1"/>
  <c r="E14" i="21"/>
  <c r="F14" i="21" s="1"/>
  <c r="B15" i="21"/>
  <c r="C15" i="21"/>
  <c r="D15" i="21" s="1"/>
  <c r="E15" i="21"/>
  <c r="F15" i="21" s="1"/>
  <c r="B16" i="21"/>
  <c r="C16" i="21"/>
  <c r="D16" i="21" s="1"/>
  <c r="E16" i="21"/>
  <c r="F16" i="21" s="1"/>
  <c r="B24" i="21"/>
  <c r="C24" i="21"/>
  <c r="D24" i="21" s="1"/>
  <c r="E24" i="21"/>
  <c r="F24" i="21" s="1"/>
  <c r="B18" i="21"/>
  <c r="C18" i="21"/>
  <c r="D18" i="21" s="1"/>
  <c r="E18" i="21"/>
  <c r="F18" i="21" s="1"/>
  <c r="B19" i="21"/>
  <c r="C19" i="21"/>
  <c r="D19" i="21" s="1"/>
  <c r="E19" i="21"/>
  <c r="F19" i="21" s="1"/>
  <c r="B252" i="21"/>
  <c r="C252" i="21"/>
  <c r="D252" i="21" s="1"/>
  <c r="E252" i="21"/>
  <c r="F252" i="21" s="1"/>
  <c r="B21" i="21"/>
  <c r="C21" i="21"/>
  <c r="D21" i="21" s="1"/>
  <c r="E21" i="21"/>
  <c r="F21" i="21" s="1"/>
  <c r="B22" i="21"/>
  <c r="C22" i="21"/>
  <c r="D22" i="21" s="1"/>
  <c r="E22" i="21"/>
  <c r="F22" i="21" s="1"/>
  <c r="B23" i="21"/>
  <c r="C23" i="21"/>
  <c r="D23" i="21" s="1"/>
  <c r="E23" i="21"/>
  <c r="F23" i="21" s="1"/>
  <c r="B145" i="21"/>
  <c r="C145" i="21"/>
  <c r="D145" i="21" s="1"/>
  <c r="E145" i="21"/>
  <c r="F145" i="21" s="1"/>
  <c r="B209" i="21"/>
  <c r="C209" i="21"/>
  <c r="D209" i="21" s="1"/>
  <c r="E209" i="21"/>
  <c r="F209" i="21" s="1"/>
  <c r="B26" i="21"/>
  <c r="C26" i="21"/>
  <c r="D26" i="21" s="1"/>
  <c r="E26" i="21"/>
  <c r="F26" i="21" s="1"/>
  <c r="B27" i="21"/>
  <c r="C27" i="21"/>
  <c r="D27" i="21" s="1"/>
  <c r="E27" i="21"/>
  <c r="F27" i="21" s="1"/>
  <c r="B28" i="21"/>
  <c r="C28" i="21"/>
  <c r="D28" i="21" s="1"/>
  <c r="E28" i="21"/>
  <c r="F28" i="21" s="1"/>
  <c r="B29" i="21"/>
  <c r="C29" i="21"/>
  <c r="D29" i="21" s="1"/>
  <c r="E29" i="21"/>
  <c r="F29" i="21" s="1"/>
  <c r="B30" i="21"/>
  <c r="C30" i="21"/>
  <c r="D30" i="21" s="1"/>
  <c r="E30" i="21"/>
  <c r="F30" i="21" s="1"/>
  <c r="B31" i="21"/>
  <c r="C31" i="21"/>
  <c r="D31" i="21" s="1"/>
  <c r="E31" i="21"/>
  <c r="F31" i="21" s="1"/>
  <c r="B217" i="21"/>
  <c r="C217" i="21"/>
  <c r="D217" i="21" s="1"/>
  <c r="E217" i="21"/>
  <c r="F217" i="21" s="1"/>
  <c r="B211" i="21"/>
  <c r="C211" i="21"/>
  <c r="D211" i="21" s="1"/>
  <c r="E211" i="21"/>
  <c r="F211" i="21" s="1"/>
  <c r="B33" i="21"/>
  <c r="C33" i="21"/>
  <c r="D33" i="21" s="1"/>
  <c r="E33" i="21"/>
  <c r="F33" i="21" s="1"/>
  <c r="B35" i="21"/>
  <c r="C35" i="21"/>
  <c r="D35" i="21" s="1"/>
  <c r="E35" i="21"/>
  <c r="F35" i="21" s="1"/>
  <c r="B36" i="21"/>
  <c r="C36" i="21"/>
  <c r="D36" i="21" s="1"/>
  <c r="E36" i="21"/>
  <c r="F36" i="21" s="1"/>
  <c r="B37" i="21"/>
  <c r="C37" i="21"/>
  <c r="D37" i="21" s="1"/>
  <c r="E37" i="21"/>
  <c r="F37" i="21" s="1"/>
  <c r="B38" i="21"/>
  <c r="C38" i="21"/>
  <c r="D38" i="21" s="1"/>
  <c r="E38" i="21"/>
  <c r="F38" i="21" s="1"/>
  <c r="B39" i="21"/>
  <c r="C39" i="21"/>
  <c r="D39" i="21" s="1"/>
  <c r="E39" i="21"/>
  <c r="F39" i="21" s="1"/>
  <c r="B40" i="21"/>
  <c r="C40" i="21"/>
  <c r="D40" i="21" s="1"/>
  <c r="E40" i="21"/>
  <c r="F40" i="21" s="1"/>
  <c r="B81" i="21"/>
  <c r="C81" i="21"/>
  <c r="D81" i="21" s="1"/>
  <c r="E81" i="21"/>
  <c r="F81" i="21" s="1"/>
  <c r="B42" i="21"/>
  <c r="C42" i="21"/>
  <c r="D42" i="21" s="1"/>
  <c r="E42" i="21"/>
  <c r="F42" i="21" s="1"/>
  <c r="B250" i="21"/>
  <c r="C250" i="21"/>
  <c r="D250" i="21" s="1"/>
  <c r="E250" i="21"/>
  <c r="F250" i="21" s="1"/>
  <c r="B25" i="21"/>
  <c r="C25" i="21"/>
  <c r="D25" i="21" s="1"/>
  <c r="E25" i="21"/>
  <c r="F25" i="21" s="1"/>
  <c r="B233" i="21"/>
  <c r="C233" i="21"/>
  <c r="D233" i="21" s="1"/>
  <c r="E233" i="21"/>
  <c r="F233" i="21" s="1"/>
  <c r="B46" i="21"/>
  <c r="C46" i="21"/>
  <c r="D46" i="21" s="1"/>
  <c r="E46" i="21"/>
  <c r="F46" i="21" s="1"/>
  <c r="B195" i="21"/>
  <c r="C195" i="21"/>
  <c r="D195" i="21" s="1"/>
  <c r="E195" i="21"/>
  <c r="F195" i="21" s="1"/>
  <c r="B48" i="21"/>
  <c r="C48" i="21"/>
  <c r="D48" i="21" s="1"/>
  <c r="E48" i="21"/>
  <c r="F48" i="21" s="1"/>
  <c r="B43" i="21"/>
  <c r="C43" i="21"/>
  <c r="D43" i="21" s="1"/>
  <c r="E43" i="21"/>
  <c r="F43" i="21" s="1"/>
  <c r="B50" i="21"/>
  <c r="C50" i="21"/>
  <c r="D50" i="21" s="1"/>
  <c r="E50" i="21"/>
  <c r="F50" i="21" s="1"/>
  <c r="B51" i="21"/>
  <c r="C51" i="21"/>
  <c r="D51" i="21" s="1"/>
  <c r="E51" i="21"/>
  <c r="F51" i="21" s="1"/>
  <c r="B231" i="21"/>
  <c r="C231" i="21"/>
  <c r="D231" i="21" s="1"/>
  <c r="E231" i="21"/>
  <c r="F231" i="21" s="1"/>
  <c r="B53" i="21"/>
  <c r="C53" i="21"/>
  <c r="D53" i="21" s="1"/>
  <c r="E53" i="21"/>
  <c r="F53" i="21" s="1"/>
  <c r="B60" i="21"/>
  <c r="C60" i="21"/>
  <c r="D60" i="21" s="1"/>
  <c r="E60" i="21"/>
  <c r="F60" i="21" s="1"/>
  <c r="B133" i="21"/>
  <c r="C133" i="21"/>
  <c r="D133" i="21" s="1"/>
  <c r="E133" i="21"/>
  <c r="F133" i="21" s="1"/>
  <c r="B56" i="21"/>
  <c r="C56" i="21"/>
  <c r="D56" i="21" s="1"/>
  <c r="E56" i="21"/>
  <c r="F56" i="21" s="1"/>
  <c r="B57" i="21"/>
  <c r="C57" i="21"/>
  <c r="D57" i="21" s="1"/>
  <c r="E57" i="21"/>
  <c r="F57" i="21" s="1"/>
  <c r="B58" i="21"/>
  <c r="C58" i="21"/>
  <c r="D58" i="21" s="1"/>
  <c r="E58" i="21"/>
  <c r="F58" i="21" s="1"/>
  <c r="B59" i="21"/>
  <c r="C59" i="21"/>
  <c r="D59" i="21" s="1"/>
  <c r="E59" i="21"/>
  <c r="F59" i="21" s="1"/>
  <c r="B242" i="21"/>
  <c r="C242" i="21"/>
  <c r="D242" i="21" s="1"/>
  <c r="E242" i="21"/>
  <c r="F242" i="21" s="1"/>
  <c r="B61" i="21"/>
  <c r="C61" i="21"/>
  <c r="D61" i="21" s="1"/>
  <c r="E61" i="21"/>
  <c r="F61" i="21" s="1"/>
  <c r="B238" i="21"/>
  <c r="C238" i="21"/>
  <c r="D238" i="21" s="1"/>
  <c r="E238" i="21"/>
  <c r="F238" i="21" s="1"/>
  <c r="B63" i="21"/>
  <c r="C63" i="21"/>
  <c r="D63" i="21" s="1"/>
  <c r="E63" i="21"/>
  <c r="F63" i="21" s="1"/>
  <c r="B125" i="21"/>
  <c r="C125" i="21"/>
  <c r="D125" i="21" s="1"/>
  <c r="E125" i="21"/>
  <c r="F125" i="21" s="1"/>
  <c r="B65" i="21"/>
  <c r="C65" i="21"/>
  <c r="D65" i="21" s="1"/>
  <c r="E65" i="21"/>
  <c r="F65" i="21" s="1"/>
  <c r="B47" i="21"/>
  <c r="C47" i="21"/>
  <c r="D47" i="21" s="1"/>
  <c r="E47" i="21"/>
  <c r="F47" i="21" s="1"/>
  <c r="B119" i="21"/>
  <c r="C119" i="21"/>
  <c r="D119" i="21" s="1"/>
  <c r="E119" i="21"/>
  <c r="F119" i="21" s="1"/>
  <c r="B68" i="21"/>
  <c r="C68" i="21"/>
  <c r="D68" i="21" s="1"/>
  <c r="E68" i="21"/>
  <c r="F68" i="21" s="1"/>
  <c r="B69" i="21"/>
  <c r="C69" i="21"/>
  <c r="D69" i="21" s="1"/>
  <c r="E69" i="21"/>
  <c r="F69" i="21" s="1"/>
  <c r="B70" i="21"/>
  <c r="C70" i="21"/>
  <c r="D70" i="21" s="1"/>
  <c r="E70" i="21"/>
  <c r="F70" i="21" s="1"/>
  <c r="B71" i="21"/>
  <c r="C71" i="21"/>
  <c r="D71" i="21" s="1"/>
  <c r="E71" i="21"/>
  <c r="F71" i="21" s="1"/>
  <c r="B72" i="21"/>
  <c r="C72" i="21"/>
  <c r="D72" i="21" s="1"/>
  <c r="E72" i="21"/>
  <c r="F72" i="21" s="1"/>
  <c r="B73" i="21"/>
  <c r="C73" i="21"/>
  <c r="D73" i="21" s="1"/>
  <c r="E73" i="21"/>
  <c r="F73" i="21" s="1"/>
  <c r="B62" i="21"/>
  <c r="C62" i="21"/>
  <c r="D62" i="21" s="1"/>
  <c r="E62" i="21"/>
  <c r="F62" i="21" s="1"/>
  <c r="B75" i="21"/>
  <c r="C75" i="21"/>
  <c r="D75" i="21" s="1"/>
  <c r="E75" i="21"/>
  <c r="F75" i="21" s="1"/>
  <c r="B76" i="21"/>
  <c r="C76" i="21"/>
  <c r="D76" i="21" s="1"/>
  <c r="E76" i="21"/>
  <c r="F76" i="21" s="1"/>
  <c r="B77" i="21"/>
  <c r="C77" i="21"/>
  <c r="D77" i="21" s="1"/>
  <c r="E77" i="21"/>
  <c r="F77" i="21" s="1"/>
  <c r="B78" i="21"/>
  <c r="C78" i="21"/>
  <c r="D78" i="21" s="1"/>
  <c r="E78" i="21"/>
  <c r="F78" i="21" s="1"/>
  <c r="B79" i="21"/>
  <c r="C79" i="21"/>
  <c r="D79" i="21" s="1"/>
  <c r="E79" i="21"/>
  <c r="F79" i="21" s="1"/>
  <c r="B80" i="21"/>
  <c r="C80" i="21"/>
  <c r="D80" i="21" s="1"/>
  <c r="E80" i="21"/>
  <c r="F80" i="21" s="1"/>
  <c r="B74" i="21"/>
  <c r="C74" i="21"/>
  <c r="D74" i="21" s="1"/>
  <c r="E74" i="21"/>
  <c r="F74" i="21" s="1"/>
  <c r="B82" i="21"/>
  <c r="C82" i="21"/>
  <c r="D82" i="21" s="1"/>
  <c r="E82" i="21"/>
  <c r="F82" i="21" s="1"/>
  <c r="B83" i="21"/>
  <c r="C83" i="21"/>
  <c r="D83" i="21" s="1"/>
  <c r="E83" i="21"/>
  <c r="F83" i="21" s="1"/>
  <c r="B84" i="21"/>
  <c r="C84" i="21"/>
  <c r="D84" i="21" s="1"/>
  <c r="E84" i="21"/>
  <c r="F84" i="21" s="1"/>
  <c r="B85" i="21"/>
  <c r="C85" i="21"/>
  <c r="D85" i="21" s="1"/>
  <c r="E85" i="21"/>
  <c r="F85" i="21" s="1"/>
  <c r="B86" i="21"/>
  <c r="C86" i="21"/>
  <c r="D86" i="21" s="1"/>
  <c r="E86" i="21"/>
  <c r="F86" i="21" s="1"/>
  <c r="B87" i="21"/>
  <c r="C87" i="21"/>
  <c r="D87" i="21" s="1"/>
  <c r="E87" i="21"/>
  <c r="F87" i="21" s="1"/>
  <c r="B88" i="21"/>
  <c r="C88" i="21"/>
  <c r="D88" i="21" s="1"/>
  <c r="E88" i="21"/>
  <c r="F88" i="21" s="1"/>
  <c r="B89" i="21"/>
  <c r="C89" i="21"/>
  <c r="D89" i="21" s="1"/>
  <c r="E89" i="21"/>
  <c r="F89" i="21" s="1"/>
  <c r="B196" i="21"/>
  <c r="C196" i="21"/>
  <c r="D196" i="21" s="1"/>
  <c r="E196" i="21"/>
  <c r="F196" i="21" s="1"/>
  <c r="B91" i="21"/>
  <c r="C91" i="21"/>
  <c r="D91" i="21" s="1"/>
  <c r="E91" i="21"/>
  <c r="F91" i="21" s="1"/>
  <c r="B92" i="21"/>
  <c r="C92" i="21"/>
  <c r="D92" i="21" s="1"/>
  <c r="E92" i="21"/>
  <c r="F92" i="21" s="1"/>
  <c r="B93" i="21"/>
  <c r="C93" i="21"/>
  <c r="D93" i="21" s="1"/>
  <c r="E93" i="21"/>
  <c r="F93" i="21" s="1"/>
  <c r="B251" i="21"/>
  <c r="C251" i="21"/>
  <c r="D251" i="21" s="1"/>
  <c r="E251" i="21"/>
  <c r="F251" i="21" s="1"/>
  <c r="B95" i="21"/>
  <c r="C95" i="21"/>
  <c r="D95" i="21" s="1"/>
  <c r="E95" i="21"/>
  <c r="F95" i="21" s="1"/>
  <c r="B96" i="21"/>
  <c r="C96" i="21"/>
  <c r="D96" i="21" s="1"/>
  <c r="E96" i="21"/>
  <c r="F96" i="21" s="1"/>
  <c r="B97" i="21"/>
  <c r="C97" i="21"/>
  <c r="D97" i="21" s="1"/>
  <c r="E97" i="21"/>
  <c r="F97" i="21" s="1"/>
  <c r="B98" i="21"/>
  <c r="C98" i="21"/>
  <c r="D98" i="21" s="1"/>
  <c r="E98" i="21"/>
  <c r="F98" i="21" s="1"/>
  <c r="B99" i="21"/>
  <c r="C99" i="21"/>
  <c r="D99" i="21" s="1"/>
  <c r="E99" i="21"/>
  <c r="F99" i="21" s="1"/>
  <c r="B100" i="21"/>
  <c r="C100" i="21"/>
  <c r="D100" i="21" s="1"/>
  <c r="E100" i="21"/>
  <c r="F100" i="21" s="1"/>
  <c r="B101" i="21"/>
  <c r="C101" i="21"/>
  <c r="D101" i="21" s="1"/>
  <c r="E101" i="21"/>
  <c r="F101" i="21" s="1"/>
  <c r="B102" i="21"/>
  <c r="C102" i="21"/>
  <c r="D102" i="21" s="1"/>
  <c r="E102" i="21"/>
  <c r="F102" i="21" s="1"/>
  <c r="B103" i="21"/>
  <c r="C103" i="21"/>
  <c r="D103" i="21" s="1"/>
  <c r="E103" i="21"/>
  <c r="F103" i="21" s="1"/>
  <c r="B104" i="21"/>
  <c r="C104" i="21"/>
  <c r="D104" i="21" s="1"/>
  <c r="E104" i="21"/>
  <c r="F104" i="21" s="1"/>
  <c r="B105" i="21"/>
  <c r="C105" i="21"/>
  <c r="D105" i="21" s="1"/>
  <c r="E105" i="21"/>
  <c r="F105" i="21" s="1"/>
  <c r="B106" i="21"/>
  <c r="C106" i="21"/>
  <c r="D106" i="21" s="1"/>
  <c r="E106" i="21"/>
  <c r="F106" i="21" s="1"/>
  <c r="B107" i="21"/>
  <c r="C107" i="21"/>
  <c r="D107" i="21" s="1"/>
  <c r="E107" i="21"/>
  <c r="F107" i="21" s="1"/>
  <c r="B108" i="21"/>
  <c r="C108" i="21"/>
  <c r="D108" i="21" s="1"/>
  <c r="E108" i="21"/>
  <c r="F108" i="21" s="1"/>
  <c r="B240" i="21"/>
  <c r="C240" i="21"/>
  <c r="D240" i="21" s="1"/>
  <c r="E240" i="21"/>
  <c r="F240" i="21" s="1"/>
  <c r="B110" i="21"/>
  <c r="C110" i="21"/>
  <c r="D110" i="21" s="1"/>
  <c r="E110" i="21"/>
  <c r="F110" i="21" s="1"/>
  <c r="B111" i="21"/>
  <c r="C111" i="21"/>
  <c r="D111" i="21" s="1"/>
  <c r="E111" i="21"/>
  <c r="F111" i="21" s="1"/>
  <c r="B112" i="21"/>
  <c r="C112" i="21"/>
  <c r="D112" i="21" s="1"/>
  <c r="E112" i="21"/>
  <c r="F112" i="21" s="1"/>
  <c r="B113" i="21"/>
  <c r="C113" i="21"/>
  <c r="D113" i="21" s="1"/>
  <c r="E113" i="21"/>
  <c r="F113" i="21" s="1"/>
  <c r="B114" i="21"/>
  <c r="C114" i="21"/>
  <c r="D114" i="21" s="1"/>
  <c r="E114" i="21"/>
  <c r="F114" i="21" s="1"/>
  <c r="B115" i="21"/>
  <c r="C115" i="21"/>
  <c r="D115" i="21" s="1"/>
  <c r="E115" i="21"/>
  <c r="F115" i="21" s="1"/>
  <c r="B116" i="21"/>
  <c r="C116" i="21"/>
  <c r="D116" i="21" s="1"/>
  <c r="E116" i="21"/>
  <c r="F116" i="21" s="1"/>
  <c r="B117" i="21"/>
  <c r="C117" i="21"/>
  <c r="D117" i="21" s="1"/>
  <c r="E117" i="21"/>
  <c r="F117" i="21" s="1"/>
  <c r="B118" i="21"/>
  <c r="C118" i="21"/>
  <c r="D118" i="21" s="1"/>
  <c r="E118" i="21"/>
  <c r="F118" i="21" s="1"/>
  <c r="B49" i="21"/>
  <c r="C49" i="21"/>
  <c r="D49" i="21" s="1"/>
  <c r="E49" i="21"/>
  <c r="F49" i="21" s="1"/>
  <c r="B120" i="21"/>
  <c r="C120" i="21"/>
  <c r="D120" i="21" s="1"/>
  <c r="E120" i="21"/>
  <c r="F120" i="21" s="1"/>
  <c r="B121" i="21"/>
  <c r="C121" i="21"/>
  <c r="D121" i="21" s="1"/>
  <c r="E121" i="21"/>
  <c r="F121" i="21" s="1"/>
  <c r="B122" i="21"/>
  <c r="C122" i="21"/>
  <c r="D122" i="21" s="1"/>
  <c r="E122" i="21"/>
  <c r="F122" i="21" s="1"/>
  <c r="B123" i="21"/>
  <c r="C123" i="21"/>
  <c r="D123" i="21" s="1"/>
  <c r="E123" i="21"/>
  <c r="F123" i="21" s="1"/>
  <c r="B124" i="21"/>
  <c r="C124" i="21"/>
  <c r="D124" i="21" s="1"/>
  <c r="E124" i="21"/>
  <c r="F124" i="21" s="1"/>
  <c r="B54" i="21"/>
  <c r="C54" i="21"/>
  <c r="D54" i="21" s="1"/>
  <c r="E54" i="21"/>
  <c r="F54" i="21" s="1"/>
  <c r="B126" i="21"/>
  <c r="C126" i="21"/>
  <c r="D126" i="21" s="1"/>
  <c r="E126" i="21"/>
  <c r="F126" i="21" s="1"/>
  <c r="B127" i="21"/>
  <c r="C127" i="21"/>
  <c r="D127" i="21" s="1"/>
  <c r="E127" i="21"/>
  <c r="F127" i="21" s="1"/>
  <c r="B128" i="21"/>
  <c r="C128" i="21"/>
  <c r="D128" i="21" s="1"/>
  <c r="E128" i="21"/>
  <c r="F128" i="21" s="1"/>
  <c r="B129" i="21"/>
  <c r="C129" i="21"/>
  <c r="D129" i="21" s="1"/>
  <c r="E129" i="21"/>
  <c r="F129" i="21" s="1"/>
  <c r="B130" i="21"/>
  <c r="C130" i="21"/>
  <c r="D130" i="21" s="1"/>
  <c r="E130" i="21"/>
  <c r="F130" i="21" s="1"/>
  <c r="B131" i="21"/>
  <c r="C131" i="21"/>
  <c r="D131" i="21" s="1"/>
  <c r="E131" i="21"/>
  <c r="F131" i="21" s="1"/>
  <c r="B132" i="21"/>
  <c r="C132" i="21"/>
  <c r="D132" i="21" s="1"/>
  <c r="E132" i="21"/>
  <c r="F132" i="21" s="1"/>
  <c r="B32" i="21"/>
  <c r="C32" i="21"/>
  <c r="D32" i="21" s="1"/>
  <c r="E32" i="21"/>
  <c r="F32" i="21" s="1"/>
  <c r="B134" i="21"/>
  <c r="C134" i="21"/>
  <c r="D134" i="21" s="1"/>
  <c r="E134" i="21"/>
  <c r="F134" i="21" s="1"/>
  <c r="B135" i="21"/>
  <c r="C135" i="21"/>
  <c r="D135" i="21" s="1"/>
  <c r="E135" i="21"/>
  <c r="F135" i="21" s="1"/>
  <c r="B136" i="21"/>
  <c r="C136" i="21"/>
  <c r="D136" i="21" s="1"/>
  <c r="E136" i="21"/>
  <c r="F136" i="21" s="1"/>
  <c r="B67" i="21"/>
  <c r="C67" i="21"/>
  <c r="D67" i="21" s="1"/>
  <c r="E67" i="21"/>
  <c r="F67" i="21" s="1"/>
  <c r="B138" i="21"/>
  <c r="C138" i="21"/>
  <c r="D138" i="21" s="1"/>
  <c r="E138" i="21"/>
  <c r="F138" i="21" s="1"/>
  <c r="B139" i="21"/>
  <c r="C139" i="21"/>
  <c r="D139" i="21" s="1"/>
  <c r="E139" i="21"/>
  <c r="F139" i="21" s="1"/>
  <c r="B140" i="21"/>
  <c r="C140" i="21"/>
  <c r="D140" i="21" s="1"/>
  <c r="E140" i="21"/>
  <c r="F140" i="21" s="1"/>
  <c r="B141" i="21"/>
  <c r="C141" i="21"/>
  <c r="D141" i="21" s="1"/>
  <c r="E141" i="21"/>
  <c r="F141" i="21" s="1"/>
  <c r="B142" i="21"/>
  <c r="C142" i="21"/>
  <c r="D142" i="21" s="1"/>
  <c r="E142" i="21"/>
  <c r="F142" i="21" s="1"/>
  <c r="B143" i="21"/>
  <c r="C143" i="21"/>
  <c r="D143" i="21" s="1"/>
  <c r="E143" i="21"/>
  <c r="F143" i="21" s="1"/>
  <c r="B144" i="21"/>
  <c r="C144" i="21"/>
  <c r="D144" i="21" s="1"/>
  <c r="E144" i="21"/>
  <c r="F144" i="21" s="1"/>
  <c r="B167" i="21"/>
  <c r="C167" i="21"/>
  <c r="D167" i="21" s="1"/>
  <c r="E167" i="21"/>
  <c r="F167" i="21" s="1"/>
  <c r="B146" i="21"/>
  <c r="C146" i="21"/>
  <c r="D146" i="21" s="1"/>
  <c r="E146" i="21"/>
  <c r="F146" i="21" s="1"/>
  <c r="B147" i="21"/>
  <c r="C147" i="21"/>
  <c r="D147" i="21" s="1"/>
  <c r="E147" i="21"/>
  <c r="F147" i="21" s="1"/>
  <c r="B148" i="21"/>
  <c r="C148" i="21"/>
  <c r="D148" i="21" s="1"/>
  <c r="E148" i="21"/>
  <c r="F148" i="21" s="1"/>
  <c r="B149" i="21"/>
  <c r="C149" i="21"/>
  <c r="D149" i="21" s="1"/>
  <c r="E149" i="21"/>
  <c r="F149" i="21" s="1"/>
  <c r="B150" i="21"/>
  <c r="C150" i="21"/>
  <c r="D150" i="21" s="1"/>
  <c r="E150" i="21"/>
  <c r="F150" i="21" s="1"/>
  <c r="B151" i="21"/>
  <c r="C151" i="21"/>
  <c r="D151" i="21" s="1"/>
  <c r="E151" i="21"/>
  <c r="F151" i="21" s="1"/>
  <c r="B152" i="21"/>
  <c r="C152" i="21"/>
  <c r="D152" i="21" s="1"/>
  <c r="E152" i="21"/>
  <c r="F152" i="21" s="1"/>
  <c r="G152" i="21" s="1"/>
  <c r="B153" i="21"/>
  <c r="C153" i="21"/>
  <c r="D153" i="21" s="1"/>
  <c r="G153" i="21" s="1"/>
  <c r="E153" i="21"/>
  <c r="F153" i="21" s="1"/>
  <c r="B154" i="21"/>
  <c r="C154" i="21"/>
  <c r="D154" i="21" s="1"/>
  <c r="E154" i="21"/>
  <c r="F154" i="21" s="1"/>
  <c r="B13" i="21"/>
  <c r="C13" i="21"/>
  <c r="D13" i="21" s="1"/>
  <c r="E13" i="21"/>
  <c r="F13" i="21" s="1"/>
  <c r="B156" i="21"/>
  <c r="C156" i="21"/>
  <c r="D156" i="21" s="1"/>
  <c r="E156" i="21"/>
  <c r="F156" i="21" s="1"/>
  <c r="B157" i="21"/>
  <c r="C157" i="21"/>
  <c r="D157" i="21" s="1"/>
  <c r="G157" i="21" s="1"/>
  <c r="E157" i="21"/>
  <c r="F157" i="21" s="1"/>
  <c r="B158" i="21"/>
  <c r="C158" i="21"/>
  <c r="D158" i="21" s="1"/>
  <c r="E158" i="21"/>
  <c r="F158" i="21" s="1"/>
  <c r="B159" i="21"/>
  <c r="C159" i="21"/>
  <c r="D159" i="21" s="1"/>
  <c r="E159" i="21"/>
  <c r="F159" i="21" s="1"/>
  <c r="B160" i="21"/>
  <c r="C160" i="21"/>
  <c r="D160" i="21" s="1"/>
  <c r="E160" i="21"/>
  <c r="F160" i="21" s="1"/>
  <c r="B161" i="21"/>
  <c r="C161" i="21"/>
  <c r="D161" i="21" s="1"/>
  <c r="E161" i="21"/>
  <c r="F161" i="21" s="1"/>
  <c r="B162" i="21"/>
  <c r="C162" i="21"/>
  <c r="D162" i="21" s="1"/>
  <c r="E162" i="21"/>
  <c r="F162" i="21" s="1"/>
  <c r="B163" i="21"/>
  <c r="C163" i="21"/>
  <c r="D163" i="21" s="1"/>
  <c r="E163" i="21"/>
  <c r="F163" i="21" s="1"/>
  <c r="B164" i="21"/>
  <c r="C164" i="21"/>
  <c r="D164" i="21" s="1"/>
  <c r="E164" i="21"/>
  <c r="F164" i="21" s="1"/>
  <c r="B165" i="21"/>
  <c r="C165" i="21"/>
  <c r="D165" i="21" s="1"/>
  <c r="G165" i="21" s="1"/>
  <c r="E165" i="21"/>
  <c r="F165" i="21" s="1"/>
  <c r="B166" i="21"/>
  <c r="C166" i="21"/>
  <c r="D166" i="21" s="1"/>
  <c r="E166" i="21"/>
  <c r="F166" i="21" s="1"/>
  <c r="B10" i="21"/>
  <c r="C10" i="21"/>
  <c r="D10" i="21" s="1"/>
  <c r="G10" i="21" s="1"/>
  <c r="E10" i="21"/>
  <c r="F10" i="21" s="1"/>
  <c r="B168" i="21"/>
  <c r="C168" i="21"/>
  <c r="D168" i="21" s="1"/>
  <c r="E168" i="21"/>
  <c r="F168" i="21" s="1"/>
  <c r="B169" i="21"/>
  <c r="C169" i="21"/>
  <c r="D169" i="21"/>
  <c r="E169" i="21"/>
  <c r="F169" i="21" s="1"/>
  <c r="B170" i="21"/>
  <c r="C170" i="21"/>
  <c r="D170" i="21" s="1"/>
  <c r="E170" i="21"/>
  <c r="F170" i="21" s="1"/>
  <c r="B171" i="21"/>
  <c r="C171" i="21"/>
  <c r="D171" i="21" s="1"/>
  <c r="E171" i="21"/>
  <c r="F171" i="21" s="1"/>
  <c r="B172" i="21"/>
  <c r="C172" i="21"/>
  <c r="D172" i="21" s="1"/>
  <c r="E172" i="21"/>
  <c r="F172" i="21" s="1"/>
  <c r="B173" i="21"/>
  <c r="C173" i="21"/>
  <c r="D173" i="21" s="1"/>
  <c r="E173" i="21"/>
  <c r="F173" i="21" s="1"/>
  <c r="B174" i="21"/>
  <c r="C174" i="21"/>
  <c r="D174" i="21" s="1"/>
  <c r="E174" i="21"/>
  <c r="F174" i="21" s="1"/>
  <c r="B175" i="21"/>
  <c r="C175" i="21"/>
  <c r="D175" i="21" s="1"/>
  <c r="E175" i="21"/>
  <c r="F175" i="21" s="1"/>
  <c r="B176" i="21"/>
  <c r="C176" i="21"/>
  <c r="D176" i="21" s="1"/>
  <c r="E176" i="21"/>
  <c r="F176" i="21" s="1"/>
  <c r="B177" i="21"/>
  <c r="C177" i="21"/>
  <c r="D177" i="21" s="1"/>
  <c r="E177" i="21"/>
  <c r="F177" i="21" s="1"/>
  <c r="B178" i="21"/>
  <c r="C178" i="21"/>
  <c r="D178" i="21" s="1"/>
  <c r="E178" i="21"/>
  <c r="F178" i="21" s="1"/>
  <c r="B179" i="21"/>
  <c r="C179" i="21"/>
  <c r="D179" i="21" s="1"/>
  <c r="E179" i="21"/>
  <c r="F179" i="21" s="1"/>
  <c r="B180" i="21"/>
  <c r="C180" i="21"/>
  <c r="D180" i="21" s="1"/>
  <c r="G180" i="21" s="1"/>
  <c r="E180" i="21"/>
  <c r="F180" i="21" s="1"/>
  <c r="B197" i="21"/>
  <c r="C197" i="21"/>
  <c r="D197" i="21" s="1"/>
  <c r="G197" i="21" s="1"/>
  <c r="E197" i="21"/>
  <c r="F197" i="21" s="1"/>
  <c r="B182" i="21"/>
  <c r="C182" i="21"/>
  <c r="D182" i="21" s="1"/>
  <c r="E182" i="21"/>
  <c r="F182" i="21" s="1"/>
  <c r="B183" i="21"/>
  <c r="C183" i="21"/>
  <c r="D183" i="21" s="1"/>
  <c r="E183" i="21"/>
  <c r="F183" i="21" s="1"/>
  <c r="B184" i="21"/>
  <c r="C184" i="21"/>
  <c r="D184" i="21" s="1"/>
  <c r="G184" i="21" s="1"/>
  <c r="E184" i="21"/>
  <c r="F184" i="21" s="1"/>
  <c r="B185" i="21"/>
  <c r="C185" i="21"/>
  <c r="D185" i="21" s="1"/>
  <c r="G185" i="21" s="1"/>
  <c r="E185" i="21"/>
  <c r="F185" i="21" s="1"/>
  <c r="B186" i="21"/>
  <c r="C186" i="21"/>
  <c r="D186" i="21" s="1"/>
  <c r="E186" i="21"/>
  <c r="F186" i="21" s="1"/>
  <c r="B187" i="21"/>
  <c r="C187" i="21"/>
  <c r="D187" i="21" s="1"/>
  <c r="E187" i="21"/>
  <c r="F187" i="21" s="1"/>
  <c r="B188" i="21"/>
  <c r="C188" i="21"/>
  <c r="D188" i="21" s="1"/>
  <c r="G188" i="21" s="1"/>
  <c r="E188" i="21"/>
  <c r="F188" i="21" s="1"/>
  <c r="B189" i="21"/>
  <c r="C189" i="21"/>
  <c r="D189" i="21" s="1"/>
  <c r="G189" i="21" s="1"/>
  <c r="E189" i="21"/>
  <c r="F189" i="21" s="1"/>
  <c r="B190" i="21"/>
  <c r="C190" i="21"/>
  <c r="D190" i="21" s="1"/>
  <c r="E190" i="21"/>
  <c r="F190" i="21" s="1"/>
  <c r="B191" i="21"/>
  <c r="C191" i="21"/>
  <c r="D191" i="21" s="1"/>
  <c r="E191" i="21"/>
  <c r="F191" i="21" s="1"/>
  <c r="B192" i="21"/>
  <c r="C192" i="21"/>
  <c r="D192" i="21" s="1"/>
  <c r="G192" i="21" s="1"/>
  <c r="E192" i="21"/>
  <c r="F192" i="21" s="1"/>
  <c r="B193" i="21"/>
  <c r="C193" i="21"/>
  <c r="D193" i="21" s="1"/>
  <c r="G193" i="21" s="1"/>
  <c r="E193" i="21"/>
  <c r="F193" i="21" s="1"/>
  <c r="B194" i="21"/>
  <c r="C194" i="21"/>
  <c r="D194" i="21" s="1"/>
  <c r="E194" i="21"/>
  <c r="F194" i="21" s="1"/>
  <c r="B34" i="21"/>
  <c r="C34" i="21"/>
  <c r="D34" i="21" s="1"/>
  <c r="E34" i="21"/>
  <c r="F34" i="21" s="1"/>
  <c r="B198" i="21"/>
  <c r="C198" i="21"/>
  <c r="D198" i="21" s="1"/>
  <c r="G198" i="21" s="1"/>
  <c r="E198" i="21"/>
  <c r="F198" i="21" s="1"/>
  <c r="B4" i="21"/>
  <c r="C4" i="21"/>
  <c r="D4" i="21" s="1"/>
  <c r="G4" i="21" s="1"/>
  <c r="E4" i="21"/>
  <c r="F4" i="21" s="1"/>
  <c r="B226" i="21"/>
  <c r="C226" i="21"/>
  <c r="D226" i="21" s="1"/>
  <c r="E226" i="21"/>
  <c r="F226" i="21" s="1"/>
  <c r="B52" i="21"/>
  <c r="C52" i="21"/>
  <c r="D52" i="21" s="1"/>
  <c r="E52" i="21"/>
  <c r="F52" i="21" s="1"/>
  <c r="B200" i="21"/>
  <c r="C200" i="21"/>
  <c r="D200" i="21" s="1"/>
  <c r="G200" i="21" s="1"/>
  <c r="E200" i="21"/>
  <c r="F200" i="21" s="1"/>
  <c r="B201" i="21"/>
  <c r="C201" i="21"/>
  <c r="D201" i="21" s="1"/>
  <c r="G201" i="21" s="1"/>
  <c r="E201" i="21"/>
  <c r="F201" i="21" s="1"/>
  <c r="B202" i="21"/>
  <c r="C202" i="21"/>
  <c r="D202" i="21" s="1"/>
  <c r="E202" i="21"/>
  <c r="F202" i="21" s="1"/>
  <c r="B203" i="21"/>
  <c r="C203" i="21"/>
  <c r="D203" i="21" s="1"/>
  <c r="E203" i="21"/>
  <c r="F203" i="21" s="1"/>
  <c r="B204" i="21"/>
  <c r="C204" i="21"/>
  <c r="D204" i="21" s="1"/>
  <c r="G204" i="21" s="1"/>
  <c r="E204" i="21"/>
  <c r="F204" i="21" s="1"/>
  <c r="B205" i="21"/>
  <c r="C205" i="21"/>
  <c r="D205" i="21" s="1"/>
  <c r="G205" i="21" s="1"/>
  <c r="E205" i="21"/>
  <c r="F205" i="21" s="1"/>
  <c r="B223" i="21"/>
  <c r="C223" i="21"/>
  <c r="D223" i="21" s="1"/>
  <c r="E223" i="21"/>
  <c r="F223" i="21" s="1"/>
  <c r="B207" i="21"/>
  <c r="C207" i="21"/>
  <c r="D207" i="21" s="1"/>
  <c r="E207" i="21"/>
  <c r="F207" i="21" s="1"/>
  <c r="B208" i="21"/>
  <c r="C208" i="21"/>
  <c r="D208" i="21" s="1"/>
  <c r="G208" i="21" s="1"/>
  <c r="E208" i="21"/>
  <c r="F208" i="21" s="1"/>
  <c r="B41" i="21"/>
  <c r="C41" i="21"/>
  <c r="D41" i="21" s="1"/>
  <c r="G41" i="21" s="1"/>
  <c r="E41" i="21"/>
  <c r="F41" i="21" s="1"/>
  <c r="B210" i="21"/>
  <c r="C210" i="21"/>
  <c r="D210" i="21" s="1"/>
  <c r="E210" i="21"/>
  <c r="F210" i="21" s="1"/>
  <c r="B90" i="21"/>
  <c r="C90" i="21"/>
  <c r="D90" i="21" s="1"/>
  <c r="E90" i="21"/>
  <c r="F90" i="21" s="1"/>
  <c r="B212" i="21"/>
  <c r="C212" i="21"/>
  <c r="D212" i="21" s="1"/>
  <c r="G212" i="21" s="1"/>
  <c r="E212" i="21"/>
  <c r="F212" i="21" s="1"/>
  <c r="B109" i="21"/>
  <c r="C109" i="21"/>
  <c r="D109" i="21" s="1"/>
  <c r="G109" i="21" s="1"/>
  <c r="E109" i="21"/>
  <c r="F109" i="21" s="1"/>
  <c r="B214" i="21"/>
  <c r="C214" i="21"/>
  <c r="D214" i="21" s="1"/>
  <c r="E214" i="21"/>
  <c r="F214" i="21" s="1"/>
  <c r="B229" i="21"/>
  <c r="C229" i="21"/>
  <c r="D229" i="21" s="1"/>
  <c r="E229" i="21"/>
  <c r="F229" i="21" s="1"/>
  <c r="B216" i="21"/>
  <c r="C216" i="21"/>
  <c r="D216" i="21" s="1"/>
  <c r="G216" i="21" s="1"/>
  <c r="E216" i="21"/>
  <c r="F216" i="21" s="1"/>
  <c r="B206" i="21"/>
  <c r="C206" i="21"/>
  <c r="D206" i="21" s="1"/>
  <c r="E206" i="21"/>
  <c r="F206" i="21" s="1"/>
  <c r="B218" i="21"/>
  <c r="C218" i="21"/>
  <c r="D218" i="21" s="1"/>
  <c r="E218" i="21"/>
  <c r="F218" i="21" s="1"/>
  <c r="B219" i="21"/>
  <c r="C219" i="21"/>
  <c r="D219" i="21" s="1"/>
  <c r="E219" i="21"/>
  <c r="F219" i="21" s="1"/>
  <c r="B220" i="21"/>
  <c r="C220" i="21"/>
  <c r="D220" i="21" s="1"/>
  <c r="G220" i="21" s="1"/>
  <c r="E220" i="21"/>
  <c r="F220" i="21" s="1"/>
  <c r="B235" i="21"/>
  <c r="C235" i="21"/>
  <c r="D235" i="21" s="1"/>
  <c r="E235" i="21"/>
  <c r="F235" i="21" s="1"/>
  <c r="B222" i="21"/>
  <c r="C222" i="21"/>
  <c r="D222" i="21" s="1"/>
  <c r="E222" i="21"/>
  <c r="F222" i="21" s="1"/>
  <c r="B199" i="21"/>
  <c r="C199" i="21"/>
  <c r="D199" i="21" s="1"/>
  <c r="E199" i="21"/>
  <c r="F199" i="21" s="1"/>
  <c r="B224" i="21"/>
  <c r="C224" i="21"/>
  <c r="D224" i="21" s="1"/>
  <c r="E224" i="21"/>
  <c r="F224" i="21" s="1"/>
  <c r="B225" i="21"/>
  <c r="C225" i="21"/>
  <c r="D225" i="21" s="1"/>
  <c r="E225" i="21"/>
  <c r="F225" i="21" s="1"/>
  <c r="B94" i="21"/>
  <c r="C94" i="21"/>
  <c r="D94" i="21" s="1"/>
  <c r="E94" i="21"/>
  <c r="F94" i="21" s="1"/>
  <c r="B227" i="21"/>
  <c r="C227" i="21"/>
  <c r="D227" i="21" s="1"/>
  <c r="E227" i="21"/>
  <c r="F227" i="21" s="1"/>
  <c r="B228" i="21"/>
  <c r="C228" i="21"/>
  <c r="D228" i="21" s="1"/>
  <c r="E228" i="21"/>
  <c r="F228" i="21" s="1"/>
  <c r="B244" i="21"/>
  <c r="C244" i="21"/>
  <c r="D244" i="21" s="1"/>
  <c r="E244" i="21"/>
  <c r="F244" i="21" s="1"/>
  <c r="B230" i="21"/>
  <c r="C230" i="21"/>
  <c r="D230" i="21" s="1"/>
  <c r="E230" i="21"/>
  <c r="F230" i="21" s="1"/>
  <c r="B215" i="21"/>
  <c r="C215" i="21"/>
  <c r="D215" i="21" s="1"/>
  <c r="E215" i="21"/>
  <c r="F215" i="21" s="1"/>
  <c r="B232" i="21"/>
  <c r="C232" i="21"/>
  <c r="D232" i="21" s="1"/>
  <c r="E232" i="21"/>
  <c r="F232" i="21" s="1"/>
  <c r="B20" i="21"/>
  <c r="C20" i="21"/>
  <c r="D20" i="21" s="1"/>
  <c r="E20" i="21"/>
  <c r="F20" i="21" s="1"/>
  <c r="B234" i="21"/>
  <c r="C234" i="21"/>
  <c r="D234" i="21" s="1"/>
  <c r="E234" i="21"/>
  <c r="F234" i="21" s="1"/>
  <c r="B45" i="21"/>
  <c r="C45" i="21"/>
  <c r="D45" i="21" s="1"/>
  <c r="E45" i="21"/>
  <c r="F45" i="21" s="1"/>
  <c r="B236" i="21"/>
  <c r="C236" i="21"/>
  <c r="D236" i="21" s="1"/>
  <c r="E236" i="21"/>
  <c r="F236" i="21" s="1"/>
  <c r="B237" i="21"/>
  <c r="C237" i="21"/>
  <c r="D237" i="21" s="1"/>
  <c r="E237" i="21"/>
  <c r="F237" i="21" s="1"/>
  <c r="B181" i="21"/>
  <c r="C181" i="21"/>
  <c r="D181" i="21" s="1"/>
  <c r="E181" i="21"/>
  <c r="F181" i="21" s="1"/>
  <c r="B239" i="21"/>
  <c r="C239" i="21"/>
  <c r="D239" i="21" s="1"/>
  <c r="E239" i="21"/>
  <c r="F239" i="21" s="1"/>
  <c r="B64" i="21"/>
  <c r="C64" i="21"/>
  <c r="D64" i="21" s="1"/>
  <c r="E64" i="21"/>
  <c r="F64" i="21" s="1"/>
  <c r="B241" i="21"/>
  <c r="C241" i="21"/>
  <c r="D241" i="21" s="1"/>
  <c r="E241" i="21"/>
  <c r="F241" i="21" s="1"/>
  <c r="B137" i="21"/>
  <c r="C137" i="21"/>
  <c r="D137" i="21" s="1"/>
  <c r="E137" i="21"/>
  <c r="F137" i="21" s="1"/>
  <c r="B243" i="21"/>
  <c r="C243" i="21"/>
  <c r="D243" i="21" s="1"/>
  <c r="E243" i="21"/>
  <c r="F243" i="21" s="1"/>
  <c r="B221" i="21"/>
  <c r="C221" i="21"/>
  <c r="D221" i="21" s="1"/>
  <c r="E221" i="21"/>
  <c r="F221" i="21" s="1"/>
  <c r="B245" i="21"/>
  <c r="C245" i="21"/>
  <c r="D245" i="21" s="1"/>
  <c r="E245" i="21"/>
  <c r="F245" i="21" s="1"/>
  <c r="B66" i="21"/>
  <c r="C66" i="21"/>
  <c r="D66" i="21" s="1"/>
  <c r="E66" i="21"/>
  <c r="F66" i="21" s="1"/>
  <c r="B155" i="21"/>
  <c r="C155" i="21"/>
  <c r="D155" i="21" s="1"/>
  <c r="E155" i="21"/>
  <c r="F155" i="21" s="1"/>
  <c r="B248" i="21"/>
  <c r="C248" i="21"/>
  <c r="D248" i="21" s="1"/>
  <c r="E248" i="21"/>
  <c r="F248" i="21" s="1"/>
  <c r="B249" i="21"/>
  <c r="C249" i="21"/>
  <c r="D249" i="21" s="1"/>
  <c r="E249" i="21"/>
  <c r="F249" i="21" s="1"/>
  <c r="B247" i="21"/>
  <c r="C247" i="21"/>
  <c r="D247" i="21" s="1"/>
  <c r="E247" i="21"/>
  <c r="F247" i="21" s="1"/>
  <c r="B213" i="21"/>
  <c r="C213" i="21"/>
  <c r="D213" i="21" s="1"/>
  <c r="E213" i="21"/>
  <c r="F213" i="21" s="1"/>
  <c r="B17" i="21"/>
  <c r="C17" i="21"/>
  <c r="D17" i="21" s="1"/>
  <c r="E17" i="21"/>
  <c r="F17" i="21" s="1"/>
  <c r="B253" i="21"/>
  <c r="C253" i="21"/>
  <c r="D253" i="21" s="1"/>
  <c r="E253" i="21"/>
  <c r="F253" i="21" s="1"/>
  <c r="B254" i="21"/>
  <c r="C254" i="21"/>
  <c r="D254" i="21" s="1"/>
  <c r="E254" i="21"/>
  <c r="F254" i="21" s="1"/>
  <c r="B255" i="21"/>
  <c r="C255" i="21"/>
  <c r="D255" i="21" s="1"/>
  <c r="E255" i="21"/>
  <c r="F255" i="21" s="1"/>
  <c r="B256" i="21"/>
  <c r="C256" i="21"/>
  <c r="D256" i="21" s="1"/>
  <c r="E256" i="21"/>
  <c r="F256" i="21" s="1"/>
  <c r="B257" i="21"/>
  <c r="C257" i="21"/>
  <c r="D257" i="21" s="1"/>
  <c r="E257" i="21"/>
  <c r="F257" i="21" s="1"/>
  <c r="E2" i="21"/>
  <c r="F2" i="21" s="1"/>
  <c r="C2" i="21"/>
  <c r="D2" i="21" s="1"/>
  <c r="B2" i="21"/>
  <c r="AI3" i="17"/>
  <c r="AI4" i="17"/>
  <c r="AI5" i="17"/>
  <c r="AI6" i="17"/>
  <c r="AI7" i="17"/>
  <c r="AI8" i="17"/>
  <c r="AI9" i="17"/>
  <c r="AI10" i="17"/>
  <c r="AI11" i="17"/>
  <c r="AI12" i="17"/>
  <c r="AI13" i="17"/>
  <c r="AI14" i="17"/>
  <c r="AI15" i="17"/>
  <c r="AI16" i="17"/>
  <c r="AI17" i="17"/>
  <c r="AI18" i="17"/>
  <c r="AI19" i="17"/>
  <c r="AI20" i="17"/>
  <c r="AI21" i="17"/>
  <c r="AI22" i="17"/>
  <c r="AI23" i="17"/>
  <c r="AI24" i="17"/>
  <c r="AI25" i="17"/>
  <c r="AI26" i="17"/>
  <c r="AI27" i="17"/>
  <c r="AI28" i="17"/>
  <c r="AI29" i="17"/>
  <c r="AI30" i="17"/>
  <c r="AI31" i="17"/>
  <c r="AI32" i="17"/>
  <c r="AI33" i="17"/>
  <c r="AI34" i="17"/>
  <c r="AI35" i="17"/>
  <c r="AI36" i="17"/>
  <c r="AI37" i="17"/>
  <c r="AI38" i="17"/>
  <c r="AI39" i="17"/>
  <c r="AI40" i="17"/>
  <c r="AI41" i="17"/>
  <c r="AI42" i="17"/>
  <c r="AI43" i="17"/>
  <c r="AI44" i="17"/>
  <c r="AI45" i="17"/>
  <c r="AI46" i="17"/>
  <c r="AI47" i="17"/>
  <c r="AI48" i="17"/>
  <c r="AI49" i="17"/>
  <c r="AI50" i="17"/>
  <c r="AI51" i="17"/>
  <c r="AI52" i="17"/>
  <c r="AI53" i="17"/>
  <c r="AI54" i="17"/>
  <c r="AI55" i="17"/>
  <c r="AI56" i="17"/>
  <c r="AI57" i="17"/>
  <c r="AI58" i="17"/>
  <c r="AI59" i="17"/>
  <c r="AI60" i="17"/>
  <c r="AI61" i="17"/>
  <c r="AI62" i="17"/>
  <c r="AI63" i="17"/>
  <c r="AI64" i="17"/>
  <c r="AI65" i="17"/>
  <c r="AI66" i="17"/>
  <c r="AI67" i="17"/>
  <c r="AI68" i="17"/>
  <c r="AI69" i="17"/>
  <c r="AI70" i="17"/>
  <c r="AI71" i="17"/>
  <c r="AI72" i="17"/>
  <c r="AI73" i="17"/>
  <c r="AI74" i="17"/>
  <c r="AI75" i="17"/>
  <c r="AI76" i="17"/>
  <c r="AI77" i="17"/>
  <c r="AI78" i="17"/>
  <c r="AI79" i="17"/>
  <c r="AI80" i="17"/>
  <c r="AI81" i="17"/>
  <c r="AI82" i="17"/>
  <c r="AI83" i="17"/>
  <c r="AI84" i="17"/>
  <c r="AI85" i="17"/>
  <c r="AI86" i="17"/>
  <c r="AI87" i="17"/>
  <c r="AI88" i="17"/>
  <c r="AI89" i="17"/>
  <c r="AI90" i="17"/>
  <c r="AI91" i="17"/>
  <c r="AI92" i="17"/>
  <c r="AI93" i="17"/>
  <c r="AI94" i="17"/>
  <c r="AI95" i="17"/>
  <c r="AI96" i="17"/>
  <c r="AI97" i="17"/>
  <c r="AI98" i="17"/>
  <c r="AI99" i="17"/>
  <c r="AI100" i="17"/>
  <c r="AI101" i="17"/>
  <c r="AI102" i="17"/>
  <c r="AI103" i="17"/>
  <c r="AI104" i="17"/>
  <c r="AI105" i="17"/>
  <c r="AI106" i="17"/>
  <c r="AI107" i="17"/>
  <c r="AI108" i="17"/>
  <c r="AI109" i="17"/>
  <c r="AI110" i="17"/>
  <c r="AI111" i="17"/>
  <c r="AI112" i="17"/>
  <c r="AI113" i="17"/>
  <c r="AI114" i="17"/>
  <c r="AI115" i="17"/>
  <c r="AI116" i="17"/>
  <c r="AI117" i="17"/>
  <c r="AI118" i="17"/>
  <c r="AI119" i="17"/>
  <c r="AI120" i="17"/>
  <c r="AI121" i="17"/>
  <c r="AI122" i="17"/>
  <c r="AI123" i="17"/>
  <c r="AI124" i="17"/>
  <c r="AI125" i="17"/>
  <c r="AI126" i="17"/>
  <c r="AI127" i="17"/>
  <c r="AI128" i="17"/>
  <c r="AI129" i="17"/>
  <c r="AI130" i="17"/>
  <c r="AI131" i="17"/>
  <c r="AI132" i="17"/>
  <c r="AI133" i="17"/>
  <c r="AI134" i="17"/>
  <c r="AI135" i="17"/>
  <c r="AI136" i="17"/>
  <c r="AI137" i="17"/>
  <c r="AI138" i="17"/>
  <c r="AI139" i="17"/>
  <c r="AI140" i="17"/>
  <c r="AI141" i="17"/>
  <c r="AI142" i="17"/>
  <c r="AI143" i="17"/>
  <c r="AI144" i="17"/>
  <c r="AI145" i="17"/>
  <c r="AI146" i="17"/>
  <c r="AI147" i="17"/>
  <c r="AI148" i="17"/>
  <c r="AI149" i="17"/>
  <c r="AI150" i="17"/>
  <c r="AI151" i="17"/>
  <c r="AI152" i="17"/>
  <c r="AI153" i="17"/>
  <c r="AI154" i="17"/>
  <c r="AI155" i="17"/>
  <c r="AI156" i="17"/>
  <c r="AI157" i="17"/>
  <c r="AI158" i="17"/>
  <c r="AI159" i="17"/>
  <c r="AI160" i="17"/>
  <c r="AI161" i="17"/>
  <c r="AI162" i="17"/>
  <c r="AI163" i="17"/>
  <c r="AI164" i="17"/>
  <c r="AI165" i="17"/>
  <c r="AI166" i="17"/>
  <c r="AI167" i="17"/>
  <c r="AI168" i="17"/>
  <c r="AI169" i="17"/>
  <c r="AI170" i="17"/>
  <c r="AI171" i="17"/>
  <c r="AI172" i="17"/>
  <c r="AI173" i="17"/>
  <c r="AI174" i="17"/>
  <c r="AI175" i="17"/>
  <c r="AI176" i="17"/>
  <c r="AI177" i="17"/>
  <c r="AI178" i="17"/>
  <c r="AI179" i="17"/>
  <c r="AI180" i="17"/>
  <c r="AI181" i="17"/>
  <c r="AI182" i="17"/>
  <c r="AI183" i="17"/>
  <c r="AI184" i="17"/>
  <c r="AI185" i="17"/>
  <c r="AI186" i="17"/>
  <c r="AI187" i="17"/>
  <c r="AI188" i="17"/>
  <c r="AI189" i="17"/>
  <c r="AI190" i="17"/>
  <c r="AI191" i="17"/>
  <c r="AI192" i="17"/>
  <c r="AI193" i="17"/>
  <c r="AI194" i="17"/>
  <c r="AI195" i="17"/>
  <c r="AI196" i="17"/>
  <c r="AI197" i="17"/>
  <c r="AI198" i="17"/>
  <c r="AI199" i="17"/>
  <c r="AI200" i="17"/>
  <c r="AI201" i="17"/>
  <c r="AI202" i="17"/>
  <c r="AI203" i="17"/>
  <c r="AI204" i="17"/>
  <c r="AI205" i="17"/>
  <c r="AI206" i="17"/>
  <c r="AI207" i="17"/>
  <c r="AI208" i="17"/>
  <c r="AI209" i="17"/>
  <c r="AI210" i="17"/>
  <c r="AI211" i="17"/>
  <c r="AI212" i="17"/>
  <c r="AI213" i="17"/>
  <c r="AI214" i="17"/>
  <c r="AI215" i="17"/>
  <c r="AI216" i="17"/>
  <c r="AI217" i="17"/>
  <c r="AI218" i="17"/>
  <c r="AI219" i="17"/>
  <c r="AI220" i="17"/>
  <c r="AI221" i="17"/>
  <c r="AI222" i="17"/>
  <c r="AI223" i="17"/>
  <c r="AI224" i="17"/>
  <c r="AI225" i="17"/>
  <c r="AI226" i="17"/>
  <c r="AI227" i="17"/>
  <c r="AI228" i="17"/>
  <c r="AI229" i="17"/>
  <c r="AI230" i="17"/>
  <c r="AI231" i="17"/>
  <c r="AI232" i="17"/>
  <c r="AI233" i="17"/>
  <c r="AI234" i="17"/>
  <c r="AI235" i="17"/>
  <c r="AI236" i="17"/>
  <c r="AI237" i="17"/>
  <c r="AI238" i="17"/>
  <c r="AI239" i="17"/>
  <c r="AI240" i="17"/>
  <c r="AI241" i="17"/>
  <c r="AI242" i="17"/>
  <c r="AI243" i="17"/>
  <c r="AI244" i="17"/>
  <c r="AI245" i="17"/>
  <c r="AI246" i="17"/>
  <c r="AI247" i="17"/>
  <c r="AI248" i="17"/>
  <c r="AI249" i="17"/>
  <c r="AI250" i="17"/>
  <c r="AI251" i="17"/>
  <c r="AI252" i="17"/>
  <c r="AI253" i="17"/>
  <c r="AI254" i="17"/>
  <c r="AI255" i="17"/>
  <c r="AI256" i="17"/>
  <c r="AI257" i="17"/>
  <c r="AI2" i="17"/>
  <c r="AH3" i="17"/>
  <c r="AH4" i="17"/>
  <c r="AH5" i="17"/>
  <c r="AH6" i="17"/>
  <c r="AH7" i="17"/>
  <c r="AH8" i="17"/>
  <c r="AH9" i="17"/>
  <c r="AH10" i="17"/>
  <c r="AH11" i="17"/>
  <c r="AH12" i="17"/>
  <c r="AH13" i="17"/>
  <c r="AH14" i="17"/>
  <c r="AH15" i="17"/>
  <c r="AH16" i="17"/>
  <c r="AH17" i="17"/>
  <c r="AH18" i="17"/>
  <c r="AH19" i="17"/>
  <c r="AH20" i="17"/>
  <c r="AH21" i="17"/>
  <c r="AH22" i="17"/>
  <c r="AH23" i="17"/>
  <c r="AH24" i="17"/>
  <c r="AH25" i="17"/>
  <c r="AH26" i="17"/>
  <c r="AH27" i="17"/>
  <c r="AH28" i="17"/>
  <c r="AH29" i="17"/>
  <c r="AH30" i="17"/>
  <c r="AH31" i="17"/>
  <c r="AH32" i="17"/>
  <c r="AH33" i="17"/>
  <c r="AH34" i="17"/>
  <c r="AH35" i="17"/>
  <c r="AH36" i="17"/>
  <c r="AH37" i="17"/>
  <c r="AH38" i="17"/>
  <c r="AH39" i="17"/>
  <c r="AH40" i="17"/>
  <c r="AH41" i="17"/>
  <c r="AH42" i="17"/>
  <c r="AH43" i="17"/>
  <c r="AH44" i="17"/>
  <c r="AH45" i="17"/>
  <c r="AH46" i="17"/>
  <c r="AH47" i="17"/>
  <c r="AH48" i="17"/>
  <c r="AH49" i="17"/>
  <c r="AH50" i="17"/>
  <c r="AH51" i="17"/>
  <c r="AH52" i="17"/>
  <c r="AH53" i="17"/>
  <c r="AH54" i="17"/>
  <c r="AH55" i="17"/>
  <c r="AH56" i="17"/>
  <c r="AH57" i="17"/>
  <c r="AH58" i="17"/>
  <c r="AH59" i="17"/>
  <c r="AH60" i="17"/>
  <c r="AH61" i="17"/>
  <c r="AH62" i="17"/>
  <c r="AH63" i="17"/>
  <c r="AH64" i="17"/>
  <c r="AH65" i="17"/>
  <c r="AH66" i="17"/>
  <c r="AH67" i="17"/>
  <c r="AH68" i="17"/>
  <c r="AH69" i="17"/>
  <c r="AH70" i="17"/>
  <c r="AH71" i="17"/>
  <c r="AH72" i="17"/>
  <c r="AH73" i="17"/>
  <c r="AH74" i="17"/>
  <c r="AH75" i="17"/>
  <c r="AH76" i="17"/>
  <c r="AH77" i="17"/>
  <c r="AH78" i="17"/>
  <c r="AH79" i="17"/>
  <c r="AH80" i="17"/>
  <c r="AH81" i="17"/>
  <c r="AH82" i="17"/>
  <c r="AH83" i="17"/>
  <c r="AH84" i="17"/>
  <c r="AH85" i="17"/>
  <c r="AH86" i="17"/>
  <c r="AH87" i="17"/>
  <c r="AH88" i="17"/>
  <c r="AH89" i="17"/>
  <c r="AH90" i="17"/>
  <c r="AH91" i="17"/>
  <c r="AH92" i="17"/>
  <c r="AH93" i="17"/>
  <c r="AH94" i="17"/>
  <c r="AH95" i="17"/>
  <c r="AH96" i="17"/>
  <c r="AH97" i="17"/>
  <c r="AH98" i="17"/>
  <c r="AH99" i="17"/>
  <c r="AH100" i="17"/>
  <c r="AH101" i="17"/>
  <c r="AH102" i="17"/>
  <c r="AH103" i="17"/>
  <c r="AH104" i="17"/>
  <c r="AH105" i="17"/>
  <c r="AH106" i="17"/>
  <c r="AH107" i="17"/>
  <c r="AH108" i="17"/>
  <c r="AH109" i="17"/>
  <c r="AH110" i="17"/>
  <c r="AH111" i="17"/>
  <c r="AH112" i="17"/>
  <c r="AH113" i="17"/>
  <c r="AH114" i="17"/>
  <c r="AH115" i="17"/>
  <c r="AH116" i="17"/>
  <c r="AH117" i="17"/>
  <c r="AH118" i="17"/>
  <c r="AH119" i="17"/>
  <c r="AH120" i="17"/>
  <c r="AH121" i="17"/>
  <c r="AH122" i="17"/>
  <c r="AH123" i="17"/>
  <c r="AH124" i="17"/>
  <c r="AH125" i="17"/>
  <c r="AH126" i="17"/>
  <c r="AH127" i="17"/>
  <c r="AH128" i="17"/>
  <c r="AH129" i="17"/>
  <c r="AH130" i="17"/>
  <c r="AH131" i="17"/>
  <c r="AH132" i="17"/>
  <c r="AH133" i="17"/>
  <c r="AH134" i="17"/>
  <c r="AH135" i="17"/>
  <c r="AH136" i="17"/>
  <c r="AH137" i="17"/>
  <c r="AH138" i="17"/>
  <c r="AH139" i="17"/>
  <c r="AH140" i="17"/>
  <c r="AH141" i="17"/>
  <c r="AH142" i="17"/>
  <c r="AH143" i="17"/>
  <c r="AH144" i="17"/>
  <c r="AH145" i="17"/>
  <c r="AH146" i="17"/>
  <c r="AH147" i="17"/>
  <c r="AH148" i="17"/>
  <c r="AH149" i="17"/>
  <c r="AH150" i="17"/>
  <c r="AH151" i="17"/>
  <c r="AH152" i="17"/>
  <c r="AH153" i="17"/>
  <c r="AH154" i="17"/>
  <c r="AH155" i="17"/>
  <c r="AH156" i="17"/>
  <c r="AH157" i="17"/>
  <c r="AH158" i="17"/>
  <c r="AH159" i="17"/>
  <c r="AH160" i="17"/>
  <c r="AH161" i="17"/>
  <c r="AH162" i="17"/>
  <c r="AH163" i="17"/>
  <c r="AH164" i="17"/>
  <c r="AH165" i="17"/>
  <c r="AH166" i="17"/>
  <c r="AH167" i="17"/>
  <c r="AH168" i="17"/>
  <c r="AH169" i="17"/>
  <c r="AH170" i="17"/>
  <c r="AH171" i="17"/>
  <c r="AH172" i="17"/>
  <c r="AH173" i="17"/>
  <c r="AH174" i="17"/>
  <c r="AH175" i="17"/>
  <c r="AH176" i="17"/>
  <c r="AH177" i="17"/>
  <c r="AH178" i="17"/>
  <c r="AH179" i="17"/>
  <c r="AH180" i="17"/>
  <c r="AH181" i="17"/>
  <c r="AH182" i="17"/>
  <c r="AH183" i="17"/>
  <c r="AH184" i="17"/>
  <c r="AH185" i="17"/>
  <c r="AH186" i="17"/>
  <c r="AH187" i="17"/>
  <c r="AH188" i="17"/>
  <c r="AH189" i="17"/>
  <c r="AH190" i="17"/>
  <c r="AH191" i="17"/>
  <c r="AH192" i="17"/>
  <c r="AH193" i="17"/>
  <c r="AH194" i="17"/>
  <c r="AH195" i="17"/>
  <c r="AH196" i="17"/>
  <c r="AH197" i="17"/>
  <c r="AH198" i="17"/>
  <c r="AH199" i="17"/>
  <c r="AH200" i="17"/>
  <c r="AH201" i="17"/>
  <c r="AH202" i="17"/>
  <c r="AH203" i="17"/>
  <c r="AH204" i="17"/>
  <c r="AH205" i="17"/>
  <c r="AH206" i="17"/>
  <c r="AH207" i="17"/>
  <c r="AH208" i="17"/>
  <c r="AH209" i="17"/>
  <c r="AH210" i="17"/>
  <c r="AH211" i="17"/>
  <c r="AH212" i="17"/>
  <c r="AH213" i="17"/>
  <c r="AH214" i="17"/>
  <c r="AH215" i="17"/>
  <c r="AH216" i="17"/>
  <c r="AH217" i="17"/>
  <c r="AH218" i="17"/>
  <c r="AH219" i="17"/>
  <c r="AH220" i="17"/>
  <c r="AH221" i="17"/>
  <c r="AH222" i="17"/>
  <c r="AH223" i="17"/>
  <c r="AH224" i="17"/>
  <c r="AH225" i="17"/>
  <c r="AH226" i="17"/>
  <c r="AH227" i="17"/>
  <c r="AH228" i="17"/>
  <c r="AH229" i="17"/>
  <c r="AH230" i="17"/>
  <c r="AH231" i="17"/>
  <c r="AH232" i="17"/>
  <c r="AH233" i="17"/>
  <c r="AH234" i="17"/>
  <c r="AH235" i="17"/>
  <c r="AH236" i="17"/>
  <c r="AH237" i="17"/>
  <c r="AH238" i="17"/>
  <c r="AH239" i="17"/>
  <c r="AH240" i="17"/>
  <c r="AH241" i="17"/>
  <c r="AH242" i="17"/>
  <c r="AH243" i="17"/>
  <c r="AH244" i="17"/>
  <c r="AH245" i="17"/>
  <c r="AH246" i="17"/>
  <c r="AH247" i="17"/>
  <c r="AH248" i="17"/>
  <c r="AH249" i="17"/>
  <c r="AH250" i="17"/>
  <c r="AH251" i="17"/>
  <c r="AH252" i="17"/>
  <c r="AH253" i="17"/>
  <c r="AH254" i="17"/>
  <c r="AH255" i="17"/>
  <c r="AH256" i="17"/>
  <c r="AH257" i="17"/>
  <c r="AH2" i="17"/>
  <c r="AK221" i="17"/>
  <c r="AJ228" i="17"/>
  <c r="AJ232" i="17"/>
  <c r="AK233" i="17"/>
  <c r="AL234" i="17"/>
  <c r="AK236" i="17"/>
  <c r="AJ241" i="17"/>
  <c r="AK243" i="17"/>
  <c r="AL243" i="17"/>
  <c r="AK244" i="17"/>
  <c r="AK248" i="17"/>
  <c r="AJ256" i="17"/>
  <c r="AJ257" i="17"/>
  <c r="A226" i="17" a="1"/>
  <c r="A226" i="17" s="1"/>
  <c r="AJ226" i="17" s="1"/>
  <c r="A227" i="17" a="1"/>
  <c r="A227" i="17" s="1"/>
  <c r="AJ227" i="17" s="1"/>
  <c r="A228" i="17" a="1"/>
  <c r="A228" i="17" s="1"/>
  <c r="AK228" i="17" s="1"/>
  <c r="A229" i="17" a="1"/>
  <c r="A229" i="17" s="1"/>
  <c r="AK229" i="17" s="1"/>
  <c r="A230" i="17" a="1"/>
  <c r="A230" i="17" s="1"/>
  <c r="AJ230" i="17" s="1"/>
  <c r="A231" i="17" a="1"/>
  <c r="A231" i="17" s="1"/>
  <c r="AJ231" i="17" s="1"/>
  <c r="A232" i="17" a="1"/>
  <c r="A232" i="17" s="1"/>
  <c r="AL232" i="17" s="1"/>
  <c r="A233" i="17" a="1"/>
  <c r="A233" i="17" s="1"/>
  <c r="AL233" i="17" s="1"/>
  <c r="A234" i="17" a="1"/>
  <c r="A234" i="17" s="1"/>
  <c r="AJ234" i="17" s="1"/>
  <c r="A235" i="17" a="1"/>
  <c r="A235" i="17" s="1"/>
  <c r="AJ235" i="17" s="1"/>
  <c r="A236" i="17" a="1"/>
  <c r="A236" i="17" s="1"/>
  <c r="AL236" i="17" s="1"/>
  <c r="A237" i="17" a="1"/>
  <c r="A237" i="17" s="1"/>
  <c r="AK237" i="17" s="1"/>
  <c r="A238" i="17" a="1"/>
  <c r="A238" i="17" s="1"/>
  <c r="AJ238" i="17" s="1"/>
  <c r="A239" i="17" a="1"/>
  <c r="A239" i="17" s="1"/>
  <c r="AL239" i="17" s="1"/>
  <c r="A240" i="17" a="1"/>
  <c r="A240" i="17" s="1"/>
  <c r="AJ240" i="17" s="1"/>
  <c r="A241" i="17" a="1"/>
  <c r="A241" i="17" s="1"/>
  <c r="AK241" i="17" s="1"/>
  <c r="A242" i="17" a="1"/>
  <c r="A242" i="17" s="1"/>
  <c r="AJ242" i="17" s="1"/>
  <c r="A243" i="17" a="1"/>
  <c r="A243" i="17" s="1"/>
  <c r="AJ243" i="17" s="1"/>
  <c r="A244" i="17" a="1"/>
  <c r="A244" i="17" s="1"/>
  <c r="AL244" i="17" s="1"/>
  <c r="A245" i="17" a="1"/>
  <c r="A245" i="17" s="1"/>
  <c r="AJ245" i="17" s="1"/>
  <c r="A246" i="17" a="1"/>
  <c r="A246" i="17" s="1"/>
  <c r="AJ246" i="17" s="1"/>
  <c r="A247" i="17" a="1"/>
  <c r="A247" i="17" s="1"/>
  <c r="AJ247" i="17" s="1"/>
  <c r="A248" i="17" a="1"/>
  <c r="A248" i="17" s="1"/>
  <c r="AL248" i="17" s="1"/>
  <c r="A249" i="17" a="1"/>
  <c r="A249" i="17" s="1"/>
  <c r="A250" i="17" a="1"/>
  <c r="A250" i="17" s="1"/>
  <c r="A251" i="17" a="1"/>
  <c r="A251" i="17" s="1"/>
  <c r="A252" i="17" a="1"/>
  <c r="A252" i="17" s="1"/>
  <c r="A253" i="17" a="1"/>
  <c r="A253" i="17" s="1"/>
  <c r="AK253" i="17" s="1"/>
  <c r="A254" i="17" a="1"/>
  <c r="A254" i="17" s="1"/>
  <c r="AJ254" i="17" s="1"/>
  <c r="A255" i="17" a="1"/>
  <c r="A255" i="17" s="1"/>
  <c r="AK255" i="17" s="1"/>
  <c r="A256" i="17" a="1"/>
  <c r="A256" i="17" s="1"/>
  <c r="AL256" i="17" s="1"/>
  <c r="A257" i="17" a="1"/>
  <c r="A257" i="17" s="1"/>
  <c r="AK257" i="17" s="1"/>
  <c r="A204" i="17" a="1"/>
  <c r="A204" i="17" s="1"/>
  <c r="AJ204" i="17" s="1"/>
  <c r="A205" i="17" a="1"/>
  <c r="A205" i="17" s="1"/>
  <c r="AL205" i="17" s="1"/>
  <c r="A206" i="17" a="1"/>
  <c r="A206" i="17" s="1"/>
  <c r="A207" i="17" a="1"/>
  <c r="A207" i="17" s="1"/>
  <c r="AJ207" i="17" s="1"/>
  <c r="A208" i="17" a="1"/>
  <c r="A208" i="17" s="1"/>
  <c r="A209" i="17" a="1"/>
  <c r="A209" i="17" s="1"/>
  <c r="AK209" i="17" s="1"/>
  <c r="A210" i="17" a="1"/>
  <c r="A210" i="17" s="1"/>
  <c r="AJ210" i="17" s="1"/>
  <c r="A211" i="17" a="1"/>
  <c r="A211" i="17" s="1"/>
  <c r="AJ211" i="17" s="1"/>
  <c r="A212" i="17" a="1"/>
  <c r="A212" i="17" s="1"/>
  <c r="A213" i="17" a="1"/>
  <c r="A213" i="17" s="1"/>
  <c r="AK213" i="17" s="1"/>
  <c r="A214" i="17" a="1"/>
  <c r="A214" i="17" s="1"/>
  <c r="AJ214" i="17" s="1"/>
  <c r="A215" i="17" a="1"/>
  <c r="A215" i="17" s="1"/>
  <c r="AJ215" i="17" s="1"/>
  <c r="A216" i="17" a="1"/>
  <c r="A216" i="17" s="1"/>
  <c r="AJ216" i="17" s="1"/>
  <c r="A217" i="17" a="1"/>
  <c r="A217" i="17" s="1"/>
  <c r="AK217" i="17" s="1"/>
  <c r="A218" i="17" a="1"/>
  <c r="A218" i="17" s="1"/>
  <c r="AJ218" i="17" s="1"/>
  <c r="A219" i="17" a="1"/>
  <c r="A219" i="17" s="1"/>
  <c r="AJ219" i="17" s="1"/>
  <c r="A220" i="17" a="1"/>
  <c r="A220" i="17" s="1"/>
  <c r="AL220" i="17" s="1"/>
  <c r="A221" i="17" a="1"/>
  <c r="A221" i="17" s="1"/>
  <c r="AL221" i="17" s="1"/>
  <c r="A222" i="17" a="1"/>
  <c r="A222" i="17" s="1"/>
  <c r="AJ222" i="17" s="1"/>
  <c r="A223" i="17" a="1"/>
  <c r="A223" i="17" s="1"/>
  <c r="AJ223" i="17" s="1"/>
  <c r="A224" i="17" a="1"/>
  <c r="A224" i="17" s="1"/>
  <c r="AL224" i="17" s="1"/>
  <c r="A225" i="17" a="1"/>
  <c r="A225" i="17" s="1"/>
  <c r="AK225" i="17" s="1"/>
  <c r="AK38" i="17"/>
  <c r="AJ50" i="17"/>
  <c r="AK50" i="17"/>
  <c r="AK51" i="17"/>
  <c r="AJ86" i="17"/>
  <c r="AK89" i="17"/>
  <c r="AK99" i="17"/>
  <c r="AL122" i="17"/>
  <c r="AJ126" i="17"/>
  <c r="AJ127" i="17"/>
  <c r="A3" i="17" a="1"/>
  <c r="A3" i="17" s="1"/>
  <c r="AL3" i="17" s="1"/>
  <c r="A4" i="17" a="1"/>
  <c r="A4" i="17" s="1"/>
  <c r="AJ4" i="17" s="1"/>
  <c r="A5" i="17" a="1"/>
  <c r="A5" i="17" s="1"/>
  <c r="AJ5" i="17" s="1"/>
  <c r="A6" i="17" a="1"/>
  <c r="A6" i="17" s="1"/>
  <c r="AJ6" i="17" s="1"/>
  <c r="A7" i="17" a="1"/>
  <c r="A8" i="17" a="1"/>
  <c r="A8" i="17" s="1"/>
  <c r="AJ8" i="17" s="1"/>
  <c r="A9" i="17" a="1"/>
  <c r="A9" i="17" s="1"/>
  <c r="AJ9" i="17" s="1"/>
  <c r="A10" i="17" a="1"/>
  <c r="A10" i="17" s="1"/>
  <c r="AJ10" i="17" s="1"/>
  <c r="A11" i="17" a="1"/>
  <c r="A12" i="17" a="1"/>
  <c r="A12" i="17" s="1"/>
  <c r="AK12" i="17" s="1"/>
  <c r="A13" i="17" a="1"/>
  <c r="A14" i="17" a="1"/>
  <c r="A15" i="17" a="1"/>
  <c r="A15" i="17" s="1"/>
  <c r="AJ15" i="17" s="1"/>
  <c r="A16" i="17" a="1"/>
  <c r="A16" i="17" s="1"/>
  <c r="AJ16" i="17" s="1"/>
  <c r="A17" i="17" a="1"/>
  <c r="A17" i="17" s="1"/>
  <c r="AJ17" i="17" s="1"/>
  <c r="A18" i="17" a="1"/>
  <c r="A18" i="17" s="1"/>
  <c r="AJ18" i="17" s="1"/>
  <c r="A19" i="17" a="1"/>
  <c r="A19" i="17" s="1"/>
  <c r="AL19" i="17" s="1"/>
  <c r="A20" i="17" a="1"/>
  <c r="A20" i="17" s="1"/>
  <c r="AJ20" i="17" s="1"/>
  <c r="A21" i="17" a="1"/>
  <c r="A21" i="17" s="1"/>
  <c r="AK21" i="17" s="1"/>
  <c r="A22" i="17" a="1"/>
  <c r="A22" i="17" s="1"/>
  <c r="AJ22" i="17" s="1"/>
  <c r="A23" i="17" a="1"/>
  <c r="A23" i="17" s="1"/>
  <c r="AJ23" i="17" s="1"/>
  <c r="A24" i="17" a="1"/>
  <c r="A24" i="17" s="1"/>
  <c r="AK24" i="17" s="1"/>
  <c r="A25" i="17" a="1"/>
  <c r="A25" i="17" s="1"/>
  <c r="AJ25" i="17" s="1"/>
  <c r="A26" i="17" a="1"/>
  <c r="A26" i="17" s="1"/>
  <c r="AJ26" i="17" s="1"/>
  <c r="A27" i="17" a="1"/>
  <c r="A27" i="17" s="1"/>
  <c r="AJ27" i="17" s="1"/>
  <c r="A28" i="17" a="1"/>
  <c r="A28" i="17" s="1"/>
  <c r="AJ28" i="17" s="1"/>
  <c r="A29" i="17" a="1"/>
  <c r="A29" i="17" s="1"/>
  <c r="AJ29" i="17" s="1"/>
  <c r="A30" i="17" a="1"/>
  <c r="A30" i="17" s="1"/>
  <c r="AK30" i="17" s="1"/>
  <c r="A31" i="17" a="1"/>
  <c r="A31" i="17" s="1"/>
  <c r="AL31" i="17" s="1"/>
  <c r="A32" i="17" a="1"/>
  <c r="A32" i="17" s="1"/>
  <c r="AJ32" i="17" s="1"/>
  <c r="A33" i="17" a="1"/>
  <c r="A33" i="17" s="1"/>
  <c r="AJ33" i="17" s="1"/>
  <c r="A34" i="17" a="1"/>
  <c r="A34" i="17" s="1"/>
  <c r="AJ34" i="17" s="1"/>
  <c r="A35" i="17" a="1"/>
  <c r="A35" i="17" s="1"/>
  <c r="AK35" i="17" s="1"/>
  <c r="A36" i="17" a="1"/>
  <c r="A36" i="17" s="1"/>
  <c r="AK36" i="17" s="1"/>
  <c r="A37" i="17" a="1"/>
  <c r="A37" i="17" s="1"/>
  <c r="AJ37" i="17" s="1"/>
  <c r="A38" i="17" a="1"/>
  <c r="A38" i="17" s="1"/>
  <c r="AL38" i="17" s="1"/>
  <c r="A39" i="17" a="1"/>
  <c r="A39" i="17" s="1"/>
  <c r="AJ39" i="17" s="1"/>
  <c r="A40" i="17" a="1"/>
  <c r="A40" i="17" s="1"/>
  <c r="AK40" i="17" s="1"/>
  <c r="A41" i="17" a="1"/>
  <c r="A41" i="17" s="1"/>
  <c r="AJ41" i="17" s="1"/>
  <c r="A42" i="17" a="1"/>
  <c r="A42" i="17" s="1"/>
  <c r="AJ42" i="17" s="1"/>
  <c r="A43" i="17" a="1"/>
  <c r="A43" i="17" s="1"/>
  <c r="AL43" i="17" s="1"/>
  <c r="A44" i="17" a="1"/>
  <c r="A44" i="17" s="1"/>
  <c r="AJ44" i="17" s="1"/>
  <c r="A45" i="17" a="1"/>
  <c r="A45" i="17" s="1"/>
  <c r="AJ45" i="17" s="1"/>
  <c r="A46" i="17" a="1"/>
  <c r="A46" i="17" s="1"/>
  <c r="AL46" i="17" s="1"/>
  <c r="A47" i="17" a="1"/>
  <c r="A47" i="17" s="1"/>
  <c r="AJ47" i="17" s="1"/>
  <c r="A48" i="17" a="1"/>
  <c r="A48" i="17" s="1"/>
  <c r="AK48" i="17" s="1"/>
  <c r="A49" i="17" a="1"/>
  <c r="A49" i="17" s="1"/>
  <c r="AJ49" i="17" s="1"/>
  <c r="A50" i="17" a="1"/>
  <c r="A50" i="17" s="1"/>
  <c r="AL50" i="17" s="1"/>
  <c r="A51" i="17" a="1"/>
  <c r="A51" i="17" s="1"/>
  <c r="AL51" i="17" s="1"/>
  <c r="A52" i="17" a="1"/>
  <c r="A52" i="17" s="1"/>
  <c r="AJ52" i="17" s="1"/>
  <c r="A53" i="17" a="1"/>
  <c r="A53" i="17" s="1"/>
  <c r="AJ53" i="17" s="1"/>
  <c r="A54" i="17" a="1"/>
  <c r="A54" i="17" s="1"/>
  <c r="AJ54" i="17" s="1"/>
  <c r="A55" i="17" a="1"/>
  <c r="A55" i="17" s="1"/>
  <c r="AL55" i="17" s="1"/>
  <c r="A56" i="17" a="1"/>
  <c r="A56" i="17" s="1"/>
  <c r="AJ56" i="17" s="1"/>
  <c r="A57" i="17" a="1"/>
  <c r="A57" i="17" s="1"/>
  <c r="AJ57" i="17" s="1"/>
  <c r="A58" i="17" a="1"/>
  <c r="A58" i="17" s="1"/>
  <c r="AJ58" i="17" s="1"/>
  <c r="A59" i="17" a="1"/>
  <c r="A59" i="17" s="1"/>
  <c r="AJ59" i="17" s="1"/>
  <c r="A60" i="17" a="1"/>
  <c r="A61" i="17" a="1"/>
  <c r="A61" i="17" s="1"/>
  <c r="AJ61" i="17" s="1"/>
  <c r="A62" i="17" a="1"/>
  <c r="A62" i="17" s="1"/>
  <c r="AK62" i="17" s="1"/>
  <c r="A63" i="17" a="1"/>
  <c r="A63" i="17" s="1"/>
  <c r="AJ63" i="17" s="1"/>
  <c r="A64" i="17" a="1"/>
  <c r="A64" i="17" s="1"/>
  <c r="AJ64" i="17" s="1"/>
  <c r="A65" i="17" a="1"/>
  <c r="A65" i="17" s="1"/>
  <c r="AJ65" i="17" s="1"/>
  <c r="A66" i="17" a="1"/>
  <c r="A66" i="17" s="1"/>
  <c r="AJ66" i="17" s="1"/>
  <c r="A67" i="17" a="1"/>
  <c r="A67" i="17" s="1"/>
  <c r="AL67" i="17" s="1"/>
  <c r="A68" i="17" a="1"/>
  <c r="A68" i="17" s="1"/>
  <c r="AJ68" i="17" s="1"/>
  <c r="A69" i="17" a="1"/>
  <c r="A69" i="17" s="1"/>
  <c r="AK69" i="17" s="1"/>
  <c r="A70" i="17" a="1"/>
  <c r="A70" i="17" s="1"/>
  <c r="AJ70" i="17" s="1"/>
  <c r="A71" i="17" a="1"/>
  <c r="A71" i="17" s="1"/>
  <c r="AJ71" i="17" s="1"/>
  <c r="A72" i="17" a="1"/>
  <c r="A72" i="17" s="1"/>
  <c r="AK72" i="17" s="1"/>
  <c r="A73" i="17" a="1"/>
  <c r="A73" i="17" s="1"/>
  <c r="AK73" i="17" s="1"/>
  <c r="A74" i="17" a="1"/>
  <c r="A74" i="17" s="1"/>
  <c r="AJ74" i="17" s="1"/>
  <c r="A75" i="17" a="1"/>
  <c r="A75" i="17" s="1"/>
  <c r="AJ75" i="17" s="1"/>
  <c r="A76" i="17" a="1"/>
  <c r="A76" i="17" s="1"/>
  <c r="AJ76" i="17" s="1"/>
  <c r="A77" i="17" a="1"/>
  <c r="A77" i="17" s="1"/>
  <c r="AJ77" i="17" s="1"/>
  <c r="A78" i="17" a="1"/>
  <c r="A78" i="17" s="1"/>
  <c r="AK78" i="17" s="1"/>
  <c r="A79" i="17" a="1"/>
  <c r="A79" i="17" s="1"/>
  <c r="AL79" i="17" s="1"/>
  <c r="A80" i="17" a="1"/>
  <c r="A80" i="17" s="1"/>
  <c r="AJ80" i="17" s="1"/>
  <c r="A81" i="17" a="1"/>
  <c r="A81" i="17" s="1"/>
  <c r="AJ81" i="17" s="1"/>
  <c r="A82" i="17" a="1"/>
  <c r="A82" i="17" s="1"/>
  <c r="AJ82" i="17" s="1"/>
  <c r="A83" i="17" a="1"/>
  <c r="A83" i="17" s="1"/>
  <c r="AK83" i="17" s="1"/>
  <c r="A84" i="17" a="1"/>
  <c r="A84" i="17" s="1"/>
  <c r="AK84" i="17" s="1"/>
  <c r="A85" i="17" a="1"/>
  <c r="A85" i="17" s="1"/>
  <c r="AJ85" i="17" s="1"/>
  <c r="A86" i="17" a="1"/>
  <c r="A86" i="17" s="1"/>
  <c r="AK86" i="17" s="1"/>
  <c r="A87" i="17" a="1"/>
  <c r="A87" i="17" s="1"/>
  <c r="AJ87" i="17" s="1"/>
  <c r="A88" i="17" a="1"/>
  <c r="A88" i="17" s="1"/>
  <c r="AK88" i="17" s="1"/>
  <c r="A89" i="17" a="1"/>
  <c r="A89" i="17" s="1"/>
  <c r="AJ89" i="17" s="1"/>
  <c r="A90" i="17" a="1"/>
  <c r="A90" i="17" s="1"/>
  <c r="AJ90" i="17" s="1"/>
  <c r="A91" i="17" a="1"/>
  <c r="A91" i="17" s="1"/>
  <c r="AL91" i="17" s="1"/>
  <c r="A92" i="17" a="1"/>
  <c r="A92" i="17" s="1"/>
  <c r="AJ92" i="17" s="1"/>
  <c r="A93" i="17" a="1"/>
  <c r="A93" i="17" s="1"/>
  <c r="AJ93" i="17" s="1"/>
  <c r="A94" i="17" a="1"/>
  <c r="A94" i="17" s="1"/>
  <c r="AL94" i="17" s="1"/>
  <c r="A95" i="17" a="1"/>
  <c r="A95" i="17" s="1"/>
  <c r="AJ95" i="17" s="1"/>
  <c r="A96" i="17" a="1"/>
  <c r="A96" i="17" s="1"/>
  <c r="AK96" i="17" s="1"/>
  <c r="A97" i="17" a="1"/>
  <c r="A97" i="17" s="1"/>
  <c r="AJ97" i="17" s="1"/>
  <c r="A98" i="17" a="1"/>
  <c r="A98" i="17" s="1"/>
  <c r="AJ98" i="17" s="1"/>
  <c r="A99" i="17" a="1"/>
  <c r="A99" i="17" s="1"/>
  <c r="AL99" i="17" s="1"/>
  <c r="A100" i="17" a="1"/>
  <c r="A100" i="17" s="1"/>
  <c r="AJ100" i="17" s="1"/>
  <c r="A101" i="17" a="1"/>
  <c r="A101" i="17" s="1"/>
  <c r="AJ101" i="17" s="1"/>
  <c r="A102" i="17" a="1"/>
  <c r="A102" i="17" s="1"/>
  <c r="AJ102" i="17" s="1"/>
  <c r="A103" i="17" a="1"/>
  <c r="A103" i="17" s="1"/>
  <c r="AL103" i="17" s="1"/>
  <c r="A104" i="17" a="1"/>
  <c r="A104" i="17" s="1"/>
  <c r="AJ104" i="17" s="1"/>
  <c r="A105" i="17" a="1"/>
  <c r="A105" i="17" s="1"/>
  <c r="AJ105" i="17" s="1"/>
  <c r="A106" i="17" a="1"/>
  <c r="A106" i="17" s="1"/>
  <c r="AJ106" i="17" s="1"/>
  <c r="A107" i="17" a="1"/>
  <c r="A107" i="17" s="1"/>
  <c r="AJ107" i="17" s="1"/>
  <c r="A108" i="17" a="1"/>
  <c r="A108" i="17" s="1"/>
  <c r="AK108" i="17" s="1"/>
  <c r="A109" i="17" a="1"/>
  <c r="A109" i="17" s="1"/>
  <c r="AJ109" i="17" s="1"/>
  <c r="A110" i="17" a="1"/>
  <c r="A110" i="17" s="1"/>
  <c r="AK110" i="17" s="1"/>
  <c r="A111" i="17" a="1"/>
  <c r="A111" i="17" s="1"/>
  <c r="AJ111" i="17" s="1"/>
  <c r="A112" i="17" a="1"/>
  <c r="A112" i="17" s="1"/>
  <c r="AJ112" i="17" s="1"/>
  <c r="A113" i="17" a="1"/>
  <c r="A113" i="17" s="1"/>
  <c r="AJ113" i="17" s="1"/>
  <c r="A114" i="17" a="1"/>
  <c r="A114" i="17" s="1"/>
  <c r="AJ114" i="17" s="1"/>
  <c r="A115" i="17" a="1"/>
  <c r="A115" i="17" s="1"/>
  <c r="AL115" i="17" s="1"/>
  <c r="A116" i="17" a="1"/>
  <c r="A116" i="17" s="1"/>
  <c r="AJ116" i="17" s="1"/>
  <c r="A117" i="17" a="1"/>
  <c r="A117" i="17" s="1"/>
  <c r="AK117" i="17" s="1"/>
  <c r="A118" i="17" a="1"/>
  <c r="A118" i="17" s="1"/>
  <c r="AJ118" i="17" s="1"/>
  <c r="A119" i="17" a="1"/>
  <c r="A119" i="17" s="1"/>
  <c r="AJ119" i="17" s="1"/>
  <c r="A120" i="17" a="1"/>
  <c r="A120" i="17" s="1"/>
  <c r="AK120" i="17" s="1"/>
  <c r="A121" i="17" a="1"/>
  <c r="A121" i="17" s="1"/>
  <c r="AK121" i="17" s="1"/>
  <c r="A122" i="17" a="1"/>
  <c r="A122" i="17" s="1"/>
  <c r="AJ122" i="17" s="1"/>
  <c r="A123" i="17" a="1"/>
  <c r="A123" i="17" s="1"/>
  <c r="AJ123" i="17" s="1"/>
  <c r="A124" i="17" a="1"/>
  <c r="A124" i="17" s="1"/>
  <c r="AK124" i="17" s="1"/>
  <c r="A125" i="17" a="1"/>
  <c r="A125" i="17" s="1"/>
  <c r="AJ125" i="17" s="1"/>
  <c r="A126" i="17" a="1"/>
  <c r="A126" i="17" s="1"/>
  <c r="AK126" i="17" s="1"/>
  <c r="A127" i="17" a="1"/>
  <c r="A127" i="17" s="1"/>
  <c r="AK127" i="17" s="1"/>
  <c r="A128" i="17" a="1"/>
  <c r="A128" i="17" s="1"/>
  <c r="AL128" i="17" s="1"/>
  <c r="A129" i="17" a="1"/>
  <c r="A129" i="17" s="1"/>
  <c r="AK129" i="17" s="1"/>
  <c r="A130" i="17" a="1"/>
  <c r="A130" i="17" s="1"/>
  <c r="A131" i="17" a="1"/>
  <c r="A131" i="17" s="1"/>
  <c r="A132" i="17" a="1"/>
  <c r="A132" i="17" s="1"/>
  <c r="A133" i="17" a="1"/>
  <c r="A133" i="17" s="1"/>
  <c r="A134" i="17" a="1"/>
  <c r="A134" i="17" s="1"/>
  <c r="A135" i="17" a="1"/>
  <c r="A135" i="17" s="1"/>
  <c r="A136" i="17" a="1"/>
  <c r="A136" i="17" s="1"/>
  <c r="A137" i="17" a="1"/>
  <c r="A137" i="17" s="1"/>
  <c r="A138" i="17" a="1"/>
  <c r="A138" i="17" s="1"/>
  <c r="A139" i="17" a="1"/>
  <c r="A139" i="17" s="1"/>
  <c r="A140" i="17" a="1"/>
  <c r="A140" i="17" s="1"/>
  <c r="A141" i="17" a="1"/>
  <c r="A141" i="17" s="1"/>
  <c r="A142" i="17" a="1"/>
  <c r="A142" i="17" s="1"/>
  <c r="A143" i="17" a="1"/>
  <c r="A143" i="17" s="1"/>
  <c r="A144" i="17" a="1"/>
  <c r="A144" i="17" s="1"/>
  <c r="A145" i="17" a="1"/>
  <c r="A145" i="17" s="1"/>
  <c r="A146" i="17" a="1"/>
  <c r="A146" i="17" s="1"/>
  <c r="A147" i="17" a="1"/>
  <c r="A147" i="17" s="1"/>
  <c r="A148" i="17" a="1"/>
  <c r="A148" i="17" s="1"/>
  <c r="A149" i="17" a="1"/>
  <c r="A149" i="17" s="1"/>
  <c r="A150" i="17" a="1"/>
  <c r="A150" i="17" s="1"/>
  <c r="A151" i="17" a="1"/>
  <c r="A151" i="17" s="1"/>
  <c r="A152" i="17" a="1"/>
  <c r="A152" i="17" s="1"/>
  <c r="A153" i="17" a="1"/>
  <c r="A153" i="17" s="1"/>
  <c r="A154" i="17" a="1"/>
  <c r="A154" i="17" s="1"/>
  <c r="A155" i="17" a="1"/>
  <c r="A155" i="17" s="1"/>
  <c r="A156" i="17" a="1"/>
  <c r="A156" i="17" s="1"/>
  <c r="A157" i="17" a="1"/>
  <c r="A157" i="17" s="1"/>
  <c r="A158" i="17" a="1"/>
  <c r="A158" i="17" s="1"/>
  <c r="A159" i="17" a="1"/>
  <c r="A159" i="17" s="1"/>
  <c r="A160" i="17" a="1"/>
  <c r="A160" i="17" s="1"/>
  <c r="A161" i="17" a="1"/>
  <c r="A161" i="17" s="1"/>
  <c r="A162" i="17" a="1"/>
  <c r="A162" i="17" s="1"/>
  <c r="A163" i="17" a="1"/>
  <c r="A163" i="17" s="1"/>
  <c r="A164" i="17" a="1"/>
  <c r="A164" i="17" s="1"/>
  <c r="A165" i="17" a="1"/>
  <c r="A165" i="17" s="1"/>
  <c r="A166" i="17" a="1"/>
  <c r="A166" i="17" s="1"/>
  <c r="A167" i="17" a="1"/>
  <c r="A167" i="17" s="1"/>
  <c r="A168" i="17" a="1"/>
  <c r="A168" i="17" s="1"/>
  <c r="A169" i="17" a="1"/>
  <c r="A169" i="17" s="1"/>
  <c r="A170" i="17" a="1"/>
  <c r="A170" i="17" s="1"/>
  <c r="A171" i="17" a="1"/>
  <c r="A171" i="17" s="1"/>
  <c r="A172" i="17" a="1"/>
  <c r="A172" i="17" s="1"/>
  <c r="A173" i="17" a="1"/>
  <c r="A173" i="17" s="1"/>
  <c r="A174" i="17" a="1"/>
  <c r="A174" i="17" s="1"/>
  <c r="A175" i="17" a="1"/>
  <c r="A175" i="17" s="1"/>
  <c r="A176" i="17" a="1"/>
  <c r="A176" i="17" s="1"/>
  <c r="A177" i="17" a="1"/>
  <c r="A177" i="17" s="1"/>
  <c r="A178" i="17" a="1"/>
  <c r="A178" i="17" s="1"/>
  <c r="A179" i="17" a="1"/>
  <c r="A179" i="17" s="1"/>
  <c r="A180" i="17" a="1"/>
  <c r="A180" i="17" s="1"/>
  <c r="A181" i="17" a="1"/>
  <c r="A181" i="17" s="1"/>
  <c r="A182" i="17" a="1"/>
  <c r="A182" i="17" s="1"/>
  <c r="A183" i="17" a="1"/>
  <c r="A183" i="17" s="1"/>
  <c r="A184" i="17" a="1"/>
  <c r="A184" i="17" s="1"/>
  <c r="A185" i="17" a="1"/>
  <c r="A185" i="17" s="1"/>
  <c r="AL185" i="17" s="1"/>
  <c r="A186" i="17" a="1"/>
  <c r="A186" i="17" s="1"/>
  <c r="A187" i="17" a="1"/>
  <c r="A187" i="17" s="1"/>
  <c r="A188" i="17" a="1"/>
  <c r="A188" i="17" s="1"/>
  <c r="A189" i="17" a="1"/>
  <c r="A189" i="17" s="1"/>
  <c r="A190" i="17" a="1"/>
  <c r="A190" i="17" s="1"/>
  <c r="A191" i="17" a="1"/>
  <c r="A191" i="17" s="1"/>
  <c r="A192" i="17" a="1"/>
  <c r="A192" i="17" s="1"/>
  <c r="A193" i="17" a="1"/>
  <c r="A193" i="17" s="1"/>
  <c r="A194" i="17" a="1"/>
  <c r="A194" i="17" s="1"/>
  <c r="A195" i="17" a="1"/>
  <c r="A195" i="17" s="1"/>
  <c r="A196" i="17" a="1"/>
  <c r="A196" i="17" s="1"/>
  <c r="A197" i="17" a="1"/>
  <c r="A197" i="17" s="1"/>
  <c r="A198" i="17" a="1"/>
  <c r="A198" i="17" s="1"/>
  <c r="A199" i="17" a="1"/>
  <c r="A199" i="17" s="1"/>
  <c r="A200" i="17" a="1"/>
  <c r="A200" i="17" s="1"/>
  <c r="A201" i="17" a="1"/>
  <c r="A201" i="17" s="1"/>
  <c r="A202" i="17" a="1"/>
  <c r="A202" i="17" s="1"/>
  <c r="A203" i="17" a="1"/>
  <c r="A203" i="17" s="1"/>
  <c r="A3" i="19" a="1"/>
  <c r="A3" i="19" s="1"/>
  <c r="A4" i="19" a="1"/>
  <c r="A4" i="19" s="1"/>
  <c r="A5" i="19" a="1"/>
  <c r="A5" i="19" s="1"/>
  <c r="A6" i="19" a="1"/>
  <c r="A6" i="19" s="1"/>
  <c r="A7" i="19" a="1"/>
  <c r="A7" i="19" s="1"/>
  <c r="A8" i="19" a="1"/>
  <c r="A8" i="19" s="1"/>
  <c r="A9" i="19" a="1"/>
  <c r="A9" i="19" s="1"/>
  <c r="A10" i="19" a="1"/>
  <c r="A10" i="19" s="1"/>
  <c r="A11" i="19" a="1"/>
  <c r="A11" i="19" s="1"/>
  <c r="A12" i="19" a="1"/>
  <c r="A12" i="19" s="1"/>
  <c r="A13" i="19" a="1"/>
  <c r="A13" i="19" s="1"/>
  <c r="A14" i="19" a="1"/>
  <c r="A14" i="19" s="1"/>
  <c r="A15" i="19" a="1"/>
  <c r="A15" i="19" s="1"/>
  <c r="A16" i="19" a="1"/>
  <c r="A16" i="19" s="1"/>
  <c r="A17" i="19" a="1"/>
  <c r="A17" i="19" s="1"/>
  <c r="A18" i="19" a="1"/>
  <c r="A18" i="19" s="1"/>
  <c r="A19" i="19" a="1"/>
  <c r="A19" i="19" s="1"/>
  <c r="A20" i="19" a="1"/>
  <c r="A20" i="19" s="1"/>
  <c r="A21" i="19" a="1"/>
  <c r="A21" i="19" s="1"/>
  <c r="A22" i="19" a="1"/>
  <c r="A22" i="19" s="1"/>
  <c r="A23" i="19" a="1"/>
  <c r="A23" i="19" s="1"/>
  <c r="A24" i="19" a="1"/>
  <c r="A24" i="19" s="1"/>
  <c r="A25" i="19" a="1"/>
  <c r="A25" i="19" s="1"/>
  <c r="A26" i="19" a="1"/>
  <c r="A26" i="19" s="1"/>
  <c r="A27" i="19" a="1"/>
  <c r="A27" i="19" s="1"/>
  <c r="A28" i="19" a="1"/>
  <c r="A28" i="19" s="1"/>
  <c r="A29" i="19" a="1"/>
  <c r="A29" i="19" s="1"/>
  <c r="A30" i="19" a="1"/>
  <c r="A30" i="19" s="1"/>
  <c r="A31" i="19" a="1"/>
  <c r="A31" i="19" s="1"/>
  <c r="A32" i="19" a="1"/>
  <c r="A32" i="19" s="1"/>
  <c r="A33" i="19" a="1"/>
  <c r="A33" i="19" s="1"/>
  <c r="A2" i="19" a="1"/>
  <c r="A2" i="19" s="1"/>
  <c r="AE2" i="1"/>
  <c r="A2" i="17" a="1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B41" i="2"/>
  <c r="B40" i="2"/>
  <c r="B39" i="2"/>
  <c r="B38" i="2"/>
  <c r="AA226" i="1"/>
  <c r="AB226" i="1"/>
  <c r="AC226" i="1"/>
  <c r="AD226" i="1"/>
  <c r="AE226" i="1"/>
  <c r="AA227" i="1"/>
  <c r="AB227" i="1"/>
  <c r="AC227" i="1"/>
  <c r="AD227" i="1"/>
  <c r="AE227" i="1"/>
  <c r="AA228" i="1"/>
  <c r="AB228" i="1"/>
  <c r="AC228" i="1"/>
  <c r="AD228" i="1"/>
  <c r="AE228" i="1"/>
  <c r="AA229" i="1"/>
  <c r="AB229" i="1"/>
  <c r="AC229" i="1"/>
  <c r="AD229" i="1"/>
  <c r="AE229" i="1"/>
  <c r="AA230" i="1"/>
  <c r="AB230" i="1"/>
  <c r="AC230" i="1"/>
  <c r="AD230" i="1"/>
  <c r="AE230" i="1"/>
  <c r="AA231" i="1"/>
  <c r="AB231" i="1"/>
  <c r="AC231" i="1"/>
  <c r="AD231" i="1"/>
  <c r="AE231" i="1"/>
  <c r="AA232" i="1"/>
  <c r="AB232" i="1"/>
  <c r="AC232" i="1"/>
  <c r="AD232" i="1"/>
  <c r="AE232" i="1"/>
  <c r="AA233" i="1"/>
  <c r="AB233" i="1"/>
  <c r="AC233" i="1"/>
  <c r="AD233" i="1"/>
  <c r="AE233" i="1"/>
  <c r="AA234" i="1"/>
  <c r="AB234" i="1"/>
  <c r="AC234" i="1"/>
  <c r="AD234" i="1"/>
  <c r="AE234" i="1"/>
  <c r="AA235" i="1"/>
  <c r="AB235" i="1"/>
  <c r="AC235" i="1"/>
  <c r="AD235" i="1"/>
  <c r="AE235" i="1"/>
  <c r="AA236" i="1"/>
  <c r="AB236" i="1"/>
  <c r="AC236" i="1"/>
  <c r="AD236" i="1"/>
  <c r="AE236" i="1"/>
  <c r="AA237" i="1"/>
  <c r="AB237" i="1"/>
  <c r="AC237" i="1"/>
  <c r="AD237" i="1"/>
  <c r="AE237" i="1"/>
  <c r="AA238" i="1"/>
  <c r="AB238" i="1"/>
  <c r="AC238" i="1"/>
  <c r="AD238" i="1"/>
  <c r="AE238" i="1"/>
  <c r="AA239" i="1"/>
  <c r="AB239" i="1"/>
  <c r="AC239" i="1"/>
  <c r="AD239" i="1"/>
  <c r="AE239" i="1"/>
  <c r="AA240" i="1"/>
  <c r="AB240" i="1"/>
  <c r="AC240" i="1"/>
  <c r="AD240" i="1"/>
  <c r="AE240" i="1"/>
  <c r="AA241" i="1"/>
  <c r="AB241" i="1"/>
  <c r="AC241" i="1"/>
  <c r="AD241" i="1"/>
  <c r="AE241" i="1"/>
  <c r="AA242" i="1"/>
  <c r="AB242" i="1"/>
  <c r="AC242" i="1"/>
  <c r="AD242" i="1"/>
  <c r="AE242" i="1"/>
  <c r="AA243" i="1"/>
  <c r="AB243" i="1"/>
  <c r="AC243" i="1"/>
  <c r="AD243" i="1"/>
  <c r="AE243" i="1"/>
  <c r="AA244" i="1"/>
  <c r="AB244" i="1"/>
  <c r="AC244" i="1"/>
  <c r="AD244" i="1"/>
  <c r="AE244" i="1"/>
  <c r="AA245" i="1"/>
  <c r="AB245" i="1"/>
  <c r="AC245" i="1"/>
  <c r="AD245" i="1"/>
  <c r="AE245" i="1"/>
  <c r="AA246" i="1"/>
  <c r="AB246" i="1"/>
  <c r="AC246" i="1"/>
  <c r="AD246" i="1"/>
  <c r="AE246" i="1"/>
  <c r="AA247" i="1"/>
  <c r="AB247" i="1"/>
  <c r="AC247" i="1"/>
  <c r="AD247" i="1"/>
  <c r="AE247" i="1"/>
  <c r="AA248" i="1"/>
  <c r="AB248" i="1"/>
  <c r="AC248" i="1"/>
  <c r="AD248" i="1"/>
  <c r="AE248" i="1"/>
  <c r="AA249" i="1"/>
  <c r="AB249" i="1"/>
  <c r="AC249" i="1"/>
  <c r="AD249" i="1"/>
  <c r="AE249" i="1"/>
  <c r="AA250" i="1"/>
  <c r="AB250" i="1"/>
  <c r="AC250" i="1"/>
  <c r="AD250" i="1"/>
  <c r="AE250" i="1"/>
  <c r="AA251" i="1"/>
  <c r="AB251" i="1"/>
  <c r="AC251" i="1"/>
  <c r="AD251" i="1"/>
  <c r="AE251" i="1"/>
  <c r="AA252" i="1"/>
  <c r="AB252" i="1"/>
  <c r="AC252" i="1"/>
  <c r="AD252" i="1"/>
  <c r="AE252" i="1"/>
  <c r="AA253" i="1"/>
  <c r="AB253" i="1"/>
  <c r="AC253" i="1"/>
  <c r="AD253" i="1"/>
  <c r="AE253" i="1"/>
  <c r="AA254" i="1"/>
  <c r="AB254" i="1"/>
  <c r="AC254" i="1"/>
  <c r="AD254" i="1"/>
  <c r="AE254" i="1"/>
  <c r="AA255" i="1"/>
  <c r="AB255" i="1"/>
  <c r="AC255" i="1"/>
  <c r="AD255" i="1"/>
  <c r="AE255" i="1"/>
  <c r="AA256" i="1"/>
  <c r="AB256" i="1"/>
  <c r="AC256" i="1"/>
  <c r="AD256" i="1"/>
  <c r="AE256" i="1"/>
  <c r="AA257" i="1"/>
  <c r="AB257" i="1"/>
  <c r="AC257" i="1"/>
  <c r="AD257" i="1"/>
  <c r="AE257" i="1"/>
  <c r="AE37" i="2"/>
  <c r="AD37" i="2"/>
  <c r="AC37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AE36" i="2"/>
  <c r="AD36" i="2"/>
  <c r="AC36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AE34" i="2"/>
  <c r="AD34" i="2"/>
  <c r="AC34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AA34" i="1"/>
  <c r="AB34" i="1"/>
  <c r="AC34" i="1"/>
  <c r="AD34" i="1"/>
  <c r="AE34" i="1"/>
  <c r="AA35" i="1"/>
  <c r="AB35" i="1"/>
  <c r="AC35" i="1"/>
  <c r="AD35" i="1"/>
  <c r="AE35" i="1"/>
  <c r="AA36" i="1"/>
  <c r="AB36" i="1"/>
  <c r="AC36" i="1"/>
  <c r="AD36" i="1"/>
  <c r="AE36" i="1"/>
  <c r="AA37" i="1"/>
  <c r="AB37" i="1"/>
  <c r="AC37" i="1"/>
  <c r="AD37" i="1"/>
  <c r="AE37" i="1"/>
  <c r="AA38" i="1"/>
  <c r="AB38" i="1"/>
  <c r="AC38" i="1"/>
  <c r="AD38" i="1"/>
  <c r="AE38" i="1"/>
  <c r="AA39" i="1"/>
  <c r="AB39" i="1"/>
  <c r="AC39" i="1"/>
  <c r="AD39" i="1"/>
  <c r="AE39" i="1"/>
  <c r="AA40" i="1"/>
  <c r="AB40" i="1"/>
  <c r="AC40" i="1"/>
  <c r="AD40" i="1"/>
  <c r="AE40" i="1"/>
  <c r="AA41" i="1"/>
  <c r="AB41" i="1"/>
  <c r="AC41" i="1"/>
  <c r="AD41" i="1"/>
  <c r="AE41" i="1"/>
  <c r="AA42" i="1"/>
  <c r="AB42" i="1"/>
  <c r="AC42" i="1"/>
  <c r="AD42" i="1"/>
  <c r="AE42" i="1"/>
  <c r="AA43" i="1"/>
  <c r="AB43" i="1"/>
  <c r="AC43" i="1"/>
  <c r="AD43" i="1"/>
  <c r="AE43" i="1"/>
  <c r="AA44" i="1"/>
  <c r="AB44" i="1"/>
  <c r="AC44" i="1"/>
  <c r="AD44" i="1"/>
  <c r="AE44" i="1"/>
  <c r="AA45" i="1"/>
  <c r="AB45" i="1"/>
  <c r="AC45" i="1"/>
  <c r="AD45" i="1"/>
  <c r="AE45" i="1"/>
  <c r="AA46" i="1"/>
  <c r="AB46" i="1"/>
  <c r="AC46" i="1"/>
  <c r="AD46" i="1"/>
  <c r="AE46" i="1"/>
  <c r="AA47" i="1"/>
  <c r="AB47" i="1"/>
  <c r="AC47" i="1"/>
  <c r="AD47" i="1"/>
  <c r="AE47" i="1"/>
  <c r="AA48" i="1"/>
  <c r="AB48" i="1"/>
  <c r="AC48" i="1"/>
  <c r="AD48" i="1"/>
  <c r="AE48" i="1"/>
  <c r="AA49" i="1"/>
  <c r="AB49" i="1"/>
  <c r="AC49" i="1"/>
  <c r="AD49" i="1"/>
  <c r="AE49" i="1"/>
  <c r="AA50" i="1"/>
  <c r="AB50" i="1"/>
  <c r="AC50" i="1"/>
  <c r="AD50" i="1"/>
  <c r="AE50" i="1"/>
  <c r="AA51" i="1"/>
  <c r="AB51" i="1"/>
  <c r="AC51" i="1"/>
  <c r="AD51" i="1"/>
  <c r="AE51" i="1"/>
  <c r="AA52" i="1"/>
  <c r="AB52" i="1"/>
  <c r="AC52" i="1"/>
  <c r="AD52" i="1"/>
  <c r="AE52" i="1"/>
  <c r="AA53" i="1"/>
  <c r="AB53" i="1"/>
  <c r="AC53" i="1"/>
  <c r="AD53" i="1"/>
  <c r="AE53" i="1"/>
  <c r="AA54" i="1"/>
  <c r="AB54" i="1"/>
  <c r="AC54" i="1"/>
  <c r="AD54" i="1"/>
  <c r="AE54" i="1"/>
  <c r="AA55" i="1"/>
  <c r="AB55" i="1"/>
  <c r="AC55" i="1"/>
  <c r="AD55" i="1"/>
  <c r="AE55" i="1"/>
  <c r="AA56" i="1"/>
  <c r="AB56" i="1"/>
  <c r="AC56" i="1"/>
  <c r="AD56" i="1"/>
  <c r="AE56" i="1"/>
  <c r="AA57" i="1"/>
  <c r="AB57" i="1"/>
  <c r="AC57" i="1"/>
  <c r="AD57" i="1"/>
  <c r="AE57" i="1"/>
  <c r="AA58" i="1"/>
  <c r="AB58" i="1"/>
  <c r="AC58" i="1"/>
  <c r="AD58" i="1"/>
  <c r="AE58" i="1"/>
  <c r="AA59" i="1"/>
  <c r="AB59" i="1"/>
  <c r="AC59" i="1"/>
  <c r="AD59" i="1"/>
  <c r="AE59" i="1"/>
  <c r="AA60" i="1"/>
  <c r="AB60" i="1"/>
  <c r="AC60" i="1"/>
  <c r="AD60" i="1"/>
  <c r="AE60" i="1"/>
  <c r="AA61" i="1"/>
  <c r="AB61" i="1"/>
  <c r="AC61" i="1"/>
  <c r="AD61" i="1"/>
  <c r="AE61" i="1"/>
  <c r="AA62" i="1"/>
  <c r="AB62" i="1"/>
  <c r="AC62" i="1"/>
  <c r="AD62" i="1"/>
  <c r="AE62" i="1"/>
  <c r="AA63" i="1"/>
  <c r="AB63" i="1"/>
  <c r="AC63" i="1"/>
  <c r="AD63" i="1"/>
  <c r="AE63" i="1"/>
  <c r="AA64" i="1"/>
  <c r="AB64" i="1"/>
  <c r="AC64" i="1"/>
  <c r="AD64" i="1"/>
  <c r="AE64" i="1"/>
  <c r="AA65" i="1"/>
  <c r="AB65" i="1"/>
  <c r="AC65" i="1"/>
  <c r="AD65" i="1"/>
  <c r="AE65" i="1"/>
  <c r="B37" i="2"/>
  <c r="B36" i="2"/>
  <c r="B35" i="2"/>
  <c r="B34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B33" i="2"/>
  <c r="B32" i="2"/>
  <c r="B31" i="2"/>
  <c r="B30" i="2"/>
  <c r="AA32" i="1"/>
  <c r="AB32" i="1"/>
  <c r="AC32" i="1"/>
  <c r="AD32" i="1"/>
  <c r="AE32" i="1"/>
  <c r="AA31" i="1"/>
  <c r="AB31" i="1"/>
  <c r="AC31" i="1"/>
  <c r="AD31" i="1"/>
  <c r="AE31" i="1"/>
  <c r="AA33" i="1"/>
  <c r="AB33" i="1"/>
  <c r="AC33" i="1"/>
  <c r="AD33" i="1"/>
  <c r="AE33" i="1"/>
  <c r="AA29" i="1"/>
  <c r="AB29" i="1"/>
  <c r="AC29" i="1"/>
  <c r="AD29" i="1"/>
  <c r="AE29" i="1"/>
  <c r="AA30" i="1"/>
  <c r="AB30" i="1"/>
  <c r="AC30" i="1"/>
  <c r="AD30" i="1"/>
  <c r="AE30" i="1"/>
  <c r="AA26" i="1"/>
  <c r="AB26" i="1"/>
  <c r="AC26" i="1"/>
  <c r="AD26" i="1"/>
  <c r="AE26" i="1"/>
  <c r="AA27" i="1"/>
  <c r="AB27" i="1"/>
  <c r="AC27" i="1"/>
  <c r="AD27" i="1"/>
  <c r="AE27" i="1"/>
  <c r="AA28" i="1"/>
  <c r="AB28" i="1"/>
  <c r="AC28" i="1"/>
  <c r="AD28" i="1"/>
  <c r="AE28" i="1"/>
  <c r="AA5" i="1"/>
  <c r="AB5" i="1"/>
  <c r="AC5" i="1"/>
  <c r="AD5" i="1"/>
  <c r="AE5" i="1"/>
  <c r="AA2" i="1"/>
  <c r="AB2" i="1"/>
  <c r="AC2" i="1"/>
  <c r="AD2" i="1"/>
  <c r="AA25" i="1"/>
  <c r="AB25" i="1"/>
  <c r="AC25" i="1"/>
  <c r="AD25" i="1"/>
  <c r="AE25" i="1"/>
  <c r="AA3" i="1"/>
  <c r="AB3" i="1"/>
  <c r="AC3" i="1"/>
  <c r="AD3" i="1"/>
  <c r="AE3" i="1"/>
  <c r="AA23" i="1"/>
  <c r="AB23" i="1"/>
  <c r="AC23" i="1"/>
  <c r="AD23" i="1"/>
  <c r="AE23" i="1"/>
  <c r="AA4" i="1"/>
  <c r="AB4" i="1"/>
  <c r="AC4" i="1"/>
  <c r="AD4" i="1"/>
  <c r="AE4" i="1"/>
  <c r="AA9" i="1"/>
  <c r="AB9" i="1"/>
  <c r="AC9" i="1"/>
  <c r="AD9" i="1"/>
  <c r="AE9" i="1"/>
  <c r="AA6" i="1"/>
  <c r="AB6" i="1"/>
  <c r="AC6" i="1"/>
  <c r="AD6" i="1"/>
  <c r="AE6" i="1"/>
  <c r="AA7" i="1"/>
  <c r="AB7" i="1"/>
  <c r="AC7" i="1"/>
  <c r="AD7" i="1"/>
  <c r="AE7" i="1"/>
  <c r="AA8" i="1"/>
  <c r="AB8" i="1"/>
  <c r="AC8" i="1"/>
  <c r="AD8" i="1"/>
  <c r="AE8" i="1"/>
  <c r="AA13" i="1"/>
  <c r="AB13" i="1"/>
  <c r="AC13" i="1"/>
  <c r="AD13" i="1"/>
  <c r="AE13" i="1"/>
  <c r="AA21" i="1"/>
  <c r="AB21" i="1"/>
  <c r="AC21" i="1"/>
  <c r="AD21" i="1"/>
  <c r="AE21" i="1"/>
  <c r="AA10" i="1"/>
  <c r="AB10" i="1"/>
  <c r="AC10" i="1"/>
  <c r="AD10" i="1"/>
  <c r="AE10" i="1"/>
  <c r="AA11" i="1"/>
  <c r="AB11" i="1"/>
  <c r="AC11" i="1"/>
  <c r="AD11" i="1"/>
  <c r="AE11" i="1"/>
  <c r="AA12" i="1"/>
  <c r="AB12" i="1"/>
  <c r="AC12" i="1"/>
  <c r="AD12" i="1"/>
  <c r="AE12" i="1"/>
  <c r="AA24" i="1"/>
  <c r="AB24" i="1"/>
  <c r="AC24" i="1"/>
  <c r="AD24" i="1"/>
  <c r="AE24" i="1"/>
  <c r="AA18" i="1"/>
  <c r="AB18" i="1"/>
  <c r="AC18" i="1"/>
  <c r="AD18" i="1"/>
  <c r="AE18" i="1"/>
  <c r="AA19" i="1"/>
  <c r="AB19" i="1"/>
  <c r="AC19" i="1"/>
  <c r="AD19" i="1"/>
  <c r="AE19" i="1"/>
  <c r="AA20" i="1"/>
  <c r="AB20" i="1"/>
  <c r="AC20" i="1"/>
  <c r="AD20" i="1"/>
  <c r="AE20" i="1"/>
  <c r="AA17" i="1"/>
  <c r="AB17" i="1"/>
  <c r="AC17" i="1"/>
  <c r="AD17" i="1"/>
  <c r="AE17" i="1"/>
  <c r="AA14" i="1"/>
  <c r="AB14" i="1"/>
  <c r="AC14" i="1"/>
  <c r="AD14" i="1"/>
  <c r="AE14" i="1"/>
  <c r="AA15" i="1"/>
  <c r="AB15" i="1"/>
  <c r="AC15" i="1"/>
  <c r="AD15" i="1"/>
  <c r="AE15" i="1"/>
  <c r="AA16" i="1"/>
  <c r="AB16" i="1"/>
  <c r="AC16" i="1"/>
  <c r="AD16" i="1"/>
  <c r="AE16" i="1"/>
  <c r="AA22" i="1"/>
  <c r="AB22" i="1"/>
  <c r="AC22" i="1"/>
  <c r="AD22" i="1"/>
  <c r="AE22" i="1"/>
  <c r="AE241" i="4"/>
  <c r="AD241" i="4"/>
  <c r="AC241" i="4"/>
  <c r="AB241" i="4"/>
  <c r="AA241" i="4"/>
  <c r="AE160" i="4"/>
  <c r="AD160" i="4"/>
  <c r="AC160" i="4"/>
  <c r="AB160" i="4"/>
  <c r="AA160" i="4"/>
  <c r="AE239" i="4"/>
  <c r="AD239" i="4"/>
  <c r="AC239" i="4"/>
  <c r="AB239" i="4"/>
  <c r="AA239" i="4"/>
  <c r="AE238" i="4"/>
  <c r="AD238" i="4"/>
  <c r="AC238" i="4"/>
  <c r="AB238" i="4"/>
  <c r="AA238" i="4"/>
  <c r="AE147" i="4"/>
  <c r="AD147" i="4"/>
  <c r="AC147" i="4"/>
  <c r="AB147" i="4"/>
  <c r="AA147" i="4"/>
  <c r="AE236" i="4"/>
  <c r="AD236" i="4"/>
  <c r="AC236" i="4"/>
  <c r="AB236" i="4"/>
  <c r="AA236" i="4"/>
  <c r="AE202" i="4"/>
  <c r="AD202" i="4"/>
  <c r="AC202" i="4"/>
  <c r="AB202" i="4"/>
  <c r="AA202" i="4"/>
  <c r="AE234" i="4"/>
  <c r="AD234" i="4"/>
  <c r="AC234" i="4"/>
  <c r="AB234" i="4"/>
  <c r="AA234" i="4"/>
  <c r="AE233" i="4"/>
  <c r="AD233" i="4"/>
  <c r="AC233" i="4"/>
  <c r="AB233" i="4"/>
  <c r="AA233" i="4"/>
  <c r="AE190" i="4"/>
  <c r="AD190" i="4"/>
  <c r="AC190" i="4"/>
  <c r="AB190" i="4"/>
  <c r="AA190" i="4"/>
  <c r="AE231" i="4"/>
  <c r="AD231" i="4"/>
  <c r="AC231" i="4"/>
  <c r="AB231" i="4"/>
  <c r="AA231" i="4"/>
  <c r="AE235" i="4"/>
  <c r="AD235" i="4"/>
  <c r="AC235" i="4"/>
  <c r="AB235" i="4"/>
  <c r="AA235" i="4"/>
  <c r="AE229" i="4"/>
  <c r="AD229" i="4"/>
  <c r="AC229" i="4"/>
  <c r="AB229" i="4"/>
  <c r="AA229" i="4"/>
  <c r="AE228" i="4"/>
  <c r="AD228" i="4"/>
  <c r="AC228" i="4"/>
  <c r="AB228" i="4"/>
  <c r="AA228" i="4"/>
  <c r="AE237" i="4"/>
  <c r="AD237" i="4"/>
  <c r="AC237" i="4"/>
  <c r="AB237" i="4"/>
  <c r="AA237" i="4"/>
  <c r="AE226" i="4"/>
  <c r="AD226" i="4"/>
  <c r="AC226" i="4"/>
  <c r="AB226" i="4"/>
  <c r="AA226" i="4"/>
  <c r="AE227" i="4"/>
  <c r="AD227" i="4"/>
  <c r="AC227" i="4"/>
  <c r="AB227" i="4"/>
  <c r="AA227" i="4"/>
  <c r="AE224" i="4"/>
  <c r="AD224" i="4"/>
  <c r="AC224" i="4"/>
  <c r="AB224" i="4"/>
  <c r="AA224" i="4"/>
  <c r="AE223" i="4"/>
  <c r="AD223" i="4"/>
  <c r="AC223" i="4"/>
  <c r="AB223" i="4"/>
  <c r="AA223" i="4"/>
  <c r="AE172" i="4"/>
  <c r="AD172" i="4"/>
  <c r="AC172" i="4"/>
  <c r="AB172" i="4"/>
  <c r="AA172" i="4"/>
  <c r="AE221" i="4"/>
  <c r="AD221" i="4"/>
  <c r="AC221" i="4"/>
  <c r="AB221" i="4"/>
  <c r="AA221" i="4"/>
  <c r="AE150" i="4"/>
  <c r="AD150" i="4"/>
  <c r="AC150" i="4"/>
  <c r="AB150" i="4"/>
  <c r="AA150" i="4"/>
  <c r="AE219" i="4"/>
  <c r="AD219" i="4"/>
  <c r="AC219" i="4"/>
  <c r="AB219" i="4"/>
  <c r="AA219" i="4"/>
  <c r="AE218" i="4"/>
  <c r="AD218" i="4"/>
  <c r="AC218" i="4"/>
  <c r="AB218" i="4"/>
  <c r="AA218" i="4"/>
  <c r="AE167" i="4"/>
  <c r="AD167" i="4"/>
  <c r="AC167" i="4"/>
  <c r="AB167" i="4"/>
  <c r="AA167" i="4"/>
  <c r="AE216" i="4"/>
  <c r="AD216" i="4"/>
  <c r="AC216" i="4"/>
  <c r="AB216" i="4"/>
  <c r="AA216" i="4"/>
  <c r="AE180" i="4"/>
  <c r="AD180" i="4"/>
  <c r="AC180" i="4"/>
  <c r="AB180" i="4"/>
  <c r="AA180" i="4"/>
  <c r="AE214" i="4"/>
  <c r="AD214" i="4"/>
  <c r="AC214" i="4"/>
  <c r="AB214" i="4"/>
  <c r="AA214" i="4"/>
  <c r="AE213" i="4"/>
  <c r="AD213" i="4"/>
  <c r="AC213" i="4"/>
  <c r="AB213" i="4"/>
  <c r="AA213" i="4"/>
  <c r="AE157" i="4"/>
  <c r="AD157" i="4"/>
  <c r="AC157" i="4"/>
  <c r="AB157" i="4"/>
  <c r="AA157" i="4"/>
  <c r="AE211" i="4"/>
  <c r="AD211" i="4"/>
  <c r="AC211" i="4"/>
  <c r="AB211" i="4"/>
  <c r="AA211" i="4"/>
  <c r="AE232" i="4"/>
  <c r="AD232" i="4"/>
  <c r="AC232" i="4"/>
  <c r="AB232" i="4"/>
  <c r="AA232" i="4"/>
  <c r="AE209" i="4"/>
  <c r="AD209" i="4"/>
  <c r="AC209" i="4"/>
  <c r="AB209" i="4"/>
  <c r="AA209" i="4"/>
  <c r="AE208" i="4"/>
  <c r="AD208" i="4"/>
  <c r="AC208" i="4"/>
  <c r="AB208" i="4"/>
  <c r="AA208" i="4"/>
  <c r="AE240" i="4"/>
  <c r="AD240" i="4"/>
  <c r="AC240" i="4"/>
  <c r="AB240" i="4"/>
  <c r="AA240" i="4"/>
  <c r="AE206" i="4"/>
  <c r="AD206" i="4"/>
  <c r="AC206" i="4"/>
  <c r="AB206" i="4"/>
  <c r="AA206" i="4"/>
  <c r="AE165" i="4"/>
  <c r="AD165" i="4"/>
  <c r="AC165" i="4"/>
  <c r="AB165" i="4"/>
  <c r="AA165" i="4"/>
  <c r="AE204" i="4"/>
  <c r="AD204" i="4"/>
  <c r="AC204" i="4"/>
  <c r="AB204" i="4"/>
  <c r="AA204" i="4"/>
  <c r="AE203" i="4"/>
  <c r="AD203" i="4"/>
  <c r="AC203" i="4"/>
  <c r="AB203" i="4"/>
  <c r="AA203" i="4"/>
  <c r="AE142" i="4"/>
  <c r="AD142" i="4"/>
  <c r="AC142" i="4"/>
  <c r="AB142" i="4"/>
  <c r="AA142" i="4"/>
  <c r="AE201" i="4"/>
  <c r="AD201" i="4"/>
  <c r="AC201" i="4"/>
  <c r="AB201" i="4"/>
  <c r="AA201" i="4"/>
  <c r="AE175" i="4"/>
  <c r="AD175" i="4"/>
  <c r="AC175" i="4"/>
  <c r="AB175" i="4"/>
  <c r="AA175" i="4"/>
  <c r="AE199" i="4"/>
  <c r="AD199" i="4"/>
  <c r="AC199" i="4"/>
  <c r="AB199" i="4"/>
  <c r="AA199" i="4"/>
  <c r="AE198" i="4"/>
  <c r="AD198" i="4"/>
  <c r="AC198" i="4"/>
  <c r="AB198" i="4"/>
  <c r="AA198" i="4"/>
  <c r="AE130" i="4"/>
  <c r="AD130" i="4"/>
  <c r="AC130" i="4"/>
  <c r="AB130" i="4"/>
  <c r="AA130" i="4"/>
  <c r="AE196" i="4"/>
  <c r="AD196" i="4"/>
  <c r="AC196" i="4"/>
  <c r="AB196" i="4"/>
  <c r="AA196" i="4"/>
  <c r="AE225" i="4"/>
  <c r="AD225" i="4"/>
  <c r="AC225" i="4"/>
  <c r="AB225" i="4"/>
  <c r="AA225" i="4"/>
  <c r="AE194" i="4"/>
  <c r="AD194" i="4"/>
  <c r="AC194" i="4"/>
  <c r="AB194" i="4"/>
  <c r="AA194" i="4"/>
  <c r="AE193" i="4"/>
  <c r="AD193" i="4"/>
  <c r="AC193" i="4"/>
  <c r="AB193" i="4"/>
  <c r="AA193" i="4"/>
  <c r="AE210" i="4"/>
  <c r="AD210" i="4"/>
  <c r="AC210" i="4"/>
  <c r="AB210" i="4"/>
  <c r="AA210" i="4"/>
  <c r="AE191" i="4"/>
  <c r="AD191" i="4"/>
  <c r="AC191" i="4"/>
  <c r="AB191" i="4"/>
  <c r="AA191" i="4"/>
  <c r="AE205" i="4"/>
  <c r="AD205" i="4"/>
  <c r="AC205" i="4"/>
  <c r="AB205" i="4"/>
  <c r="AA205" i="4"/>
  <c r="AE189" i="4"/>
  <c r="AD189" i="4"/>
  <c r="AC189" i="4"/>
  <c r="AB189" i="4"/>
  <c r="AA189" i="4"/>
  <c r="AE188" i="4"/>
  <c r="AD188" i="4"/>
  <c r="AC188" i="4"/>
  <c r="AB188" i="4"/>
  <c r="AA188" i="4"/>
  <c r="AE200" i="4"/>
  <c r="AD200" i="4"/>
  <c r="AC200" i="4"/>
  <c r="AB200" i="4"/>
  <c r="AA200" i="4"/>
  <c r="AE186" i="4"/>
  <c r="AD186" i="4"/>
  <c r="AC186" i="4"/>
  <c r="AB186" i="4"/>
  <c r="AA186" i="4"/>
  <c r="AE220" i="4"/>
  <c r="AD220" i="4"/>
  <c r="AC220" i="4"/>
  <c r="AB220" i="4"/>
  <c r="AA220" i="4"/>
  <c r="AE184" i="4"/>
  <c r="AD184" i="4"/>
  <c r="AC184" i="4"/>
  <c r="AB184" i="4"/>
  <c r="AA184" i="4"/>
  <c r="AE183" i="4"/>
  <c r="AD183" i="4"/>
  <c r="AC183" i="4"/>
  <c r="AB183" i="4"/>
  <c r="AA183" i="4"/>
  <c r="AE170" i="4"/>
  <c r="AD170" i="4"/>
  <c r="AC170" i="4"/>
  <c r="AB170" i="4"/>
  <c r="AA170" i="4"/>
  <c r="AE181" i="4"/>
  <c r="AD181" i="4"/>
  <c r="AC181" i="4"/>
  <c r="AB181" i="4"/>
  <c r="AA181" i="4"/>
  <c r="AE110" i="4"/>
  <c r="AD110" i="4"/>
  <c r="AC110" i="4"/>
  <c r="AB110" i="4"/>
  <c r="AA110" i="4"/>
  <c r="AE179" i="4"/>
  <c r="AD179" i="4"/>
  <c r="AC179" i="4"/>
  <c r="AB179" i="4"/>
  <c r="AA179" i="4"/>
  <c r="AE178" i="4"/>
  <c r="AD178" i="4"/>
  <c r="AC178" i="4"/>
  <c r="AB178" i="4"/>
  <c r="AA178" i="4"/>
  <c r="AE75" i="4"/>
  <c r="AD75" i="4"/>
  <c r="AC75" i="4"/>
  <c r="AB75" i="4"/>
  <c r="AA75" i="4"/>
  <c r="AE176" i="4"/>
  <c r="AD176" i="4"/>
  <c r="AC176" i="4"/>
  <c r="AB176" i="4"/>
  <c r="AA176" i="4"/>
  <c r="AE212" i="4"/>
  <c r="AD212" i="4"/>
  <c r="AC212" i="4"/>
  <c r="AB212" i="4"/>
  <c r="AA212" i="4"/>
  <c r="AE174" i="4"/>
  <c r="AD174" i="4"/>
  <c r="AC174" i="4"/>
  <c r="AB174" i="4"/>
  <c r="AA174" i="4"/>
  <c r="AE173" i="4"/>
  <c r="AD173" i="4"/>
  <c r="AC173" i="4"/>
  <c r="AB173" i="4"/>
  <c r="AA173" i="4"/>
  <c r="AE207" i="4"/>
  <c r="AD207" i="4"/>
  <c r="AC207" i="4"/>
  <c r="AB207" i="4"/>
  <c r="AA207" i="4"/>
  <c r="AE171" i="4"/>
  <c r="AD171" i="4"/>
  <c r="AC171" i="4"/>
  <c r="AB171" i="4"/>
  <c r="AA171" i="4"/>
  <c r="AE197" i="4"/>
  <c r="AD197" i="4"/>
  <c r="AC197" i="4"/>
  <c r="AB197" i="4"/>
  <c r="AA197" i="4"/>
  <c r="AE169" i="4"/>
  <c r="AD169" i="4"/>
  <c r="AC169" i="4"/>
  <c r="AB169" i="4"/>
  <c r="AA169" i="4"/>
  <c r="AE168" i="4"/>
  <c r="AD168" i="4"/>
  <c r="AC168" i="4"/>
  <c r="AB168" i="4"/>
  <c r="AA168" i="4"/>
  <c r="AE230" i="4"/>
  <c r="AD230" i="4"/>
  <c r="AC230" i="4"/>
  <c r="AB230" i="4"/>
  <c r="AA230" i="4"/>
  <c r="AE166" i="4"/>
  <c r="AD166" i="4"/>
  <c r="AC166" i="4"/>
  <c r="AB166" i="4"/>
  <c r="AA166" i="4"/>
  <c r="AE215" i="4"/>
  <c r="AD215" i="4"/>
  <c r="AC215" i="4"/>
  <c r="AB215" i="4"/>
  <c r="AA215" i="4"/>
  <c r="AE164" i="4"/>
  <c r="AD164" i="4"/>
  <c r="AC164" i="4"/>
  <c r="AB164" i="4"/>
  <c r="AA164" i="4"/>
  <c r="AE163" i="4"/>
  <c r="AD163" i="4"/>
  <c r="AC163" i="4"/>
  <c r="AB163" i="4"/>
  <c r="AA163" i="4"/>
  <c r="AE182" i="4"/>
  <c r="AD182" i="4"/>
  <c r="AC182" i="4"/>
  <c r="AB182" i="4"/>
  <c r="AA182" i="4"/>
  <c r="AE161" i="4"/>
  <c r="AD161" i="4"/>
  <c r="AC161" i="4"/>
  <c r="AB161" i="4"/>
  <c r="AA161" i="4"/>
  <c r="AE20" i="4"/>
  <c r="AD20" i="4"/>
  <c r="AC20" i="4"/>
  <c r="AB20" i="4"/>
  <c r="AA20" i="4"/>
  <c r="AE159" i="4"/>
  <c r="AD159" i="4"/>
  <c r="AC159" i="4"/>
  <c r="AB159" i="4"/>
  <c r="AA159" i="4"/>
  <c r="AE158" i="4"/>
  <c r="AD158" i="4"/>
  <c r="AC158" i="4"/>
  <c r="AB158" i="4"/>
  <c r="AA158" i="4"/>
  <c r="AE15" i="4"/>
  <c r="AD15" i="4"/>
  <c r="AC15" i="4"/>
  <c r="AB15" i="4"/>
  <c r="AA15" i="4"/>
  <c r="AE156" i="4"/>
  <c r="AD156" i="4"/>
  <c r="AC156" i="4"/>
  <c r="AB156" i="4"/>
  <c r="AA156" i="4"/>
  <c r="AE57" i="4"/>
  <c r="AD57" i="4"/>
  <c r="AC57" i="4"/>
  <c r="AB57" i="4"/>
  <c r="AA57" i="4"/>
  <c r="AE154" i="4"/>
  <c r="AD154" i="4"/>
  <c r="AC154" i="4"/>
  <c r="AB154" i="4"/>
  <c r="AA154" i="4"/>
  <c r="AE153" i="4"/>
  <c r="AD153" i="4"/>
  <c r="AC153" i="4"/>
  <c r="AB153" i="4"/>
  <c r="AA153" i="4"/>
  <c r="AE65" i="4"/>
  <c r="AD65" i="4"/>
  <c r="AC65" i="4"/>
  <c r="AB65" i="4"/>
  <c r="AA65" i="4"/>
  <c r="AE151" i="4"/>
  <c r="AD151" i="4"/>
  <c r="AC151" i="4"/>
  <c r="AB151" i="4"/>
  <c r="AA151" i="4"/>
  <c r="AE72" i="4"/>
  <c r="AD72" i="4"/>
  <c r="AC72" i="4"/>
  <c r="AB72" i="4"/>
  <c r="AA72" i="4"/>
  <c r="AE149" i="4"/>
  <c r="AD149" i="4"/>
  <c r="AC149" i="4"/>
  <c r="AB149" i="4"/>
  <c r="AA149" i="4"/>
  <c r="AE148" i="4"/>
  <c r="AD148" i="4"/>
  <c r="AC148" i="4"/>
  <c r="AB148" i="4"/>
  <c r="AA148" i="4"/>
  <c r="AE55" i="4"/>
  <c r="AD55" i="4"/>
  <c r="AC55" i="4"/>
  <c r="AB55" i="4"/>
  <c r="AA55" i="4"/>
  <c r="AE146" i="4"/>
  <c r="AD146" i="4"/>
  <c r="AC146" i="4"/>
  <c r="AB146" i="4"/>
  <c r="AA146" i="4"/>
  <c r="AE37" i="4"/>
  <c r="AD37" i="4"/>
  <c r="AC37" i="4"/>
  <c r="AB37" i="4"/>
  <c r="AA37" i="4"/>
  <c r="AE144" i="4"/>
  <c r="AD144" i="4"/>
  <c r="AC144" i="4"/>
  <c r="AB144" i="4"/>
  <c r="AA144" i="4"/>
  <c r="AE143" i="4"/>
  <c r="AD143" i="4"/>
  <c r="AC143" i="4"/>
  <c r="AB143" i="4"/>
  <c r="AA143" i="4"/>
  <c r="AE35" i="4"/>
  <c r="AD35" i="4"/>
  <c r="AC35" i="4"/>
  <c r="AB35" i="4"/>
  <c r="AA35" i="4"/>
  <c r="AE141" i="4"/>
  <c r="AD141" i="4"/>
  <c r="AC141" i="4"/>
  <c r="AB141" i="4"/>
  <c r="AA141" i="4"/>
  <c r="AE12" i="4"/>
  <c r="AD12" i="4"/>
  <c r="AC12" i="4"/>
  <c r="AB12" i="4"/>
  <c r="AA12" i="4"/>
  <c r="AE139" i="4"/>
  <c r="AD139" i="4"/>
  <c r="AC139" i="4"/>
  <c r="AB139" i="4"/>
  <c r="AA139" i="4"/>
  <c r="AE138" i="4"/>
  <c r="AD138" i="4"/>
  <c r="AC138" i="4"/>
  <c r="AB138" i="4"/>
  <c r="AA138" i="4"/>
  <c r="AE5" i="4"/>
  <c r="AD5" i="4"/>
  <c r="AC5" i="4"/>
  <c r="AB5" i="4"/>
  <c r="AA5" i="4"/>
  <c r="AE136" i="4"/>
  <c r="AD136" i="4"/>
  <c r="AC136" i="4"/>
  <c r="AB136" i="4"/>
  <c r="AA136" i="4"/>
  <c r="AE70" i="4"/>
  <c r="AD70" i="4"/>
  <c r="AC70" i="4"/>
  <c r="AB70" i="4"/>
  <c r="AA70" i="4"/>
  <c r="AE134" i="4"/>
  <c r="AD134" i="4"/>
  <c r="AC134" i="4"/>
  <c r="AB134" i="4"/>
  <c r="AA134" i="4"/>
  <c r="AE133" i="4"/>
  <c r="AD133" i="4"/>
  <c r="AC133" i="4"/>
  <c r="AB133" i="4"/>
  <c r="AA133" i="4"/>
  <c r="AE80" i="4"/>
  <c r="AD80" i="4"/>
  <c r="AC80" i="4"/>
  <c r="AB80" i="4"/>
  <c r="AA80" i="4"/>
  <c r="AE131" i="4"/>
  <c r="AD131" i="4"/>
  <c r="AC131" i="4"/>
  <c r="AB131" i="4"/>
  <c r="AA131" i="4"/>
  <c r="AE102" i="4"/>
  <c r="AD102" i="4"/>
  <c r="AC102" i="4"/>
  <c r="AB102" i="4"/>
  <c r="AA102" i="4"/>
  <c r="AE129" i="4"/>
  <c r="AD129" i="4"/>
  <c r="AC129" i="4"/>
  <c r="AB129" i="4"/>
  <c r="AA129" i="4"/>
  <c r="AE128" i="4"/>
  <c r="AD128" i="4"/>
  <c r="AC128" i="4"/>
  <c r="AB128" i="4"/>
  <c r="AA128" i="4"/>
  <c r="AE92" i="4"/>
  <c r="AD92" i="4"/>
  <c r="AC92" i="4"/>
  <c r="AB92" i="4"/>
  <c r="AA92" i="4"/>
  <c r="AE126" i="4"/>
  <c r="AD126" i="4"/>
  <c r="AC126" i="4"/>
  <c r="AB126" i="4"/>
  <c r="AA126" i="4"/>
  <c r="AE27" i="4"/>
  <c r="AD27" i="4"/>
  <c r="AC27" i="4"/>
  <c r="AB27" i="4"/>
  <c r="AA27" i="4"/>
  <c r="AE124" i="4"/>
  <c r="AD124" i="4"/>
  <c r="AC124" i="4"/>
  <c r="AB124" i="4"/>
  <c r="AA124" i="4"/>
  <c r="AE123" i="4"/>
  <c r="AD123" i="4"/>
  <c r="AC123" i="4"/>
  <c r="AB123" i="4"/>
  <c r="AA123" i="4"/>
  <c r="AE22" i="4"/>
  <c r="AD22" i="4"/>
  <c r="AC22" i="4"/>
  <c r="AB22" i="4"/>
  <c r="AA22" i="4"/>
  <c r="AE121" i="4"/>
  <c r="AD121" i="4"/>
  <c r="AC121" i="4"/>
  <c r="AB121" i="4"/>
  <c r="AA121" i="4"/>
  <c r="AE30" i="4"/>
  <c r="AD30" i="4"/>
  <c r="AC30" i="4"/>
  <c r="AB30" i="4"/>
  <c r="AA30" i="4"/>
  <c r="AE119" i="4"/>
  <c r="AD119" i="4"/>
  <c r="AC119" i="4"/>
  <c r="AB119" i="4"/>
  <c r="AA119" i="4"/>
  <c r="AE118" i="4"/>
  <c r="AD118" i="4"/>
  <c r="AC118" i="4"/>
  <c r="AB118" i="4"/>
  <c r="AA118" i="4"/>
  <c r="AE25" i="4"/>
  <c r="AD25" i="4"/>
  <c r="AC25" i="4"/>
  <c r="AB25" i="4"/>
  <c r="AA25" i="4"/>
  <c r="AE116" i="4"/>
  <c r="AD116" i="4"/>
  <c r="AC116" i="4"/>
  <c r="AB116" i="4"/>
  <c r="AA116" i="4"/>
  <c r="AE62" i="4"/>
  <c r="AD62" i="4"/>
  <c r="AC62" i="4"/>
  <c r="AB62" i="4"/>
  <c r="AA62" i="4"/>
  <c r="AE114" i="4"/>
  <c r="AD114" i="4"/>
  <c r="AC114" i="4"/>
  <c r="AB114" i="4"/>
  <c r="AA114" i="4"/>
  <c r="AE113" i="4"/>
  <c r="AD113" i="4"/>
  <c r="AC113" i="4"/>
  <c r="AB113" i="4"/>
  <c r="AA113" i="4"/>
  <c r="AE67" i="4"/>
  <c r="AD67" i="4"/>
  <c r="AC67" i="4"/>
  <c r="AB67" i="4"/>
  <c r="AA67" i="4"/>
  <c r="AE111" i="4"/>
  <c r="AD111" i="4"/>
  <c r="AC111" i="4"/>
  <c r="AB111" i="4"/>
  <c r="AA111" i="4"/>
  <c r="AE95" i="4"/>
  <c r="AD95" i="4"/>
  <c r="AC95" i="4"/>
  <c r="AB95" i="4"/>
  <c r="AA95" i="4"/>
  <c r="AE109" i="4"/>
  <c r="AD109" i="4"/>
  <c r="AC109" i="4"/>
  <c r="AB109" i="4"/>
  <c r="AA109" i="4"/>
  <c r="AE108" i="4"/>
  <c r="AD108" i="4"/>
  <c r="AC108" i="4"/>
  <c r="AB108" i="4"/>
  <c r="AA108" i="4"/>
  <c r="AE52" i="4"/>
  <c r="AD52" i="4"/>
  <c r="AC52" i="4"/>
  <c r="AB52" i="4"/>
  <c r="AA52" i="4"/>
  <c r="AE106" i="4"/>
  <c r="AD106" i="4"/>
  <c r="AC106" i="4"/>
  <c r="AB106" i="4"/>
  <c r="AA106" i="4"/>
  <c r="AE45" i="4"/>
  <c r="AD45" i="4"/>
  <c r="AC45" i="4"/>
  <c r="AB45" i="4"/>
  <c r="AA45" i="4"/>
  <c r="AE104" i="4"/>
  <c r="AD104" i="4"/>
  <c r="AC104" i="4"/>
  <c r="AB104" i="4"/>
  <c r="AA104" i="4"/>
  <c r="AE103" i="4"/>
  <c r="AD103" i="4"/>
  <c r="AC103" i="4"/>
  <c r="AB103" i="4"/>
  <c r="AA103" i="4"/>
  <c r="AE40" i="4"/>
  <c r="AD40" i="4"/>
  <c r="AC40" i="4"/>
  <c r="AB40" i="4"/>
  <c r="AA40" i="4"/>
  <c r="AE101" i="4"/>
  <c r="AD101" i="4"/>
  <c r="AC101" i="4"/>
  <c r="AB101" i="4"/>
  <c r="AA101" i="4"/>
  <c r="AE7" i="4"/>
  <c r="AD7" i="4"/>
  <c r="AC7" i="4"/>
  <c r="AB7" i="4"/>
  <c r="AA7" i="4"/>
  <c r="AE99" i="4"/>
  <c r="AD99" i="4"/>
  <c r="AC99" i="4"/>
  <c r="AB99" i="4"/>
  <c r="AA99" i="4"/>
  <c r="AE98" i="4"/>
  <c r="AD98" i="4"/>
  <c r="AC98" i="4"/>
  <c r="AB98" i="4"/>
  <c r="AA98" i="4"/>
  <c r="AE2" i="4"/>
  <c r="AD2" i="4"/>
  <c r="AC2" i="4"/>
  <c r="AB2" i="4"/>
  <c r="AA2" i="4"/>
  <c r="AE96" i="4"/>
  <c r="AD96" i="4"/>
  <c r="AC96" i="4"/>
  <c r="AB96" i="4"/>
  <c r="AA96" i="4"/>
  <c r="AE60" i="4"/>
  <c r="AD60" i="4"/>
  <c r="AC60" i="4"/>
  <c r="AB60" i="4"/>
  <c r="AA60" i="4"/>
  <c r="AE94" i="4"/>
  <c r="AD94" i="4"/>
  <c r="AC94" i="4"/>
  <c r="AB94" i="4"/>
  <c r="AA94" i="4"/>
  <c r="AE93" i="4"/>
  <c r="AD93" i="4"/>
  <c r="AC93" i="4"/>
  <c r="AB93" i="4"/>
  <c r="AA93" i="4"/>
  <c r="AE47" i="4"/>
  <c r="AD47" i="4"/>
  <c r="AC47" i="4"/>
  <c r="AB47" i="4"/>
  <c r="AA47" i="4"/>
  <c r="AE91" i="4"/>
  <c r="AD91" i="4"/>
  <c r="AC91" i="4"/>
  <c r="AB91" i="4"/>
  <c r="AA91" i="4"/>
  <c r="AE87" i="4"/>
  <c r="AD87" i="4"/>
  <c r="AC87" i="4"/>
  <c r="AB87" i="4"/>
  <c r="AA87" i="4"/>
  <c r="AE89" i="4"/>
  <c r="AD89" i="4"/>
  <c r="AC89" i="4"/>
  <c r="AB89" i="4"/>
  <c r="AA89" i="4"/>
  <c r="AE88" i="4"/>
  <c r="AD88" i="4"/>
  <c r="AC88" i="4"/>
  <c r="AB88" i="4"/>
  <c r="AA88" i="4"/>
  <c r="AE85" i="4"/>
  <c r="AD85" i="4"/>
  <c r="AC85" i="4"/>
  <c r="AB85" i="4"/>
  <c r="AA85" i="4"/>
  <c r="AE86" i="4"/>
  <c r="AD86" i="4"/>
  <c r="AC86" i="4"/>
  <c r="AB86" i="4"/>
  <c r="AA86" i="4"/>
  <c r="AE42" i="4"/>
  <c r="AD42" i="4"/>
  <c r="AC42" i="4"/>
  <c r="AB42" i="4"/>
  <c r="AA42" i="4"/>
  <c r="AE84" i="4"/>
  <c r="AD84" i="4"/>
  <c r="AC84" i="4"/>
  <c r="AB84" i="4"/>
  <c r="AA84" i="4"/>
  <c r="AE83" i="4"/>
  <c r="AD83" i="4"/>
  <c r="AC83" i="4"/>
  <c r="AB83" i="4"/>
  <c r="AA83" i="4"/>
  <c r="AE32" i="4"/>
  <c r="AD32" i="4"/>
  <c r="AC32" i="4"/>
  <c r="AB32" i="4"/>
  <c r="AA32" i="4"/>
  <c r="AE81" i="4"/>
  <c r="AD81" i="4"/>
  <c r="AC81" i="4"/>
  <c r="AB81" i="4"/>
  <c r="AA81" i="4"/>
  <c r="AE107" i="4"/>
  <c r="AD107" i="4"/>
  <c r="AC107" i="4"/>
  <c r="AB107" i="4"/>
  <c r="AA107" i="4"/>
  <c r="AE79" i="4"/>
  <c r="AD79" i="4"/>
  <c r="AC79" i="4"/>
  <c r="AB79" i="4"/>
  <c r="AA79" i="4"/>
  <c r="AE78" i="4"/>
  <c r="AD78" i="4"/>
  <c r="AC78" i="4"/>
  <c r="AB78" i="4"/>
  <c r="AA78" i="4"/>
  <c r="AE100" i="4"/>
  <c r="AD100" i="4"/>
  <c r="AC100" i="4"/>
  <c r="AB100" i="4"/>
  <c r="AA100" i="4"/>
  <c r="AE76" i="4"/>
  <c r="AD76" i="4"/>
  <c r="AC76" i="4"/>
  <c r="AB76" i="4"/>
  <c r="AA76" i="4"/>
  <c r="AE105" i="4"/>
  <c r="AD105" i="4"/>
  <c r="AC105" i="4"/>
  <c r="AB105" i="4"/>
  <c r="AA105" i="4"/>
  <c r="AE74" i="4"/>
  <c r="AD74" i="4"/>
  <c r="AC74" i="4"/>
  <c r="AB74" i="4"/>
  <c r="AA74" i="4"/>
  <c r="AE73" i="4"/>
  <c r="AD73" i="4"/>
  <c r="AC73" i="4"/>
  <c r="AB73" i="4"/>
  <c r="AA73" i="4"/>
  <c r="AE117" i="4"/>
  <c r="AD117" i="4"/>
  <c r="AC117" i="4"/>
  <c r="AB117" i="4"/>
  <c r="AA117" i="4"/>
  <c r="AE71" i="4"/>
  <c r="AD71" i="4"/>
  <c r="AC71" i="4"/>
  <c r="AB71" i="4"/>
  <c r="AA71" i="4"/>
  <c r="AE120" i="4"/>
  <c r="AD120" i="4"/>
  <c r="AC120" i="4"/>
  <c r="AB120" i="4"/>
  <c r="AA120" i="4"/>
  <c r="AE69" i="4"/>
  <c r="AD69" i="4"/>
  <c r="AC69" i="4"/>
  <c r="AB69" i="4"/>
  <c r="AA69" i="4"/>
  <c r="AE68" i="4"/>
  <c r="AD68" i="4"/>
  <c r="AC68" i="4"/>
  <c r="AB68" i="4"/>
  <c r="AA68" i="4"/>
  <c r="AE155" i="4"/>
  <c r="AD155" i="4"/>
  <c r="AC155" i="4"/>
  <c r="AB155" i="4"/>
  <c r="AA155" i="4"/>
  <c r="AE66" i="4"/>
  <c r="AD66" i="4"/>
  <c r="AC66" i="4"/>
  <c r="AB66" i="4"/>
  <c r="AA66" i="4"/>
  <c r="AE97" i="4"/>
  <c r="AD97" i="4"/>
  <c r="AC97" i="4"/>
  <c r="AB97" i="4"/>
  <c r="AA97" i="4"/>
  <c r="AE64" i="4"/>
  <c r="AD64" i="4"/>
  <c r="AC64" i="4"/>
  <c r="AB64" i="4"/>
  <c r="AA64" i="4"/>
  <c r="AE63" i="4"/>
  <c r="AD63" i="4"/>
  <c r="AC63" i="4"/>
  <c r="AB63" i="4"/>
  <c r="AA63" i="4"/>
  <c r="AE90" i="4"/>
  <c r="AD90" i="4"/>
  <c r="AC90" i="4"/>
  <c r="AB90" i="4"/>
  <c r="AA90" i="4"/>
  <c r="AE61" i="4"/>
  <c r="AD61" i="4"/>
  <c r="AC61" i="4"/>
  <c r="AB61" i="4"/>
  <c r="AA61" i="4"/>
  <c r="AE82" i="4"/>
  <c r="AD82" i="4"/>
  <c r="AC82" i="4"/>
  <c r="AB82" i="4"/>
  <c r="AA82" i="4"/>
  <c r="AE59" i="4"/>
  <c r="AD59" i="4"/>
  <c r="AC59" i="4"/>
  <c r="AB59" i="4"/>
  <c r="AA59" i="4"/>
  <c r="AE58" i="4"/>
  <c r="AD58" i="4"/>
  <c r="AC58" i="4"/>
  <c r="AB58" i="4"/>
  <c r="AA58" i="4"/>
  <c r="AE50" i="4"/>
  <c r="AD50" i="4"/>
  <c r="AC50" i="4"/>
  <c r="AB50" i="4"/>
  <c r="AA50" i="4"/>
  <c r="AE56" i="4"/>
  <c r="AD56" i="4"/>
  <c r="AC56" i="4"/>
  <c r="AB56" i="4"/>
  <c r="AA56" i="4"/>
  <c r="AE77" i="4"/>
  <c r="AD77" i="4"/>
  <c r="AC77" i="4"/>
  <c r="AB77" i="4"/>
  <c r="AA77" i="4"/>
  <c r="AE54" i="4"/>
  <c r="AD54" i="4"/>
  <c r="AC54" i="4"/>
  <c r="AB54" i="4"/>
  <c r="AA54" i="4"/>
  <c r="AE53" i="4"/>
  <c r="AD53" i="4"/>
  <c r="AC53" i="4"/>
  <c r="AB53" i="4"/>
  <c r="AA53" i="4"/>
  <c r="AE112" i="4"/>
  <c r="AD112" i="4"/>
  <c r="AC112" i="4"/>
  <c r="AB112" i="4"/>
  <c r="AA112" i="4"/>
  <c r="AE51" i="4"/>
  <c r="AD51" i="4"/>
  <c r="AC51" i="4"/>
  <c r="AB51" i="4"/>
  <c r="AA51" i="4"/>
  <c r="AE115" i="4"/>
  <c r="AD115" i="4"/>
  <c r="AC115" i="4"/>
  <c r="AB115" i="4"/>
  <c r="AA115" i="4"/>
  <c r="AE49" i="4"/>
  <c r="AD49" i="4"/>
  <c r="AC49" i="4"/>
  <c r="AB49" i="4"/>
  <c r="AA49" i="4"/>
  <c r="AE48" i="4"/>
  <c r="AD48" i="4"/>
  <c r="AC48" i="4"/>
  <c r="AB48" i="4"/>
  <c r="AA48" i="4"/>
  <c r="AE140" i="4"/>
  <c r="AD140" i="4"/>
  <c r="AC140" i="4"/>
  <c r="AB140" i="4"/>
  <c r="AA140" i="4"/>
  <c r="AE46" i="4"/>
  <c r="AD46" i="4"/>
  <c r="AC46" i="4"/>
  <c r="AB46" i="4"/>
  <c r="AA46" i="4"/>
  <c r="AE17" i="4"/>
  <c r="AD17" i="4"/>
  <c r="AC17" i="4"/>
  <c r="AB17" i="4"/>
  <c r="AA17" i="4"/>
  <c r="AE44" i="4"/>
  <c r="AD44" i="4"/>
  <c r="AC44" i="4"/>
  <c r="AB44" i="4"/>
  <c r="AA44" i="4"/>
  <c r="AE43" i="4"/>
  <c r="AD43" i="4"/>
  <c r="AC43" i="4"/>
  <c r="AB43" i="4"/>
  <c r="AA43" i="4"/>
  <c r="AE10" i="4"/>
  <c r="AD10" i="4"/>
  <c r="AC10" i="4"/>
  <c r="AB10" i="4"/>
  <c r="AA10" i="4"/>
  <c r="AE41" i="4"/>
  <c r="AD41" i="4"/>
  <c r="AC41" i="4"/>
  <c r="AB41" i="4"/>
  <c r="AA41" i="4"/>
  <c r="AE217" i="4"/>
  <c r="AD217" i="4"/>
  <c r="AC217" i="4"/>
  <c r="AB217" i="4"/>
  <c r="AA217" i="4"/>
  <c r="AE39" i="4"/>
  <c r="AD39" i="4"/>
  <c r="AC39" i="4"/>
  <c r="AB39" i="4"/>
  <c r="AA39" i="4"/>
  <c r="AE38" i="4"/>
  <c r="AD38" i="4"/>
  <c r="AC38" i="4"/>
  <c r="AB38" i="4"/>
  <c r="AA38" i="4"/>
  <c r="AE177" i="4"/>
  <c r="AD177" i="4"/>
  <c r="AC177" i="4"/>
  <c r="AB177" i="4"/>
  <c r="AA177" i="4"/>
  <c r="AE36" i="4"/>
  <c r="AD36" i="4"/>
  <c r="AC36" i="4"/>
  <c r="AB36" i="4"/>
  <c r="AA36" i="4"/>
  <c r="AE122" i="4"/>
  <c r="AD122" i="4"/>
  <c r="AC122" i="4"/>
  <c r="AB122" i="4"/>
  <c r="AA122" i="4"/>
  <c r="AE34" i="4"/>
  <c r="AD34" i="4"/>
  <c r="AC34" i="4"/>
  <c r="AB34" i="4"/>
  <c r="AA34" i="4"/>
  <c r="AE33" i="4"/>
  <c r="AD33" i="4"/>
  <c r="AC33" i="4"/>
  <c r="AB33" i="4"/>
  <c r="AA33" i="4"/>
  <c r="AE132" i="4"/>
  <c r="AD132" i="4"/>
  <c r="AC132" i="4"/>
  <c r="AB132" i="4"/>
  <c r="AA132" i="4"/>
  <c r="AE31" i="4"/>
  <c r="AD31" i="4"/>
  <c r="AC31" i="4"/>
  <c r="AB31" i="4"/>
  <c r="AA31" i="4"/>
  <c r="AE137" i="4"/>
  <c r="AD137" i="4"/>
  <c r="AC137" i="4"/>
  <c r="AB137" i="4"/>
  <c r="AA137" i="4"/>
  <c r="AE29" i="4"/>
  <c r="AD29" i="4"/>
  <c r="AC29" i="4"/>
  <c r="AB29" i="4"/>
  <c r="AA29" i="4"/>
  <c r="AE28" i="4"/>
  <c r="AD28" i="4"/>
  <c r="AC28" i="4"/>
  <c r="AB28" i="4"/>
  <c r="AA28" i="4"/>
  <c r="AE127" i="4"/>
  <c r="AD127" i="4"/>
  <c r="AC127" i="4"/>
  <c r="AB127" i="4"/>
  <c r="AA127" i="4"/>
  <c r="AE26" i="4"/>
  <c r="AD26" i="4"/>
  <c r="AC26" i="4"/>
  <c r="AB26" i="4"/>
  <c r="AA26" i="4"/>
  <c r="AE222" i="4"/>
  <c r="AD222" i="4"/>
  <c r="AC222" i="4"/>
  <c r="AB222" i="4"/>
  <c r="AA222" i="4"/>
  <c r="AE24" i="4"/>
  <c r="AD24" i="4"/>
  <c r="AC24" i="4"/>
  <c r="AB24" i="4"/>
  <c r="AA24" i="4"/>
  <c r="AE23" i="4"/>
  <c r="AD23" i="4"/>
  <c r="AC23" i="4"/>
  <c r="AB23" i="4"/>
  <c r="AA23" i="4"/>
  <c r="AE195" i="4"/>
  <c r="AD195" i="4"/>
  <c r="AC195" i="4"/>
  <c r="AB195" i="4"/>
  <c r="AA195" i="4"/>
  <c r="AE21" i="4"/>
  <c r="AD21" i="4"/>
  <c r="AC21" i="4"/>
  <c r="AB21" i="4"/>
  <c r="AA21" i="4"/>
  <c r="AE192" i="4"/>
  <c r="AD192" i="4"/>
  <c r="AC192" i="4"/>
  <c r="AB192" i="4"/>
  <c r="AA192" i="4"/>
  <c r="AE19" i="4"/>
  <c r="AD19" i="4"/>
  <c r="AC19" i="4"/>
  <c r="AB19" i="4"/>
  <c r="AA19" i="4"/>
  <c r="AE18" i="4"/>
  <c r="AD18" i="4"/>
  <c r="AC18" i="4"/>
  <c r="AB18" i="4"/>
  <c r="AA18" i="4"/>
  <c r="AE135" i="4"/>
  <c r="AD135" i="4"/>
  <c r="AC135" i="4"/>
  <c r="AB135" i="4"/>
  <c r="AA135" i="4"/>
  <c r="AE16" i="4"/>
  <c r="AD16" i="4"/>
  <c r="AC16" i="4"/>
  <c r="AB16" i="4"/>
  <c r="AA16" i="4"/>
  <c r="AE152" i="4"/>
  <c r="AD152" i="4"/>
  <c r="AC152" i="4"/>
  <c r="AB152" i="4"/>
  <c r="AA152" i="4"/>
  <c r="AE14" i="4"/>
  <c r="AD14" i="4"/>
  <c r="AC14" i="4"/>
  <c r="AB14" i="4"/>
  <c r="AA14" i="4"/>
  <c r="AE13" i="4"/>
  <c r="AD13" i="4"/>
  <c r="AC13" i="4"/>
  <c r="AB13" i="4"/>
  <c r="AA13" i="4"/>
  <c r="AE187" i="4"/>
  <c r="AD187" i="4"/>
  <c r="AC187" i="4"/>
  <c r="AB187" i="4"/>
  <c r="AA187" i="4"/>
  <c r="AE11" i="4"/>
  <c r="AD11" i="4"/>
  <c r="AC11" i="4"/>
  <c r="AB11" i="4"/>
  <c r="AA11" i="4"/>
  <c r="AE125" i="4"/>
  <c r="AD125" i="4"/>
  <c r="AC125" i="4"/>
  <c r="AB125" i="4"/>
  <c r="AA125" i="4"/>
  <c r="AE9" i="4"/>
  <c r="AD9" i="4"/>
  <c r="AC9" i="4"/>
  <c r="AB9" i="4"/>
  <c r="AA9" i="4"/>
  <c r="AE8" i="4"/>
  <c r="AD8" i="4"/>
  <c r="AC8" i="4"/>
  <c r="AB8" i="4"/>
  <c r="AA8" i="4"/>
  <c r="AE145" i="4"/>
  <c r="AD145" i="4"/>
  <c r="AC145" i="4"/>
  <c r="AB145" i="4"/>
  <c r="AA145" i="4"/>
  <c r="AE6" i="4"/>
  <c r="AD6" i="4"/>
  <c r="AC6" i="4"/>
  <c r="AB6" i="4"/>
  <c r="AA6" i="4"/>
  <c r="AE185" i="4"/>
  <c r="AD185" i="4"/>
  <c r="AC185" i="4"/>
  <c r="AB185" i="4"/>
  <c r="AA185" i="4"/>
  <c r="AE4" i="4"/>
  <c r="AD4" i="4"/>
  <c r="AC4" i="4"/>
  <c r="AB4" i="4"/>
  <c r="AA4" i="4"/>
  <c r="AE3" i="4"/>
  <c r="AD3" i="4"/>
  <c r="AC3" i="4"/>
  <c r="AB3" i="4"/>
  <c r="AA3" i="4"/>
  <c r="AE162" i="4"/>
  <c r="AD162" i="4"/>
  <c r="AC162" i="4"/>
  <c r="AB162" i="4"/>
  <c r="AA162" i="4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B24" i="2"/>
  <c r="B23" i="2"/>
  <c r="B25" i="2"/>
  <c r="B22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B4" i="2"/>
  <c r="B2" i="2"/>
  <c r="B5" i="2"/>
  <c r="B3" i="2"/>
  <c r="AA203" i="1"/>
  <c r="AB203" i="1"/>
  <c r="AC203" i="1"/>
  <c r="AD203" i="1"/>
  <c r="AE203" i="1"/>
  <c r="AA89" i="1"/>
  <c r="AB89" i="1"/>
  <c r="AC89" i="1"/>
  <c r="AD89" i="1"/>
  <c r="AE89" i="1"/>
  <c r="AA88" i="1"/>
  <c r="AB88" i="1"/>
  <c r="AC88" i="1"/>
  <c r="AD88" i="1"/>
  <c r="AE88" i="1"/>
  <c r="AA117" i="1"/>
  <c r="AB117" i="1"/>
  <c r="AC117" i="1"/>
  <c r="AD117" i="1"/>
  <c r="AE117" i="1"/>
  <c r="AA96" i="1"/>
  <c r="AB96" i="1"/>
  <c r="AC96" i="1"/>
  <c r="AD96" i="1"/>
  <c r="AE96" i="1"/>
  <c r="AA100" i="1"/>
  <c r="AB100" i="1"/>
  <c r="AC100" i="1"/>
  <c r="AD100" i="1"/>
  <c r="AE100" i="1"/>
  <c r="AA136" i="1"/>
  <c r="AB136" i="1"/>
  <c r="AC136" i="1"/>
  <c r="AD136" i="1"/>
  <c r="AE136" i="1"/>
  <c r="AA151" i="1"/>
  <c r="AB151" i="1"/>
  <c r="AC151" i="1"/>
  <c r="AD151" i="1"/>
  <c r="AE151" i="1"/>
  <c r="AA154" i="1"/>
  <c r="AB154" i="1"/>
  <c r="AC154" i="1"/>
  <c r="AD154" i="1"/>
  <c r="AE154" i="1"/>
  <c r="AA155" i="1"/>
  <c r="AB155" i="1"/>
  <c r="AC155" i="1"/>
  <c r="AD155" i="1"/>
  <c r="AE155" i="1"/>
  <c r="AA123" i="1"/>
  <c r="AB123" i="1"/>
  <c r="AC123" i="1"/>
  <c r="AD123" i="1"/>
  <c r="AE123" i="1"/>
  <c r="AA167" i="1"/>
  <c r="AB167" i="1"/>
  <c r="AC167" i="1"/>
  <c r="AD167" i="1"/>
  <c r="AE167" i="1"/>
  <c r="AA164" i="1"/>
  <c r="AB164" i="1"/>
  <c r="AC164" i="1"/>
  <c r="AD164" i="1"/>
  <c r="AE164" i="1"/>
  <c r="AA110" i="1"/>
  <c r="AB110" i="1"/>
  <c r="AC110" i="1"/>
  <c r="AD110" i="1"/>
  <c r="AE110" i="1"/>
  <c r="AA185" i="1"/>
  <c r="AB185" i="1"/>
  <c r="AC185" i="1"/>
  <c r="AD185" i="1"/>
  <c r="AE185" i="1"/>
  <c r="AA182" i="1"/>
  <c r="AB182" i="1"/>
  <c r="AC182" i="1"/>
  <c r="AD182" i="1"/>
  <c r="AE182" i="1"/>
  <c r="AA120" i="1"/>
  <c r="AB120" i="1"/>
  <c r="AC120" i="1"/>
  <c r="AD120" i="1"/>
  <c r="AE120" i="1"/>
  <c r="AA108" i="1"/>
  <c r="AB108" i="1"/>
  <c r="AC108" i="1"/>
  <c r="AD108" i="1"/>
  <c r="AE108" i="1"/>
  <c r="AA173" i="1"/>
  <c r="AB173" i="1"/>
  <c r="AC173" i="1"/>
  <c r="AD173" i="1"/>
  <c r="AE173" i="1"/>
  <c r="AA92" i="1"/>
  <c r="AB92" i="1"/>
  <c r="AC92" i="1"/>
  <c r="AD92" i="1"/>
  <c r="AE92" i="1"/>
  <c r="AA105" i="1"/>
  <c r="AB105" i="1"/>
  <c r="AC105" i="1"/>
  <c r="AD105" i="1"/>
  <c r="AE105" i="1"/>
  <c r="AA133" i="1"/>
  <c r="AB133" i="1"/>
  <c r="AC133" i="1"/>
  <c r="AD133" i="1"/>
  <c r="AE133" i="1"/>
  <c r="AA158" i="1"/>
  <c r="AB158" i="1"/>
  <c r="AC158" i="1"/>
  <c r="AD158" i="1"/>
  <c r="AE158" i="1"/>
  <c r="AA176" i="1"/>
  <c r="AB176" i="1"/>
  <c r="AC176" i="1"/>
  <c r="AD176" i="1"/>
  <c r="AE176" i="1"/>
  <c r="AA131" i="1"/>
  <c r="AB131" i="1"/>
  <c r="AC131" i="1"/>
  <c r="AD131" i="1"/>
  <c r="AE131" i="1"/>
  <c r="AA170" i="1"/>
  <c r="AB170" i="1"/>
  <c r="AC170" i="1"/>
  <c r="AD170" i="1"/>
  <c r="AE170" i="1"/>
  <c r="AA141" i="1"/>
  <c r="AB141" i="1"/>
  <c r="AC141" i="1"/>
  <c r="AD141" i="1"/>
  <c r="AE141" i="1"/>
  <c r="AA142" i="1"/>
  <c r="AB142" i="1"/>
  <c r="AC142" i="1"/>
  <c r="AD142" i="1"/>
  <c r="AE142" i="1"/>
  <c r="AA149" i="1"/>
  <c r="AB149" i="1"/>
  <c r="AC149" i="1"/>
  <c r="AD149" i="1"/>
  <c r="AE149" i="1"/>
  <c r="AA165" i="1"/>
  <c r="AB165" i="1"/>
  <c r="AC165" i="1"/>
  <c r="AD165" i="1"/>
  <c r="AE165" i="1"/>
  <c r="AA127" i="1"/>
  <c r="AB127" i="1"/>
  <c r="AC127" i="1"/>
  <c r="AD127" i="1"/>
  <c r="AE127" i="1"/>
  <c r="AA103" i="1"/>
  <c r="AB103" i="1"/>
  <c r="AC103" i="1"/>
  <c r="AD103" i="1"/>
  <c r="AE103" i="1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B26" i="2"/>
  <c r="B27" i="2"/>
  <c r="B28" i="2"/>
  <c r="B29" i="2"/>
  <c r="B21" i="2"/>
  <c r="B18" i="2"/>
  <c r="B11" i="2"/>
  <c r="B10" i="2"/>
  <c r="B15" i="2"/>
  <c r="B14" i="2"/>
  <c r="AA201" i="1"/>
  <c r="AB201" i="1"/>
  <c r="AC201" i="1"/>
  <c r="AD201" i="1"/>
  <c r="AE201" i="1"/>
  <c r="AA83" i="1"/>
  <c r="AB83" i="1"/>
  <c r="AC83" i="1"/>
  <c r="AD83" i="1"/>
  <c r="AE83" i="1"/>
  <c r="AA97" i="1"/>
  <c r="AB97" i="1"/>
  <c r="AC97" i="1"/>
  <c r="AD97" i="1"/>
  <c r="AE97" i="1"/>
  <c r="AA102" i="1"/>
  <c r="AB102" i="1"/>
  <c r="AC102" i="1"/>
  <c r="AD102" i="1"/>
  <c r="AE102" i="1"/>
  <c r="AA148" i="1"/>
  <c r="AB148" i="1"/>
  <c r="AC148" i="1"/>
  <c r="AD148" i="1"/>
  <c r="AE148" i="1"/>
  <c r="AA134" i="1"/>
  <c r="AB134" i="1"/>
  <c r="AC134" i="1"/>
  <c r="AD134" i="1"/>
  <c r="AE134" i="1"/>
  <c r="AA106" i="1"/>
  <c r="AB106" i="1"/>
  <c r="AC106" i="1"/>
  <c r="AD106" i="1"/>
  <c r="AE106" i="1"/>
  <c r="AA78" i="1"/>
  <c r="AB78" i="1"/>
  <c r="AC78" i="1"/>
  <c r="AD78" i="1"/>
  <c r="AE78" i="1"/>
  <c r="AA115" i="1"/>
  <c r="AB115" i="1"/>
  <c r="AC115" i="1"/>
  <c r="AD115" i="1"/>
  <c r="AE115" i="1"/>
  <c r="AA121" i="1"/>
  <c r="AB121" i="1"/>
  <c r="AC121" i="1"/>
  <c r="AD121" i="1"/>
  <c r="AE121" i="1"/>
  <c r="AA181" i="1"/>
  <c r="AB181" i="1"/>
  <c r="AC181" i="1"/>
  <c r="AD181" i="1"/>
  <c r="AE181" i="1"/>
  <c r="AA190" i="1"/>
  <c r="AB190" i="1"/>
  <c r="AC190" i="1"/>
  <c r="AD190" i="1"/>
  <c r="AE190" i="1"/>
  <c r="AA81" i="1"/>
  <c r="AB81" i="1"/>
  <c r="AC81" i="1"/>
  <c r="AD81" i="1"/>
  <c r="AE81" i="1"/>
  <c r="AA101" i="1"/>
  <c r="AB101" i="1"/>
  <c r="AC101" i="1"/>
  <c r="AD101" i="1"/>
  <c r="AE101" i="1"/>
  <c r="AA146" i="1"/>
  <c r="AB146" i="1"/>
  <c r="AC146" i="1"/>
  <c r="AD146" i="1"/>
  <c r="AE146" i="1"/>
  <c r="AA85" i="1"/>
  <c r="AB85" i="1"/>
  <c r="AC85" i="1"/>
  <c r="AD85" i="1"/>
  <c r="AE85" i="1"/>
  <c r="AA175" i="1"/>
  <c r="AB175" i="1"/>
  <c r="AC175" i="1"/>
  <c r="AD175" i="1"/>
  <c r="AE175" i="1"/>
  <c r="AA70" i="1"/>
  <c r="AB70" i="1"/>
  <c r="AC70" i="1"/>
  <c r="AD70" i="1"/>
  <c r="AE70" i="1"/>
  <c r="AA76" i="1"/>
  <c r="AB76" i="1"/>
  <c r="AC76" i="1"/>
  <c r="AD76" i="1"/>
  <c r="AE76" i="1"/>
  <c r="AA68" i="1"/>
  <c r="AB68" i="1"/>
  <c r="AC68" i="1"/>
  <c r="AD68" i="1"/>
  <c r="AE68" i="1"/>
  <c r="AA77" i="1"/>
  <c r="AB77" i="1"/>
  <c r="AC77" i="1"/>
  <c r="AD77" i="1"/>
  <c r="AE77" i="1"/>
  <c r="AA147" i="1"/>
  <c r="AB147" i="1"/>
  <c r="AC147" i="1"/>
  <c r="AD147" i="1"/>
  <c r="AE147" i="1"/>
  <c r="AA75" i="1"/>
  <c r="AB75" i="1"/>
  <c r="AC75" i="1"/>
  <c r="AD75" i="1"/>
  <c r="AE75" i="1"/>
  <c r="AA94" i="1"/>
  <c r="AB94" i="1"/>
  <c r="AC94" i="1"/>
  <c r="AD94" i="1"/>
  <c r="AE94" i="1"/>
  <c r="AA118" i="1"/>
  <c r="AB118" i="1"/>
  <c r="AC118" i="1"/>
  <c r="AD118" i="1"/>
  <c r="AE118" i="1"/>
  <c r="AA180" i="1"/>
  <c r="AB180" i="1"/>
  <c r="AC180" i="1"/>
  <c r="AD180" i="1"/>
  <c r="AE180" i="1"/>
  <c r="AA111" i="1"/>
  <c r="AB111" i="1"/>
  <c r="AC111" i="1"/>
  <c r="AD111" i="1"/>
  <c r="AE111" i="1"/>
  <c r="AA129" i="1"/>
  <c r="AB129" i="1"/>
  <c r="AC129" i="1"/>
  <c r="AD129" i="1"/>
  <c r="AE129" i="1"/>
  <c r="AA137" i="1"/>
  <c r="AB137" i="1"/>
  <c r="AC137" i="1"/>
  <c r="AD137" i="1"/>
  <c r="AE137" i="1"/>
  <c r="AA163" i="1"/>
  <c r="AB163" i="1"/>
  <c r="AC163" i="1"/>
  <c r="AD163" i="1"/>
  <c r="AE163" i="1"/>
  <c r="AA183" i="1"/>
  <c r="AB183" i="1"/>
  <c r="AC183" i="1"/>
  <c r="AD183" i="1"/>
  <c r="AE183" i="1"/>
  <c r="AA112" i="1"/>
  <c r="AB112" i="1"/>
  <c r="AC112" i="1"/>
  <c r="AD112" i="1"/>
  <c r="AE112" i="1"/>
  <c r="B12" i="2"/>
  <c r="B13" i="2"/>
  <c r="B19" i="2"/>
  <c r="B20" i="2"/>
  <c r="B17" i="2"/>
  <c r="B16" i="2"/>
  <c r="AA82" i="1"/>
  <c r="AB82" i="1"/>
  <c r="AC82" i="1"/>
  <c r="AD82" i="1"/>
  <c r="AE82" i="1"/>
  <c r="AA74" i="1"/>
  <c r="AB74" i="1"/>
  <c r="AC74" i="1"/>
  <c r="AD74" i="1"/>
  <c r="AE74" i="1"/>
  <c r="AA196" i="1"/>
  <c r="AB196" i="1"/>
  <c r="AC196" i="1"/>
  <c r="AD196" i="1"/>
  <c r="AE196" i="1"/>
  <c r="AA189" i="1"/>
  <c r="AB189" i="1"/>
  <c r="AC189" i="1"/>
  <c r="AD189" i="1"/>
  <c r="AE189" i="1"/>
  <c r="AA200" i="1"/>
  <c r="AB200" i="1"/>
  <c r="AC200" i="1"/>
  <c r="AD200" i="1"/>
  <c r="AE200" i="1"/>
  <c r="AA67" i="1"/>
  <c r="AB67" i="1"/>
  <c r="AC67" i="1"/>
  <c r="AD67" i="1"/>
  <c r="AE67" i="1"/>
  <c r="AA150" i="1"/>
  <c r="AB150" i="1"/>
  <c r="AC150" i="1"/>
  <c r="AD150" i="1"/>
  <c r="AE150" i="1"/>
  <c r="AA188" i="1"/>
  <c r="AB188" i="1"/>
  <c r="AC188" i="1"/>
  <c r="AD188" i="1"/>
  <c r="AE188" i="1"/>
  <c r="AA91" i="1"/>
  <c r="AB91" i="1"/>
  <c r="AC91" i="1"/>
  <c r="AD91" i="1"/>
  <c r="AE91" i="1"/>
  <c r="AA145" i="1"/>
  <c r="AB145" i="1"/>
  <c r="AC145" i="1"/>
  <c r="AD145" i="1"/>
  <c r="AE145" i="1"/>
  <c r="AA202" i="1"/>
  <c r="AB202" i="1"/>
  <c r="AC202" i="1"/>
  <c r="AD202" i="1"/>
  <c r="AE202" i="1"/>
  <c r="AA179" i="1"/>
  <c r="AB179" i="1"/>
  <c r="AC179" i="1"/>
  <c r="AD179" i="1"/>
  <c r="AE179" i="1"/>
  <c r="AA198" i="1"/>
  <c r="AB198" i="1"/>
  <c r="AC198" i="1"/>
  <c r="AD198" i="1"/>
  <c r="AE198" i="1"/>
  <c r="AA135" i="1"/>
  <c r="AB135" i="1"/>
  <c r="AC135" i="1"/>
  <c r="AD135" i="1"/>
  <c r="AE135" i="1"/>
  <c r="AA199" i="1"/>
  <c r="AB199" i="1"/>
  <c r="AC199" i="1"/>
  <c r="AD199" i="1"/>
  <c r="AE199" i="1"/>
  <c r="AA73" i="1"/>
  <c r="AB73" i="1"/>
  <c r="AC73" i="1"/>
  <c r="AD73" i="1"/>
  <c r="AE73" i="1"/>
  <c r="AA99" i="1"/>
  <c r="AB99" i="1"/>
  <c r="AC99" i="1"/>
  <c r="AD99" i="1"/>
  <c r="AE99" i="1"/>
  <c r="AA143" i="1"/>
  <c r="AB143" i="1"/>
  <c r="AC143" i="1"/>
  <c r="AD143" i="1"/>
  <c r="AE143" i="1"/>
  <c r="AA207" i="1"/>
  <c r="AB207" i="1"/>
  <c r="AC207" i="1"/>
  <c r="AD207" i="1"/>
  <c r="AE207" i="1"/>
  <c r="AA169" i="1"/>
  <c r="AB169" i="1"/>
  <c r="AC169" i="1"/>
  <c r="AD169" i="1"/>
  <c r="AE169" i="1"/>
  <c r="AA79" i="1"/>
  <c r="AB79" i="1"/>
  <c r="AC79" i="1"/>
  <c r="AD79" i="1"/>
  <c r="AE79" i="1"/>
  <c r="AA192" i="1"/>
  <c r="AB192" i="1"/>
  <c r="AC192" i="1"/>
  <c r="AD192" i="1"/>
  <c r="AE192" i="1"/>
  <c r="AA80" i="1"/>
  <c r="AB80" i="1"/>
  <c r="AC80" i="1"/>
  <c r="AD80" i="1"/>
  <c r="AE80" i="1"/>
  <c r="AA195" i="1"/>
  <c r="AB195" i="1"/>
  <c r="AC195" i="1"/>
  <c r="AD195" i="1"/>
  <c r="AE195" i="1"/>
  <c r="AA209" i="1"/>
  <c r="AB209" i="1"/>
  <c r="AC209" i="1"/>
  <c r="AD209" i="1"/>
  <c r="AE209" i="1"/>
  <c r="AA206" i="1"/>
  <c r="AB206" i="1"/>
  <c r="AC206" i="1"/>
  <c r="AD206" i="1"/>
  <c r="AE206" i="1"/>
  <c r="AA208" i="1"/>
  <c r="AB208" i="1"/>
  <c r="AC208" i="1"/>
  <c r="AD208" i="1"/>
  <c r="AE208" i="1"/>
  <c r="AA160" i="1"/>
  <c r="AB160" i="1"/>
  <c r="AC160" i="1"/>
  <c r="AD160" i="1"/>
  <c r="AE160" i="1"/>
  <c r="AA124" i="1"/>
  <c r="AB124" i="1"/>
  <c r="AC124" i="1"/>
  <c r="AD124" i="1"/>
  <c r="AE124" i="1"/>
  <c r="AA194" i="1"/>
  <c r="AB194" i="1"/>
  <c r="AC194" i="1"/>
  <c r="AD194" i="1"/>
  <c r="AE194" i="1"/>
  <c r="AA161" i="1"/>
  <c r="AB161" i="1"/>
  <c r="AC161" i="1"/>
  <c r="AD161" i="1"/>
  <c r="AE161" i="1"/>
  <c r="AA186" i="1"/>
  <c r="AB186" i="1"/>
  <c r="AC186" i="1"/>
  <c r="AD186" i="1"/>
  <c r="AE186" i="1"/>
  <c r="AA126" i="1"/>
  <c r="AB126" i="1"/>
  <c r="AC126" i="1"/>
  <c r="AD126" i="1"/>
  <c r="AE126" i="1"/>
  <c r="AA114" i="1"/>
  <c r="AB114" i="1"/>
  <c r="AC114" i="1"/>
  <c r="AD114" i="1"/>
  <c r="AE114" i="1"/>
  <c r="AA168" i="1"/>
  <c r="AB168" i="1"/>
  <c r="AC168" i="1"/>
  <c r="AD168" i="1"/>
  <c r="AE168" i="1"/>
  <c r="AA166" i="1"/>
  <c r="AB166" i="1"/>
  <c r="AC166" i="1"/>
  <c r="AD166" i="1"/>
  <c r="AE166" i="1"/>
  <c r="AE86" i="1"/>
  <c r="AE184" i="1"/>
  <c r="AE107" i="1"/>
  <c r="AE193" i="1"/>
  <c r="AE162" i="1"/>
  <c r="AE69" i="1"/>
  <c r="AE71" i="1"/>
  <c r="AE84" i="1"/>
  <c r="AE197" i="1"/>
  <c r="AE138" i="1"/>
  <c r="AE66" i="1"/>
  <c r="AE119" i="1"/>
  <c r="AE95" i="1"/>
  <c r="AE178" i="1"/>
  <c r="AE205" i="1"/>
  <c r="AE140" i="1"/>
  <c r="AE104" i="1"/>
  <c r="AE87" i="1"/>
  <c r="AE72" i="1"/>
  <c r="AE152" i="1"/>
  <c r="AE153" i="1"/>
  <c r="AE157" i="1"/>
  <c r="AE159" i="1"/>
  <c r="AE116" i="1"/>
  <c r="AE210" i="1"/>
  <c r="AE191" i="1"/>
  <c r="AE211" i="1"/>
  <c r="AE187" i="1"/>
  <c r="AE212" i="1"/>
  <c r="AE130" i="1"/>
  <c r="AE213" i="1"/>
  <c r="AE132" i="1"/>
  <c r="AE174" i="1"/>
  <c r="AE172" i="1"/>
  <c r="AE113" i="1"/>
  <c r="AE214" i="1"/>
  <c r="AE144" i="1"/>
  <c r="AE215" i="1"/>
  <c r="AE171" i="1"/>
  <c r="AE216" i="1"/>
  <c r="AE139" i="1"/>
  <c r="AE217" i="1"/>
  <c r="AE128" i="1"/>
  <c r="AE218" i="1"/>
  <c r="AE219" i="1"/>
  <c r="AE220" i="1"/>
  <c r="AE221" i="1"/>
  <c r="AE122" i="1"/>
  <c r="AE222" i="1"/>
  <c r="AE177" i="1"/>
  <c r="AE223" i="1"/>
  <c r="AE156" i="1"/>
  <c r="AE224" i="1"/>
  <c r="AE125" i="1"/>
  <c r="AE225" i="1"/>
  <c r="AE93" i="1"/>
  <c r="AE204" i="1"/>
  <c r="AE98" i="1"/>
  <c r="AE90" i="1"/>
  <c r="AE109" i="1"/>
  <c r="AC152" i="1"/>
  <c r="AC184" i="1"/>
  <c r="AC153" i="1"/>
  <c r="AC193" i="1"/>
  <c r="AC157" i="1"/>
  <c r="AC69" i="1"/>
  <c r="AC159" i="1"/>
  <c r="AC116" i="1"/>
  <c r="AC191" i="1"/>
  <c r="AC187" i="1"/>
  <c r="AC130" i="1"/>
  <c r="AC86" i="1"/>
  <c r="AC210" i="1"/>
  <c r="AC107" i="1"/>
  <c r="AC211" i="1"/>
  <c r="AC162" i="1"/>
  <c r="AC212" i="1"/>
  <c r="AC71" i="1"/>
  <c r="AC213" i="1"/>
  <c r="AC132" i="1"/>
  <c r="AC174" i="1"/>
  <c r="AC172" i="1"/>
  <c r="AC113" i="1"/>
  <c r="AC84" i="1"/>
  <c r="AC214" i="1"/>
  <c r="AC197" i="1"/>
  <c r="AC215" i="1"/>
  <c r="AC138" i="1"/>
  <c r="AC216" i="1"/>
  <c r="AC66" i="1"/>
  <c r="AC217" i="1"/>
  <c r="AC144" i="1"/>
  <c r="AC171" i="1"/>
  <c r="AC139" i="1"/>
  <c r="AC128" i="1"/>
  <c r="AC119" i="1"/>
  <c r="AC218" i="1"/>
  <c r="AC178" i="1"/>
  <c r="AC219" i="1"/>
  <c r="AC140" i="1"/>
  <c r="AC220" i="1"/>
  <c r="AC87" i="1"/>
  <c r="AC221" i="1"/>
  <c r="AC122" i="1"/>
  <c r="AC177" i="1"/>
  <c r="AC156" i="1"/>
  <c r="AC125" i="1"/>
  <c r="AC95" i="1"/>
  <c r="AC222" i="1"/>
  <c r="AC205" i="1"/>
  <c r="AC223" i="1"/>
  <c r="AC104" i="1"/>
  <c r="AC224" i="1"/>
  <c r="AC72" i="1"/>
  <c r="AC225" i="1"/>
  <c r="AC93" i="1"/>
  <c r="AC204" i="1"/>
  <c r="AC98" i="1"/>
  <c r="AC90" i="1"/>
  <c r="AC109" i="1"/>
  <c r="AD152" i="1"/>
  <c r="AD184" i="1"/>
  <c r="AD153" i="1"/>
  <c r="AD193" i="1"/>
  <c r="AD157" i="1"/>
  <c r="AD69" i="1"/>
  <c r="AD159" i="1"/>
  <c r="AD116" i="1"/>
  <c r="AD191" i="1"/>
  <c r="AD187" i="1"/>
  <c r="AD130" i="1"/>
  <c r="AD86" i="1"/>
  <c r="AD210" i="1"/>
  <c r="AD107" i="1"/>
  <c r="AD211" i="1"/>
  <c r="AD162" i="1"/>
  <c r="AD212" i="1"/>
  <c r="AD71" i="1"/>
  <c r="AD213" i="1"/>
  <c r="AD132" i="1"/>
  <c r="AD174" i="1"/>
  <c r="AD172" i="1"/>
  <c r="AD113" i="1"/>
  <c r="AD84" i="1"/>
  <c r="AD214" i="1"/>
  <c r="AD197" i="1"/>
  <c r="AD215" i="1"/>
  <c r="AD138" i="1"/>
  <c r="AD216" i="1"/>
  <c r="AD66" i="1"/>
  <c r="AD217" i="1"/>
  <c r="AD144" i="1"/>
  <c r="AD171" i="1"/>
  <c r="AD139" i="1"/>
  <c r="AD128" i="1"/>
  <c r="AD119" i="1"/>
  <c r="AD218" i="1"/>
  <c r="AD178" i="1"/>
  <c r="AD219" i="1"/>
  <c r="AD140" i="1"/>
  <c r="AD220" i="1"/>
  <c r="AD87" i="1"/>
  <c r="AD221" i="1"/>
  <c r="AD122" i="1"/>
  <c r="AD177" i="1"/>
  <c r="AD156" i="1"/>
  <c r="AD125" i="1"/>
  <c r="AD95" i="1"/>
  <c r="AD222" i="1"/>
  <c r="AD205" i="1"/>
  <c r="AD223" i="1"/>
  <c r="AD104" i="1"/>
  <c r="AD224" i="1"/>
  <c r="AD72" i="1"/>
  <c r="AD225" i="1"/>
  <c r="AD93" i="1"/>
  <c r="AD204" i="1"/>
  <c r="AD98" i="1"/>
  <c r="AD90" i="1"/>
  <c r="AD109" i="1"/>
  <c r="AA109" i="1"/>
  <c r="AB109" i="1"/>
  <c r="AA72" i="1"/>
  <c r="AB72" i="1"/>
  <c r="AA95" i="1"/>
  <c r="AB95" i="1"/>
  <c r="AA90" i="1"/>
  <c r="AB90" i="1"/>
  <c r="AA224" i="1"/>
  <c r="AB224" i="1"/>
  <c r="AA205" i="1"/>
  <c r="AB205" i="1"/>
  <c r="AA223" i="1"/>
  <c r="AB223" i="1"/>
  <c r="AA104" i="1"/>
  <c r="AB104" i="1"/>
  <c r="AA93" i="1"/>
  <c r="AB93" i="1"/>
  <c r="AA69" i="1"/>
  <c r="AB69" i="1"/>
  <c r="AA140" i="1"/>
  <c r="AB140" i="1"/>
  <c r="AA130" i="1"/>
  <c r="AB130" i="1"/>
  <c r="AA178" i="1"/>
  <c r="AB178" i="1"/>
  <c r="AA191" i="1"/>
  <c r="AB191" i="1"/>
  <c r="AA193" i="1"/>
  <c r="AB193" i="1"/>
  <c r="AA87" i="1"/>
  <c r="AB87" i="1"/>
  <c r="AA187" i="1"/>
  <c r="AB187" i="1"/>
  <c r="AA184" i="1"/>
  <c r="AB184" i="1"/>
  <c r="AA71" i="1"/>
  <c r="AB71" i="1"/>
  <c r="AA86" i="1"/>
  <c r="AB86" i="1"/>
  <c r="AA212" i="1"/>
  <c r="AB212" i="1"/>
  <c r="AA107" i="1"/>
  <c r="AB107" i="1"/>
  <c r="AA144" i="1"/>
  <c r="AB144" i="1"/>
  <c r="AA211" i="1"/>
  <c r="AB211" i="1"/>
  <c r="AA162" i="1"/>
  <c r="AB162" i="1"/>
  <c r="AA66" i="1"/>
  <c r="AB66" i="1"/>
  <c r="AA174" i="1"/>
  <c r="AB174" i="1"/>
  <c r="AA84" i="1"/>
  <c r="AB84" i="1"/>
  <c r="AA132" i="1"/>
  <c r="AB132" i="1"/>
  <c r="AA216" i="1"/>
  <c r="AB216" i="1"/>
  <c r="AA197" i="1"/>
  <c r="AB197" i="1"/>
  <c r="AA215" i="1"/>
  <c r="AB215" i="1"/>
  <c r="AA138" i="1"/>
  <c r="AB138" i="1"/>
  <c r="AA152" i="1"/>
  <c r="AB152" i="1"/>
  <c r="AA225" i="1"/>
  <c r="AB225" i="1"/>
  <c r="AA222" i="1"/>
  <c r="AB222" i="1"/>
  <c r="AA125" i="1"/>
  <c r="AB125" i="1"/>
  <c r="AA157" i="1"/>
  <c r="AB157" i="1"/>
  <c r="AA221" i="1"/>
  <c r="AB221" i="1"/>
  <c r="AA218" i="1"/>
  <c r="AB218" i="1"/>
  <c r="AA219" i="1"/>
  <c r="AB219" i="1"/>
  <c r="AA156" i="1"/>
  <c r="AB156" i="1"/>
  <c r="AA177" i="1"/>
  <c r="AB177" i="1"/>
  <c r="AA159" i="1"/>
  <c r="AB159" i="1"/>
  <c r="AA220" i="1"/>
  <c r="AB220" i="1"/>
  <c r="AA153" i="1"/>
  <c r="AB153" i="1"/>
  <c r="AA213" i="1"/>
  <c r="AB213" i="1"/>
  <c r="AA210" i="1"/>
  <c r="AB210" i="1"/>
  <c r="AA217" i="1"/>
  <c r="AB217" i="1"/>
  <c r="AA113" i="1"/>
  <c r="AB113" i="1"/>
  <c r="AA214" i="1"/>
  <c r="AB214" i="1"/>
  <c r="AA204" i="1"/>
  <c r="AB204" i="1"/>
  <c r="AA98" i="1"/>
  <c r="AB98" i="1"/>
  <c r="AA122" i="1"/>
  <c r="AB122" i="1"/>
  <c r="AA116" i="1"/>
  <c r="AB116" i="1"/>
  <c r="AA172" i="1"/>
  <c r="AB172" i="1"/>
  <c r="AA128" i="1"/>
  <c r="AB128" i="1"/>
  <c r="AA171" i="1"/>
  <c r="AB171" i="1"/>
  <c r="AA139" i="1"/>
  <c r="AB139" i="1"/>
  <c r="AB119" i="1"/>
  <c r="AA119" i="1"/>
  <c r="G107" i="21" l="1"/>
  <c r="G244" i="21"/>
  <c r="G225" i="21"/>
  <c r="G235" i="21"/>
  <c r="G206" i="21"/>
  <c r="G54" i="21"/>
  <c r="G121" i="21"/>
  <c r="G113" i="21"/>
  <c r="G257" i="21"/>
  <c r="G253" i="21"/>
  <c r="G249" i="21"/>
  <c r="G245" i="21"/>
  <c r="G241" i="21"/>
  <c r="G237" i="21"/>
  <c r="G20" i="21"/>
  <c r="G6" i="21"/>
  <c r="G256" i="21"/>
  <c r="G17" i="21"/>
  <c r="G248" i="21"/>
  <c r="G221" i="21"/>
  <c r="G64" i="21"/>
  <c r="G236" i="21"/>
  <c r="G232" i="21"/>
  <c r="G228" i="21"/>
  <c r="G224" i="21"/>
  <c r="H11" i="13"/>
  <c r="G144" i="21"/>
  <c r="G101" i="21"/>
  <c r="G170" i="21"/>
  <c r="G173" i="21"/>
  <c r="G151" i="21"/>
  <c r="G147" i="21"/>
  <c r="G85" i="21"/>
  <c r="G158" i="21"/>
  <c r="G154" i="21"/>
  <c r="G146" i="21"/>
  <c r="G115" i="21"/>
  <c r="G83" i="21"/>
  <c r="G67" i="21"/>
  <c r="G168" i="21"/>
  <c r="G164" i="21"/>
  <c r="G176" i="21"/>
  <c r="G160" i="21"/>
  <c r="G134" i="21"/>
  <c r="G77" i="21"/>
  <c r="G60" i="21"/>
  <c r="G50" i="21"/>
  <c r="G46" i="21"/>
  <c r="G42" i="21"/>
  <c r="G38" i="21"/>
  <c r="G33" i="21"/>
  <c r="G30" i="21"/>
  <c r="G26" i="21"/>
  <c r="G22" i="21"/>
  <c r="G18" i="21"/>
  <c r="G14" i="21"/>
  <c r="G44" i="21"/>
  <c r="G73" i="21"/>
  <c r="G65" i="21"/>
  <c r="G243" i="21"/>
  <c r="G215" i="21"/>
  <c r="G199" i="21"/>
  <c r="G229" i="21"/>
  <c r="G90" i="21"/>
  <c r="G203" i="21"/>
  <c r="G52" i="21"/>
  <c r="G34" i="21"/>
  <c r="G191" i="21"/>
  <c r="G187" i="21"/>
  <c r="G183" i="21"/>
  <c r="G103" i="21"/>
  <c r="G99" i="21"/>
  <c r="G239" i="21"/>
  <c r="G45" i="21"/>
  <c r="G227" i="21"/>
  <c r="G219" i="21"/>
  <c r="G207" i="21"/>
  <c r="G163" i="21"/>
  <c r="G159" i="21"/>
  <c r="G32" i="21"/>
  <c r="G91" i="21"/>
  <c r="G61" i="21"/>
  <c r="G175" i="21"/>
  <c r="G110" i="21"/>
  <c r="G155" i="21"/>
  <c r="G255" i="21"/>
  <c r="G171" i="21"/>
  <c r="G79" i="21"/>
  <c r="G75" i="21"/>
  <c r="G213" i="21"/>
  <c r="G174" i="21"/>
  <c r="G139" i="21"/>
  <c r="G240" i="21"/>
  <c r="G119" i="21"/>
  <c r="G177" i="21"/>
  <c r="G131" i="21"/>
  <c r="G97" i="21"/>
  <c r="G89" i="21"/>
  <c r="G59" i="21"/>
  <c r="G127" i="21"/>
  <c r="G123" i="21"/>
  <c r="G179" i="21"/>
  <c r="G172" i="21"/>
  <c r="G156" i="21"/>
  <c r="G166" i="21"/>
  <c r="G148" i="21"/>
  <c r="G254" i="21"/>
  <c r="G247" i="21"/>
  <c r="G66" i="21"/>
  <c r="G137" i="21"/>
  <c r="G181" i="21"/>
  <c r="G234" i="21"/>
  <c r="G230" i="21"/>
  <c r="G94" i="21"/>
  <c r="G222" i="21"/>
  <c r="G218" i="21"/>
  <c r="G214" i="21"/>
  <c r="G210" i="21"/>
  <c r="G223" i="21"/>
  <c r="G202" i="21"/>
  <c r="G226" i="21"/>
  <c r="G194" i="21"/>
  <c r="G190" i="21"/>
  <c r="G186" i="21"/>
  <c r="G182" i="21"/>
  <c r="G178" i="21"/>
  <c r="G162" i="21"/>
  <c r="G150" i="21"/>
  <c r="G120" i="21"/>
  <c r="G96" i="21"/>
  <c r="G72" i="21"/>
  <c r="G130" i="21"/>
  <c r="G106" i="21"/>
  <c r="G82" i="21"/>
  <c r="G58" i="21"/>
  <c r="G140" i="21"/>
  <c r="G92" i="21"/>
  <c r="G169" i="21"/>
  <c r="G161" i="21"/>
  <c r="G13" i="21"/>
  <c r="G149" i="21"/>
  <c r="G143" i="21"/>
  <c r="G126" i="21"/>
  <c r="G49" i="21"/>
  <c r="G102" i="21"/>
  <c r="G95" i="21"/>
  <c r="G78" i="21"/>
  <c r="G71" i="21"/>
  <c r="G116" i="21"/>
  <c r="G68" i="21"/>
  <c r="G136" i="21"/>
  <c r="G129" i="21"/>
  <c r="G112" i="21"/>
  <c r="G105" i="21"/>
  <c r="G88" i="21"/>
  <c r="G74" i="21"/>
  <c r="G125" i="21"/>
  <c r="G57" i="21"/>
  <c r="G53" i="21"/>
  <c r="G43" i="21"/>
  <c r="G233" i="21"/>
  <c r="G81" i="21"/>
  <c r="G37" i="21"/>
  <c r="G211" i="21"/>
  <c r="G29" i="21"/>
  <c r="G209" i="21"/>
  <c r="G21" i="21"/>
  <c r="G24" i="21"/>
  <c r="G246" i="21"/>
  <c r="G9" i="21"/>
  <c r="G5" i="21"/>
  <c r="G122" i="21"/>
  <c r="G98" i="21"/>
  <c r="G62" i="21"/>
  <c r="G132" i="21"/>
  <c r="G108" i="21"/>
  <c r="G84" i="21"/>
  <c r="G242" i="21"/>
  <c r="G167" i="21"/>
  <c r="G142" i="21"/>
  <c r="G135" i="21"/>
  <c r="G118" i="21"/>
  <c r="G111" i="21"/>
  <c r="G251" i="21"/>
  <c r="G87" i="21"/>
  <c r="G70" i="21"/>
  <c r="G63" i="21"/>
  <c r="G56" i="21"/>
  <c r="G231" i="21"/>
  <c r="G48" i="21"/>
  <c r="G25" i="21"/>
  <c r="G40" i="21"/>
  <c r="G36" i="21"/>
  <c r="G217" i="21"/>
  <c r="G28" i="21"/>
  <c r="G145" i="21"/>
  <c r="G252" i="21"/>
  <c r="G16" i="21"/>
  <c r="G12" i="21"/>
  <c r="G8" i="21"/>
  <c r="G55" i="21"/>
  <c r="G128" i="21"/>
  <c r="G104" i="21"/>
  <c r="G80" i="21"/>
  <c r="G138" i="21"/>
  <c r="G114" i="21"/>
  <c r="G196" i="21"/>
  <c r="G47" i="21"/>
  <c r="G141" i="21"/>
  <c r="G124" i="21"/>
  <c r="G117" i="21"/>
  <c r="G100" i="21"/>
  <c r="G93" i="21"/>
  <c r="G76" i="21"/>
  <c r="G69" i="21"/>
  <c r="G133" i="21"/>
  <c r="G51" i="21"/>
  <c r="G195" i="21"/>
  <c r="G250" i="21"/>
  <c r="G39" i="21"/>
  <c r="G35" i="21"/>
  <c r="G31" i="21"/>
  <c r="G27" i="21"/>
  <c r="G23" i="21"/>
  <c r="G19" i="21"/>
  <c r="G15" i="21"/>
  <c r="G11" i="21"/>
  <c r="G7" i="21"/>
  <c r="G3" i="21"/>
  <c r="G86" i="21"/>
  <c r="G238" i="21"/>
  <c r="G2" i="21"/>
  <c r="AJ117" i="17"/>
  <c r="AL123" i="17"/>
  <c r="AL109" i="17"/>
  <c r="AK93" i="17"/>
  <c r="AJ73" i="17"/>
  <c r="AL61" i="17"/>
  <c r="AL47" i="17"/>
  <c r="AJ38" i="17"/>
  <c r="AJ253" i="17"/>
  <c r="AJ248" i="17"/>
  <c r="AJ244" i="17"/>
  <c r="AL240" i="17"/>
  <c r="AJ237" i="17"/>
  <c r="AJ221" i="17"/>
  <c r="AL237" i="17"/>
  <c r="AK123" i="17"/>
  <c r="AJ120" i="17"/>
  <c r="AL112" i="17"/>
  <c r="AL76" i="17"/>
  <c r="AJ69" i="17"/>
  <c r="AK47" i="17"/>
  <c r="AK240" i="17"/>
  <c r="AL228" i="17"/>
  <c r="AL225" i="17"/>
  <c r="AL126" i="17"/>
  <c r="AL96" i="17"/>
  <c r="AL88" i="17"/>
  <c r="AL28" i="17"/>
  <c r="AK3" i="17"/>
  <c r="AK256" i="17"/>
  <c r="AK232" i="17"/>
  <c r="AL108" i="17"/>
  <c r="AL104" i="17"/>
  <c r="AJ96" i="17"/>
  <c r="AJ88" i="17"/>
  <c r="AJ72" i="17"/>
  <c r="AL119" i="17"/>
  <c r="AL111" i="17"/>
  <c r="AJ108" i="17"/>
  <c r="AJ99" i="17"/>
  <c r="AJ84" i="17"/>
  <c r="AL75" i="17"/>
  <c r="AL54" i="17"/>
  <c r="AL214" i="17"/>
  <c r="AL129" i="17"/>
  <c r="AK122" i="17"/>
  <c r="AK119" i="17"/>
  <c r="AK111" i="17"/>
  <c r="AK63" i="17"/>
  <c r="AL59" i="17"/>
  <c r="AJ40" i="17"/>
  <c r="AJ36" i="17"/>
  <c r="AL27" i="17"/>
  <c r="AL23" i="17"/>
  <c r="AK246" i="17"/>
  <c r="AK239" i="17"/>
  <c r="AK214" i="17"/>
  <c r="AL209" i="17"/>
  <c r="AJ129" i="17"/>
  <c r="AL114" i="17"/>
  <c r="AL95" i="17"/>
  <c r="AK87" i="17"/>
  <c r="AL71" i="17"/>
  <c r="AK45" i="17"/>
  <c r="AK23" i="17"/>
  <c r="AL18" i="17"/>
  <c r="AL255" i="17"/>
  <c r="AJ239" i="17"/>
  <c r="AK231" i="17"/>
  <c r="AL227" i="17"/>
  <c r="AJ209" i="17"/>
  <c r="AK114" i="17"/>
  <c r="AL107" i="17"/>
  <c r="AL98" i="17"/>
  <c r="AK95" i="17"/>
  <c r="AL90" i="17"/>
  <c r="AL83" i="17"/>
  <c r="AL78" i="17"/>
  <c r="AL74" i="17"/>
  <c r="AK71" i="17"/>
  <c r="AL12" i="17"/>
  <c r="AJ255" i="17"/>
  <c r="AK227" i="17"/>
  <c r="AL218" i="17"/>
  <c r="AL124" i="17"/>
  <c r="AL110" i="17"/>
  <c r="AK107" i="17"/>
  <c r="AL102" i="17"/>
  <c r="AK98" i="17"/>
  <c r="AK90" i="17"/>
  <c r="AJ83" i="17"/>
  <c r="AJ78" i="17"/>
  <c r="AK74" i="17"/>
  <c r="AL66" i="17"/>
  <c r="AL62" i="17"/>
  <c r="AL35" i="17"/>
  <c r="AL30" i="17"/>
  <c r="AL26" i="17"/>
  <c r="AL245" i="17"/>
  <c r="AJ124" i="17"/>
  <c r="AL121" i="17"/>
  <c r="AJ110" i="17"/>
  <c r="AL86" i="17"/>
  <c r="AK66" i="17"/>
  <c r="AJ62" i="17"/>
  <c r="AJ48" i="17"/>
  <c r="AJ35" i="17"/>
  <c r="AJ30" i="17"/>
  <c r="AK26" i="17"/>
  <c r="AJ121" i="17"/>
  <c r="AK94" i="17"/>
  <c r="AK46" i="17"/>
  <c r="AK41" i="17"/>
  <c r="AJ31" i="17"/>
  <c r="AJ21" i="17"/>
  <c r="AL8" i="17"/>
  <c r="AL254" i="17"/>
  <c r="AJ217" i="17"/>
  <c r="AK205" i="17"/>
  <c r="AL56" i="17"/>
  <c r="AK109" i="17"/>
  <c r="AK104" i="17"/>
  <c r="AJ94" i="17"/>
  <c r="AL81" i="17"/>
  <c r="AK76" i="17"/>
  <c r="AK61" i="17"/>
  <c r="AK56" i="17"/>
  <c r="AJ51" i="17"/>
  <c r="AJ46" i="17"/>
  <c r="AL33" i="17"/>
  <c r="AK28" i="17"/>
  <c r="AK18" i="17"/>
  <c r="AK8" i="17"/>
  <c r="AJ3" i="17"/>
  <c r="AK254" i="17"/>
  <c r="AL246" i="17"/>
  <c r="AL238" i="17"/>
  <c r="AJ233" i="17"/>
  <c r="AL230" i="17"/>
  <c r="AJ225" i="17"/>
  <c r="AL222" i="17"/>
  <c r="AL211" i="17"/>
  <c r="AJ205" i="17"/>
  <c r="AJ79" i="17"/>
  <c r="AL106" i="17"/>
  <c r="AL101" i="17"/>
  <c r="AK91" i="17"/>
  <c r="AK81" i="17"/>
  <c r="AL63" i="17"/>
  <c r="AL58" i="17"/>
  <c r="AL53" i="17"/>
  <c r="AL48" i="17"/>
  <c r="AK43" i="17"/>
  <c r="AK33" i="17"/>
  <c r="AL10" i="17"/>
  <c r="AL5" i="17"/>
  <c r="AK238" i="17"/>
  <c r="AL235" i="17"/>
  <c r="AK230" i="17"/>
  <c r="AK222" i="17"/>
  <c r="AL219" i="17"/>
  <c r="AK211" i="17"/>
  <c r="AL116" i="17"/>
  <c r="AK106" i="17"/>
  <c r="AK101" i="17"/>
  <c r="AJ43" i="17"/>
  <c r="AL40" i="17"/>
  <c r="AL25" i="17"/>
  <c r="AL20" i="17"/>
  <c r="AK15" i="17"/>
  <c r="AK10" i="17"/>
  <c r="AK5" i="17"/>
  <c r="AK235" i="17"/>
  <c r="AK219" i="17"/>
  <c r="AL216" i="17"/>
  <c r="AJ91" i="17"/>
  <c r="AL73" i="17"/>
  <c r="AL68" i="17"/>
  <c r="AK58" i="17"/>
  <c r="AK53" i="17"/>
  <c r="AK116" i="17"/>
  <c r="AL93" i="17"/>
  <c r="AK68" i="17"/>
  <c r="AL45" i="17"/>
  <c r="AK25" i="17"/>
  <c r="AK20" i="17"/>
  <c r="AL253" i="17"/>
  <c r="AK224" i="17"/>
  <c r="AK216" i="17"/>
  <c r="AL204" i="17"/>
  <c r="AJ212" i="17"/>
  <c r="AL212" i="17"/>
  <c r="AL229" i="17"/>
  <c r="AJ224" i="17"/>
  <c r="AL207" i="17"/>
  <c r="AK204" i="17"/>
  <c r="AL118" i="17"/>
  <c r="AL113" i="17"/>
  <c r="AL70" i="17"/>
  <c r="AK55" i="17"/>
  <c r="AK118" i="17"/>
  <c r="AK113" i="17"/>
  <c r="AL85" i="17"/>
  <c r="AL80" i="17"/>
  <c r="AK75" i="17"/>
  <c r="AK70" i="17"/>
  <c r="AK65" i="17"/>
  <c r="AJ55" i="17"/>
  <c r="AL52" i="17"/>
  <c r="AL42" i="17"/>
  <c r="AL37" i="17"/>
  <c r="AL32" i="17"/>
  <c r="AK27" i="17"/>
  <c r="AK22" i="17"/>
  <c r="AK17" i="17"/>
  <c r="AJ12" i="17"/>
  <c r="AL4" i="17"/>
  <c r="AK245" i="17"/>
  <c r="AJ229" i="17"/>
  <c r="AL213" i="17"/>
  <c r="AL210" i="17"/>
  <c r="AK207" i="17"/>
  <c r="AK103" i="17"/>
  <c r="AJ103" i="17"/>
  <c r="AL100" i="17"/>
  <c r="AL105" i="17"/>
  <c r="AK100" i="17"/>
  <c r="AL57" i="17"/>
  <c r="AK52" i="17"/>
  <c r="AL242" i="17"/>
  <c r="AJ213" i="17"/>
  <c r="AK210" i="17"/>
  <c r="AL22" i="17"/>
  <c r="AL17" i="17"/>
  <c r="AK128" i="17"/>
  <c r="AJ128" i="17"/>
  <c r="AK85" i="17"/>
  <c r="AK80" i="17"/>
  <c r="AK42" i="17"/>
  <c r="AK37" i="17"/>
  <c r="AK32" i="17"/>
  <c r="AL9" i="17"/>
  <c r="AK4" i="17"/>
  <c r="AL226" i="17"/>
  <c r="AL125" i="17"/>
  <c r="AL120" i="17"/>
  <c r="AK115" i="17"/>
  <c r="AK105" i="17"/>
  <c r="AL87" i="17"/>
  <c r="AL82" i="17"/>
  <c r="AL77" i="17"/>
  <c r="AL72" i="17"/>
  <c r="AK67" i="17"/>
  <c r="AK57" i="17"/>
  <c r="AL39" i="17"/>
  <c r="AL34" i="17"/>
  <c r="AL29" i="17"/>
  <c r="AL24" i="17"/>
  <c r="AK19" i="17"/>
  <c r="AK9" i="17"/>
  <c r="AL247" i="17"/>
  <c r="AK242" i="17"/>
  <c r="AK234" i="17"/>
  <c r="AL231" i="17"/>
  <c r="AK226" i="17"/>
  <c r="AL223" i="17"/>
  <c r="AK218" i="17"/>
  <c r="AL215" i="17"/>
  <c r="AK125" i="17"/>
  <c r="AL97" i="17"/>
  <c r="AK82" i="17"/>
  <c r="AK77" i="17"/>
  <c r="AJ67" i="17"/>
  <c r="AL64" i="17"/>
  <c r="AL49" i="17"/>
  <c r="AL44" i="17"/>
  <c r="AK39" i="17"/>
  <c r="AK34" i="17"/>
  <c r="AK29" i="17"/>
  <c r="AJ24" i="17"/>
  <c r="AJ19" i="17"/>
  <c r="AL16" i="17"/>
  <c r="AL6" i="17"/>
  <c r="AK247" i="17"/>
  <c r="AK223" i="17"/>
  <c r="AK215" i="17"/>
  <c r="AL92" i="17"/>
  <c r="AL127" i="17"/>
  <c r="AL117" i="17"/>
  <c r="AK112" i="17"/>
  <c r="AK102" i="17"/>
  <c r="AK97" i="17"/>
  <c r="AK92" i="17"/>
  <c r="AL69" i="17"/>
  <c r="AK64" i="17"/>
  <c r="AK59" i="17"/>
  <c r="AK54" i="17"/>
  <c r="AK49" i="17"/>
  <c r="AK44" i="17"/>
  <c r="AL21" i="17"/>
  <c r="AK16" i="17"/>
  <c r="AK22" i="19" s="1"/>
  <c r="AK6" i="17"/>
  <c r="AL257" i="17"/>
  <c r="AK220" i="17"/>
  <c r="AK212" i="17"/>
  <c r="AL65" i="17"/>
  <c r="AJ115" i="17"/>
  <c r="AL89" i="17"/>
  <c r="AL84" i="17"/>
  <c r="AK79" i="17"/>
  <c r="AL41" i="17"/>
  <c r="AL36" i="17"/>
  <c r="AK31" i="17"/>
  <c r="AL241" i="17"/>
  <c r="AJ236" i="17"/>
  <c r="AJ220" i="17"/>
  <c r="AL217" i="17"/>
  <c r="AJ206" i="17"/>
  <c r="AK206" i="17"/>
  <c r="AL206" i="17"/>
  <c r="AL208" i="17"/>
  <c r="AJ208" i="17"/>
  <c r="AK208" i="17"/>
  <c r="AJ252" i="17"/>
  <c r="AK252" i="17"/>
  <c r="AL252" i="17"/>
  <c r="AJ251" i="17"/>
  <c r="AK251" i="17"/>
  <c r="AL251" i="17"/>
  <c r="AJ250" i="17"/>
  <c r="AK250" i="17"/>
  <c r="AK7" i="19" s="1"/>
  <c r="AL250" i="17"/>
  <c r="AK249" i="17"/>
  <c r="AL249" i="17"/>
  <c r="AJ249" i="17"/>
  <c r="AJ202" i="17"/>
  <c r="AK202" i="17"/>
  <c r="AL202" i="17"/>
  <c r="AJ203" i="17"/>
  <c r="AK203" i="17"/>
  <c r="AL203" i="17"/>
  <c r="AJ201" i="17"/>
  <c r="AK201" i="17"/>
  <c r="AL201" i="17"/>
  <c r="AJ200" i="17"/>
  <c r="AK200" i="17"/>
  <c r="AL200" i="17"/>
  <c r="AL199" i="17"/>
  <c r="AJ199" i="17"/>
  <c r="AK199" i="17"/>
  <c r="AJ198" i="17"/>
  <c r="AK198" i="17"/>
  <c r="AL198" i="17"/>
  <c r="AJ197" i="17"/>
  <c r="AK197" i="17"/>
  <c r="AL197" i="17"/>
  <c r="AJ196" i="17"/>
  <c r="AK196" i="17"/>
  <c r="AL196" i="17"/>
  <c r="AJ195" i="17"/>
  <c r="AL195" i="17"/>
  <c r="AK195" i="17"/>
  <c r="AJ194" i="17"/>
  <c r="AK194" i="17"/>
  <c r="AL194" i="17"/>
  <c r="AJ183" i="17"/>
  <c r="AK183" i="17"/>
  <c r="AL183" i="17"/>
  <c r="AJ171" i="17"/>
  <c r="AK171" i="17"/>
  <c r="AL171" i="17"/>
  <c r="AJ159" i="17"/>
  <c r="AK159" i="17"/>
  <c r="AL159" i="17"/>
  <c r="AJ147" i="17"/>
  <c r="AK147" i="17"/>
  <c r="AL147" i="17"/>
  <c r="AJ135" i="17"/>
  <c r="AK135" i="17"/>
  <c r="AL135" i="17"/>
  <c r="AJ172" i="17"/>
  <c r="AK172" i="17"/>
  <c r="AL172" i="17"/>
  <c r="AJ182" i="17"/>
  <c r="AK182" i="17"/>
  <c r="AL182" i="17"/>
  <c r="AJ170" i="17"/>
  <c r="AK170" i="17"/>
  <c r="AL170" i="17"/>
  <c r="AJ158" i="17"/>
  <c r="AK158" i="17"/>
  <c r="AL158" i="17"/>
  <c r="AJ146" i="17"/>
  <c r="AK146" i="17"/>
  <c r="AL146" i="17"/>
  <c r="AJ134" i="17"/>
  <c r="AK134" i="17"/>
  <c r="AL134" i="17"/>
  <c r="AJ161" i="17"/>
  <c r="AK161" i="17"/>
  <c r="AL161" i="17"/>
  <c r="AJ193" i="17"/>
  <c r="AK193" i="17"/>
  <c r="AL193" i="17"/>
  <c r="AJ181" i="17"/>
  <c r="AK181" i="17"/>
  <c r="AL181" i="17"/>
  <c r="AJ169" i="17"/>
  <c r="AK169" i="17"/>
  <c r="AL169" i="17"/>
  <c r="AJ157" i="17"/>
  <c r="AK157" i="17"/>
  <c r="AL157" i="17"/>
  <c r="AJ145" i="17"/>
  <c r="AK145" i="17"/>
  <c r="AL145" i="17"/>
  <c r="AJ133" i="17"/>
  <c r="AK133" i="17"/>
  <c r="AL133" i="17"/>
  <c r="AK192" i="17"/>
  <c r="AL192" i="17"/>
  <c r="AJ192" i="17"/>
  <c r="AK180" i="17"/>
  <c r="AL180" i="17"/>
  <c r="AJ180" i="17"/>
  <c r="AK168" i="17"/>
  <c r="AL168" i="17"/>
  <c r="AJ168" i="17"/>
  <c r="AK156" i="17"/>
  <c r="AL156" i="17"/>
  <c r="AJ156" i="17"/>
  <c r="AK144" i="17"/>
  <c r="AL144" i="17"/>
  <c r="AJ144" i="17"/>
  <c r="AK132" i="17"/>
  <c r="AL132" i="17"/>
  <c r="AJ132" i="17"/>
  <c r="AJ148" i="17"/>
  <c r="AK148" i="17"/>
  <c r="AL148" i="17"/>
  <c r="AJ191" i="17"/>
  <c r="AK191" i="17"/>
  <c r="AL191" i="17"/>
  <c r="AJ179" i="17"/>
  <c r="AK179" i="17"/>
  <c r="AL179" i="17"/>
  <c r="AJ167" i="17"/>
  <c r="AK167" i="17"/>
  <c r="AL167" i="17"/>
  <c r="AJ155" i="17"/>
  <c r="AK155" i="17"/>
  <c r="AL155" i="17"/>
  <c r="AJ143" i="17"/>
  <c r="AK143" i="17"/>
  <c r="AL143" i="17"/>
  <c r="AJ131" i="17"/>
  <c r="AK131" i="17"/>
  <c r="AL131" i="17"/>
  <c r="AJ173" i="17"/>
  <c r="AK173" i="17"/>
  <c r="AL173" i="17"/>
  <c r="AJ160" i="17"/>
  <c r="AK160" i="17"/>
  <c r="AL160" i="17"/>
  <c r="AJ190" i="17"/>
  <c r="AK190" i="17"/>
  <c r="AL190" i="17"/>
  <c r="AJ178" i="17"/>
  <c r="AK178" i="17"/>
  <c r="AL178" i="17"/>
  <c r="AJ166" i="17"/>
  <c r="AK166" i="17"/>
  <c r="AL166" i="17"/>
  <c r="AJ154" i="17"/>
  <c r="AK154" i="17"/>
  <c r="AL154" i="17"/>
  <c r="AJ142" i="17"/>
  <c r="AK142" i="17"/>
  <c r="AL142" i="17"/>
  <c r="AJ130" i="17"/>
  <c r="AK130" i="17"/>
  <c r="AL130" i="17"/>
  <c r="AJ137" i="17"/>
  <c r="AK137" i="17"/>
  <c r="AL137" i="17"/>
  <c r="AJ184" i="17"/>
  <c r="AK184" i="17"/>
  <c r="AL184" i="17"/>
  <c r="AJ189" i="17"/>
  <c r="AK189" i="17"/>
  <c r="AL189" i="17"/>
  <c r="AJ177" i="17"/>
  <c r="AK177" i="17"/>
  <c r="AL177" i="17"/>
  <c r="AJ165" i="17"/>
  <c r="AK165" i="17"/>
  <c r="AL165" i="17"/>
  <c r="AJ153" i="17"/>
  <c r="AK153" i="17"/>
  <c r="AL153" i="17"/>
  <c r="AJ141" i="17"/>
  <c r="AK141" i="17"/>
  <c r="AL141" i="17"/>
  <c r="AJ188" i="17"/>
  <c r="AK188" i="17"/>
  <c r="AL188" i="17"/>
  <c r="AJ176" i="17"/>
  <c r="AK176" i="17"/>
  <c r="AL176" i="17"/>
  <c r="AJ164" i="17"/>
  <c r="AK164" i="17"/>
  <c r="AL164" i="17"/>
  <c r="AJ152" i="17"/>
  <c r="AK152" i="17"/>
  <c r="AL152" i="17"/>
  <c r="AJ140" i="17"/>
  <c r="AK140" i="17"/>
  <c r="AL140" i="17"/>
  <c r="AJ185" i="17"/>
  <c r="AK185" i="17"/>
  <c r="AJ136" i="17"/>
  <c r="AK136" i="17"/>
  <c r="AL136" i="17"/>
  <c r="AL187" i="17"/>
  <c r="AJ187" i="17"/>
  <c r="AK187" i="17"/>
  <c r="AL175" i="17"/>
  <c r="AJ175" i="17"/>
  <c r="AK175" i="17"/>
  <c r="AL163" i="17"/>
  <c r="AJ163" i="17"/>
  <c r="AK163" i="17"/>
  <c r="AL151" i="17"/>
  <c r="AJ151" i="17"/>
  <c r="AK151" i="17"/>
  <c r="AL139" i="17"/>
  <c r="AJ139" i="17"/>
  <c r="AK139" i="17"/>
  <c r="AJ149" i="17"/>
  <c r="AK149" i="17"/>
  <c r="AL149" i="17"/>
  <c r="AJ186" i="17"/>
  <c r="AK186" i="17"/>
  <c r="AL186" i="17"/>
  <c r="AJ174" i="17"/>
  <c r="AK174" i="17"/>
  <c r="AL174" i="17"/>
  <c r="AJ162" i="17"/>
  <c r="AK162" i="17"/>
  <c r="AL162" i="17"/>
  <c r="AJ150" i="17"/>
  <c r="AK150" i="17"/>
  <c r="AL150" i="17"/>
  <c r="AJ138" i="17"/>
  <c r="AK138" i="17"/>
  <c r="AL138" i="17"/>
  <c r="A11" i="17"/>
  <c r="M30" i="19"/>
  <c r="A60" i="17"/>
  <c r="Y30" i="19"/>
  <c r="AH29" i="19"/>
  <c r="V33" i="19"/>
  <c r="J29" i="19"/>
  <c r="J33" i="19"/>
  <c r="AE28" i="19"/>
  <c r="V29" i="19"/>
  <c r="AE32" i="19"/>
  <c r="S28" i="19"/>
  <c r="S32" i="19"/>
  <c r="G28" i="19"/>
  <c r="G32" i="19"/>
  <c r="AB27" i="19"/>
  <c r="AB31" i="19"/>
  <c r="P27" i="19"/>
  <c r="P31" i="19"/>
  <c r="AK26" i="19"/>
  <c r="AH33" i="19"/>
  <c r="AK30" i="19"/>
  <c r="Y26" i="19"/>
  <c r="A14" i="17"/>
  <c r="T5" i="19"/>
  <c r="Z7" i="19"/>
  <c r="AF9" i="19"/>
  <c r="M13" i="19"/>
  <c r="V14" i="19"/>
  <c r="AI14" i="19"/>
  <c r="N15" i="19"/>
  <c r="Z15" i="19"/>
  <c r="Q16" i="19"/>
  <c r="AC16" i="19"/>
  <c r="H17" i="19"/>
  <c r="T17" i="19"/>
  <c r="AF17" i="19"/>
  <c r="K18" i="19"/>
  <c r="W18" i="19"/>
  <c r="AI18" i="19"/>
  <c r="N19" i="19"/>
  <c r="Z19" i="19"/>
  <c r="Q20" i="19"/>
  <c r="AC20" i="19"/>
  <c r="H21" i="19"/>
  <c r="T21" i="19"/>
  <c r="AF21" i="19"/>
  <c r="N22" i="19"/>
  <c r="Z22" i="19"/>
  <c r="AL22" i="19"/>
  <c r="Q23" i="19"/>
  <c r="AC23" i="19"/>
  <c r="H24" i="19"/>
  <c r="T24" i="19"/>
  <c r="AF24" i="19"/>
  <c r="K25" i="19"/>
  <c r="W25" i="19"/>
  <c r="AI25" i="19"/>
  <c r="N26" i="19"/>
  <c r="Z26" i="19"/>
  <c r="AL26" i="19"/>
  <c r="Q27" i="19"/>
  <c r="AC27" i="19"/>
  <c r="H28" i="19"/>
  <c r="T28" i="19"/>
  <c r="AF28" i="19"/>
  <c r="K29" i="19"/>
  <c r="W29" i="19"/>
  <c r="AI29" i="19"/>
  <c r="N30" i="19"/>
  <c r="Z30" i="19"/>
  <c r="AL30" i="19"/>
  <c r="Q31" i="19"/>
  <c r="AC31" i="19"/>
  <c r="H32" i="19"/>
  <c r="T32" i="19"/>
  <c r="AF32" i="19"/>
  <c r="K33" i="19"/>
  <c r="W33" i="19"/>
  <c r="AI33" i="19"/>
  <c r="AE9" i="19"/>
  <c r="M19" i="19"/>
  <c r="Y22" i="19"/>
  <c r="V25" i="19"/>
  <c r="Y3" i="19"/>
  <c r="AE5" i="19"/>
  <c r="J10" i="19"/>
  <c r="P12" i="19"/>
  <c r="S13" i="19"/>
  <c r="W14" i="19"/>
  <c r="O15" i="19"/>
  <c r="AA15" i="19"/>
  <c r="F16" i="19"/>
  <c r="R16" i="19"/>
  <c r="AD16" i="19"/>
  <c r="I17" i="19"/>
  <c r="U17" i="19"/>
  <c r="AG17" i="19"/>
  <c r="L18" i="19"/>
  <c r="X18" i="19"/>
  <c r="O19" i="19"/>
  <c r="AA19" i="19"/>
  <c r="F20" i="19"/>
  <c r="R20" i="19"/>
  <c r="AD20" i="19"/>
  <c r="I21" i="19"/>
  <c r="U21" i="19"/>
  <c r="AG21" i="19"/>
  <c r="O22" i="19"/>
  <c r="AA22" i="19"/>
  <c r="F23" i="19"/>
  <c r="R23" i="19"/>
  <c r="AD23" i="19"/>
  <c r="I24" i="19"/>
  <c r="U24" i="19"/>
  <c r="AG24" i="19"/>
  <c r="L25" i="19"/>
  <c r="X25" i="19"/>
  <c r="O26" i="19"/>
  <c r="AA26" i="19"/>
  <c r="F27" i="19"/>
  <c r="R27" i="19"/>
  <c r="AD27" i="19"/>
  <c r="I28" i="19"/>
  <c r="U28" i="19"/>
  <c r="AG28" i="19"/>
  <c r="L29" i="19"/>
  <c r="X29" i="19"/>
  <c r="AJ29" i="19"/>
  <c r="O30" i="19"/>
  <c r="AA30" i="19"/>
  <c r="F31" i="19"/>
  <c r="R31" i="19"/>
  <c r="AD31" i="19"/>
  <c r="I32" i="19"/>
  <c r="U32" i="19"/>
  <c r="AG32" i="19"/>
  <c r="L33" i="19"/>
  <c r="X33" i="19"/>
  <c r="AJ33" i="19"/>
  <c r="AA31" i="19"/>
  <c r="L13" i="19"/>
  <c r="AH18" i="19"/>
  <c r="Z3" i="19"/>
  <c r="AF5" i="19"/>
  <c r="AL7" i="19"/>
  <c r="K10" i="19"/>
  <c r="Q12" i="19"/>
  <c r="T13" i="19"/>
  <c r="H14" i="19"/>
  <c r="Y14" i="19"/>
  <c r="P15" i="19"/>
  <c r="AB15" i="19"/>
  <c r="G16" i="19"/>
  <c r="S16" i="19"/>
  <c r="AE16" i="19"/>
  <c r="J17" i="19"/>
  <c r="V17" i="19"/>
  <c r="AH17" i="19"/>
  <c r="M18" i="19"/>
  <c r="Y18" i="19"/>
  <c r="P19" i="19"/>
  <c r="AB19" i="19"/>
  <c r="G20" i="19"/>
  <c r="S20" i="19"/>
  <c r="AE20" i="19"/>
  <c r="J21" i="19"/>
  <c r="V21" i="19"/>
  <c r="AH21" i="19"/>
  <c r="P22" i="19"/>
  <c r="AB22" i="19"/>
  <c r="G23" i="19"/>
  <c r="S23" i="19"/>
  <c r="AE23" i="19"/>
  <c r="J24" i="19"/>
  <c r="V24" i="19"/>
  <c r="AH24" i="19"/>
  <c r="M25" i="19"/>
  <c r="Y25" i="19"/>
  <c r="P26" i="19"/>
  <c r="AB26" i="19"/>
  <c r="G27" i="19"/>
  <c r="S27" i="19"/>
  <c r="AE27" i="19"/>
  <c r="J28" i="19"/>
  <c r="V28" i="19"/>
  <c r="AH28" i="19"/>
  <c r="M29" i="19"/>
  <c r="Y29" i="19"/>
  <c r="AK29" i="19"/>
  <c r="P30" i="19"/>
  <c r="AB30" i="19"/>
  <c r="G31" i="19"/>
  <c r="S31" i="19"/>
  <c r="AE31" i="19"/>
  <c r="J32" i="19"/>
  <c r="V32" i="19"/>
  <c r="AH32" i="19"/>
  <c r="M33" i="19"/>
  <c r="Y33" i="19"/>
  <c r="AK33" i="19"/>
  <c r="F32" i="19"/>
  <c r="Y15" i="19"/>
  <c r="V18" i="19"/>
  <c r="AE21" i="19"/>
  <c r="M26" i="19"/>
  <c r="J6" i="19"/>
  <c r="P8" i="19"/>
  <c r="V10" i="19"/>
  <c r="U12" i="19"/>
  <c r="V13" i="19"/>
  <c r="J14" i="19"/>
  <c r="Z14" i="19"/>
  <c r="Q15" i="19"/>
  <c r="AC15" i="19"/>
  <c r="H16" i="19"/>
  <c r="T16" i="19"/>
  <c r="AF16" i="19"/>
  <c r="K17" i="19"/>
  <c r="W17" i="19"/>
  <c r="AI17" i="19"/>
  <c r="N18" i="19"/>
  <c r="Z18" i="19"/>
  <c r="Q19" i="19"/>
  <c r="AC19" i="19"/>
  <c r="H20" i="19"/>
  <c r="T20" i="19"/>
  <c r="AF20" i="19"/>
  <c r="K21" i="19"/>
  <c r="W21" i="19"/>
  <c r="AI21" i="19"/>
  <c r="Q22" i="19"/>
  <c r="AC22" i="19"/>
  <c r="H23" i="19"/>
  <c r="T23" i="19"/>
  <c r="AF23" i="19"/>
  <c r="K24" i="19"/>
  <c r="W24" i="19"/>
  <c r="AI24" i="19"/>
  <c r="N25" i="19"/>
  <c r="Z25" i="19"/>
  <c r="Q26" i="19"/>
  <c r="AC26" i="19"/>
  <c r="H27" i="19"/>
  <c r="T27" i="19"/>
  <c r="AF27" i="19"/>
  <c r="K28" i="19"/>
  <c r="W28" i="19"/>
  <c r="AI28" i="19"/>
  <c r="N29" i="19"/>
  <c r="Z29" i="19"/>
  <c r="AL29" i="19"/>
  <c r="Q30" i="19"/>
  <c r="AC30" i="19"/>
  <c r="H31" i="19"/>
  <c r="T31" i="19"/>
  <c r="AF31" i="19"/>
  <c r="K32" i="19"/>
  <c r="W32" i="19"/>
  <c r="AI32" i="19"/>
  <c r="N33" i="19"/>
  <c r="Z33" i="19"/>
  <c r="AL33" i="19"/>
  <c r="AJ30" i="19"/>
  <c r="AE17" i="19"/>
  <c r="S21" i="19"/>
  <c r="J25" i="19"/>
  <c r="AL3" i="19"/>
  <c r="K6" i="19"/>
  <c r="Q8" i="19"/>
  <c r="W10" i="19"/>
  <c r="AB12" i="19"/>
  <c r="X13" i="19"/>
  <c r="K14" i="19"/>
  <c r="AA14" i="19"/>
  <c r="F15" i="19"/>
  <c r="R15" i="19"/>
  <c r="AD15" i="19"/>
  <c r="I16" i="19"/>
  <c r="U16" i="19"/>
  <c r="AG16" i="19"/>
  <c r="L17" i="19"/>
  <c r="X17" i="19"/>
  <c r="O18" i="19"/>
  <c r="AA18" i="19"/>
  <c r="F19" i="19"/>
  <c r="R19" i="19"/>
  <c r="AD19" i="19"/>
  <c r="I20" i="19"/>
  <c r="U20" i="19"/>
  <c r="AG20" i="19"/>
  <c r="L21" i="19"/>
  <c r="X21" i="19"/>
  <c r="F22" i="19"/>
  <c r="R22" i="19"/>
  <c r="AD22" i="19"/>
  <c r="I23" i="19"/>
  <c r="U23" i="19"/>
  <c r="AG23" i="19"/>
  <c r="L24" i="19"/>
  <c r="X24" i="19"/>
  <c r="AJ24" i="19"/>
  <c r="O25" i="19"/>
  <c r="AA25" i="19"/>
  <c r="F26" i="19"/>
  <c r="R26" i="19"/>
  <c r="AD26" i="19"/>
  <c r="I27" i="19"/>
  <c r="U27" i="19"/>
  <c r="AG27" i="19"/>
  <c r="L28" i="19"/>
  <c r="X28" i="19"/>
  <c r="AJ28" i="19"/>
  <c r="O29" i="19"/>
  <c r="AA29" i="19"/>
  <c r="F30" i="19"/>
  <c r="R30" i="19"/>
  <c r="AD30" i="19"/>
  <c r="I31" i="19"/>
  <c r="U31" i="19"/>
  <c r="AG31" i="19"/>
  <c r="L32" i="19"/>
  <c r="X32" i="19"/>
  <c r="AJ32" i="19"/>
  <c r="O33" i="19"/>
  <c r="AA33" i="19"/>
  <c r="R28" i="19"/>
  <c r="S5" i="19"/>
  <c r="J18" i="19"/>
  <c r="M22" i="19"/>
  <c r="AH25" i="19"/>
  <c r="P4" i="19"/>
  <c r="V6" i="19"/>
  <c r="AB8" i="19"/>
  <c r="AH10" i="19"/>
  <c r="AC12" i="19"/>
  <c r="Y13" i="19"/>
  <c r="M14" i="19"/>
  <c r="AB14" i="19"/>
  <c r="G15" i="19"/>
  <c r="S15" i="19"/>
  <c r="AE15" i="19"/>
  <c r="J16" i="19"/>
  <c r="V16" i="19"/>
  <c r="AH16" i="19"/>
  <c r="M17" i="19"/>
  <c r="Y17" i="19"/>
  <c r="P18" i="19"/>
  <c r="AB18" i="19"/>
  <c r="G19" i="19"/>
  <c r="S19" i="19"/>
  <c r="AE19" i="19"/>
  <c r="J20" i="19"/>
  <c r="V20" i="19"/>
  <c r="AH20" i="19"/>
  <c r="M21" i="19"/>
  <c r="Y21" i="19"/>
  <c r="G22" i="19"/>
  <c r="S22" i="19"/>
  <c r="AE22" i="19"/>
  <c r="J23" i="19"/>
  <c r="V23" i="19"/>
  <c r="AH23" i="19"/>
  <c r="M24" i="19"/>
  <c r="Y24" i="19"/>
  <c r="AK24" i="19"/>
  <c r="P25" i="19"/>
  <c r="AB25" i="19"/>
  <c r="G26" i="19"/>
  <c r="S26" i="19"/>
  <c r="AE26" i="19"/>
  <c r="J27" i="19"/>
  <c r="V27" i="19"/>
  <c r="AH27" i="19"/>
  <c r="M28" i="19"/>
  <c r="Y28" i="19"/>
  <c r="AK28" i="19"/>
  <c r="P29" i="19"/>
  <c r="AB29" i="19"/>
  <c r="G30" i="19"/>
  <c r="S30" i="19"/>
  <c r="AE30" i="19"/>
  <c r="J31" i="19"/>
  <c r="V31" i="19"/>
  <c r="AH31" i="19"/>
  <c r="M32" i="19"/>
  <c r="Y32" i="19"/>
  <c r="AK32" i="19"/>
  <c r="P33" i="19"/>
  <c r="AB33" i="19"/>
  <c r="AD28" i="19"/>
  <c r="Y19" i="19"/>
  <c r="AB23" i="19"/>
  <c r="Q4" i="19"/>
  <c r="W6" i="19"/>
  <c r="AC8" i="19"/>
  <c r="AI10" i="19"/>
  <c r="AE12" i="19"/>
  <c r="Z13" i="19"/>
  <c r="O14" i="19"/>
  <c r="AC14" i="19"/>
  <c r="H15" i="19"/>
  <c r="T15" i="19"/>
  <c r="AF15" i="19"/>
  <c r="K16" i="19"/>
  <c r="W16" i="19"/>
  <c r="AI16" i="19"/>
  <c r="N17" i="19"/>
  <c r="Z17" i="19"/>
  <c r="Q18" i="19"/>
  <c r="AC18" i="19"/>
  <c r="H19" i="19"/>
  <c r="T19" i="19"/>
  <c r="AF19" i="19"/>
  <c r="K20" i="19"/>
  <c r="W20" i="19"/>
  <c r="AI20" i="19"/>
  <c r="N21" i="19"/>
  <c r="Z21" i="19"/>
  <c r="H22" i="19"/>
  <c r="T22" i="19"/>
  <c r="AF22" i="19"/>
  <c r="K23" i="19"/>
  <c r="W23" i="19"/>
  <c r="AI23" i="19"/>
  <c r="N24" i="19"/>
  <c r="Z24" i="19"/>
  <c r="AL24" i="19"/>
  <c r="Q25" i="19"/>
  <c r="AC25" i="19"/>
  <c r="H26" i="19"/>
  <c r="T26" i="19"/>
  <c r="AF26" i="19"/>
  <c r="K27" i="19"/>
  <c r="W27" i="19"/>
  <c r="AI27" i="19"/>
  <c r="N28" i="19"/>
  <c r="Z28" i="19"/>
  <c r="Q29" i="19"/>
  <c r="AC29" i="19"/>
  <c r="H30" i="19"/>
  <c r="T30" i="19"/>
  <c r="AF30" i="19"/>
  <c r="K31" i="19"/>
  <c r="W31" i="19"/>
  <c r="AI31" i="19"/>
  <c r="N32" i="19"/>
  <c r="Z32" i="19"/>
  <c r="AL32" i="19"/>
  <c r="Q33" i="19"/>
  <c r="AC33" i="19"/>
  <c r="I29" i="19"/>
  <c r="AG33" i="19"/>
  <c r="S24" i="19"/>
  <c r="P20" i="19"/>
  <c r="AB16" i="19"/>
  <c r="Y7" i="19"/>
  <c r="R32" i="19"/>
  <c r="O31" i="19"/>
  <c r="X30" i="19"/>
  <c r="L30" i="19"/>
  <c r="AA27" i="19"/>
  <c r="O27" i="19"/>
  <c r="AJ26" i="19"/>
  <c r="X26" i="19"/>
  <c r="L26" i="19"/>
  <c r="AG25" i="19"/>
  <c r="U25" i="19"/>
  <c r="I25" i="19"/>
  <c r="AD24" i="19"/>
  <c r="R24" i="19"/>
  <c r="F24" i="19"/>
  <c r="AA23" i="19"/>
  <c r="O23" i="19"/>
  <c r="AJ22" i="19"/>
  <c r="X22" i="19"/>
  <c r="L22" i="19"/>
  <c r="AD21" i="19"/>
  <c r="R21" i="19"/>
  <c r="F21" i="19"/>
  <c r="AA20" i="19"/>
  <c r="O20" i="19"/>
  <c r="X19" i="19"/>
  <c r="L19" i="19"/>
  <c r="AG18" i="19"/>
  <c r="U18" i="19"/>
  <c r="I18" i="19"/>
  <c r="AD17" i="19"/>
  <c r="R17" i="19"/>
  <c r="F17" i="19"/>
  <c r="AA16" i="19"/>
  <c r="O16" i="19"/>
  <c r="X15" i="19"/>
  <c r="L15" i="19"/>
  <c r="AG14" i="19"/>
  <c r="T14" i="19"/>
  <c r="AH13" i="19"/>
  <c r="J13" i="19"/>
  <c r="Z11" i="19"/>
  <c r="T9" i="19"/>
  <c r="N7" i="19"/>
  <c r="H5" i="19"/>
  <c r="G24" i="19"/>
  <c r="P16" i="19"/>
  <c r="AH14" i="19"/>
  <c r="I33" i="19"/>
  <c r="F28" i="19"/>
  <c r="AF33" i="19"/>
  <c r="T33" i="19"/>
  <c r="H33" i="19"/>
  <c r="AC32" i="19"/>
  <c r="Q32" i="19"/>
  <c r="AL31" i="19"/>
  <c r="Z31" i="19"/>
  <c r="N31" i="19"/>
  <c r="AI30" i="19"/>
  <c r="W30" i="19"/>
  <c r="K30" i="19"/>
  <c r="AF29" i="19"/>
  <c r="T29" i="19"/>
  <c r="H29" i="19"/>
  <c r="AC28" i="19"/>
  <c r="Q28" i="19"/>
  <c r="AL27" i="19"/>
  <c r="Z27" i="19"/>
  <c r="N27" i="19"/>
  <c r="AI26" i="19"/>
  <c r="W26" i="19"/>
  <c r="K26" i="19"/>
  <c r="AF25" i="19"/>
  <c r="T25" i="19"/>
  <c r="H25" i="19"/>
  <c r="AC24" i="19"/>
  <c r="Q24" i="19"/>
  <c r="AL23" i="19"/>
  <c r="Z23" i="19"/>
  <c r="N23" i="19"/>
  <c r="AI22" i="19"/>
  <c r="W22" i="19"/>
  <c r="K22" i="19"/>
  <c r="AC21" i="19"/>
  <c r="Q21" i="19"/>
  <c r="Z20" i="19"/>
  <c r="N20" i="19"/>
  <c r="AI19" i="19"/>
  <c r="W19" i="19"/>
  <c r="K19" i="19"/>
  <c r="AF18" i="19"/>
  <c r="T18" i="19"/>
  <c r="H18" i="19"/>
  <c r="AC17" i="19"/>
  <c r="Q17" i="19"/>
  <c r="Z16" i="19"/>
  <c r="N16" i="19"/>
  <c r="AI15" i="19"/>
  <c r="W15" i="19"/>
  <c r="K15" i="19"/>
  <c r="AF14" i="19"/>
  <c r="S14" i="19"/>
  <c r="AF13" i="19"/>
  <c r="H13" i="19"/>
  <c r="Y11" i="19"/>
  <c r="S9" i="19"/>
  <c r="M7" i="19"/>
  <c r="G5" i="19"/>
  <c r="AE24" i="19"/>
  <c r="AB20" i="19"/>
  <c r="G17" i="19"/>
  <c r="U14" i="19"/>
  <c r="AD32" i="19"/>
  <c r="U29" i="19"/>
  <c r="AE33" i="19"/>
  <c r="S33" i="19"/>
  <c r="G33" i="19"/>
  <c r="AB32" i="19"/>
  <c r="P32" i="19"/>
  <c r="AK31" i="19"/>
  <c r="Y31" i="19"/>
  <c r="M31" i="19"/>
  <c r="AH30" i="19"/>
  <c r="V30" i="19"/>
  <c r="J30" i="19"/>
  <c r="AE29" i="19"/>
  <c r="S29" i="19"/>
  <c r="G29" i="19"/>
  <c r="AB28" i="19"/>
  <c r="P28" i="19"/>
  <c r="AK27" i="19"/>
  <c r="Y27" i="19"/>
  <c r="M27" i="19"/>
  <c r="AH26" i="19"/>
  <c r="V26" i="19"/>
  <c r="J26" i="19"/>
  <c r="AE25" i="19"/>
  <c r="S25" i="19"/>
  <c r="G25" i="19"/>
  <c r="AB24" i="19"/>
  <c r="P24" i="19"/>
  <c r="AK23" i="19"/>
  <c r="Y23" i="19"/>
  <c r="M23" i="19"/>
  <c r="AH22" i="19"/>
  <c r="V22" i="19"/>
  <c r="J22" i="19"/>
  <c r="AB21" i="19"/>
  <c r="P21" i="19"/>
  <c r="Y20" i="19"/>
  <c r="M20" i="19"/>
  <c r="AH19" i="19"/>
  <c r="V19" i="19"/>
  <c r="J19" i="19"/>
  <c r="AE18" i="19"/>
  <c r="S18" i="19"/>
  <c r="G18" i="19"/>
  <c r="AB17" i="19"/>
  <c r="P17" i="19"/>
  <c r="Y16" i="19"/>
  <c r="M16" i="19"/>
  <c r="AH15" i="19"/>
  <c r="V15" i="19"/>
  <c r="J15" i="19"/>
  <c r="AE14" i="19"/>
  <c r="Q14" i="19"/>
  <c r="AE13" i="19"/>
  <c r="G13" i="19"/>
  <c r="N11" i="19"/>
  <c r="H9" i="19"/>
  <c r="AI6" i="19"/>
  <c r="AC4" i="19"/>
  <c r="P23" i="19"/>
  <c r="G21" i="19"/>
  <c r="S17" i="19"/>
  <c r="M15" i="19"/>
  <c r="U33" i="19"/>
  <c r="AG29" i="19"/>
  <c r="AD33" i="19"/>
  <c r="R33" i="19"/>
  <c r="F33" i="19"/>
  <c r="AA32" i="19"/>
  <c r="O32" i="19"/>
  <c r="AJ31" i="19"/>
  <c r="X31" i="19"/>
  <c r="L31" i="19"/>
  <c r="AG30" i="19"/>
  <c r="U30" i="19"/>
  <c r="I30" i="19"/>
  <c r="AD29" i="19"/>
  <c r="R29" i="19"/>
  <c r="F29" i="19"/>
  <c r="AA28" i="19"/>
  <c r="O28" i="19"/>
  <c r="AJ27" i="19"/>
  <c r="X27" i="19"/>
  <c r="L27" i="19"/>
  <c r="AG26" i="19"/>
  <c r="U26" i="19"/>
  <c r="I26" i="19"/>
  <c r="AD25" i="19"/>
  <c r="R25" i="19"/>
  <c r="F25" i="19"/>
  <c r="AA24" i="19"/>
  <c r="O24" i="19"/>
  <c r="AJ23" i="19"/>
  <c r="X23" i="19"/>
  <c r="L23" i="19"/>
  <c r="AG22" i="19"/>
  <c r="U22" i="19"/>
  <c r="I22" i="19"/>
  <c r="AA21" i="19"/>
  <c r="O21" i="19"/>
  <c r="X20" i="19"/>
  <c r="L20" i="19"/>
  <c r="AG19" i="19"/>
  <c r="U19" i="19"/>
  <c r="I19" i="19"/>
  <c r="AD18" i="19"/>
  <c r="R18" i="19"/>
  <c r="F18" i="19"/>
  <c r="AA17" i="19"/>
  <c r="O17" i="19"/>
  <c r="X16" i="19"/>
  <c r="L16" i="19"/>
  <c r="AG15" i="19"/>
  <c r="U15" i="19"/>
  <c r="I15" i="19"/>
  <c r="AD14" i="19"/>
  <c r="P14" i="19"/>
  <c r="AC13" i="19"/>
  <c r="AG12" i="19"/>
  <c r="M11" i="19"/>
  <c r="G9" i="19"/>
  <c r="AH6" i="19"/>
  <c r="AB4" i="19"/>
  <c r="A13" i="17"/>
  <c r="AA3" i="19"/>
  <c r="F4" i="19"/>
  <c r="R4" i="19"/>
  <c r="AD4" i="19"/>
  <c r="I5" i="19"/>
  <c r="U5" i="19"/>
  <c r="AG5" i="19"/>
  <c r="L6" i="19"/>
  <c r="X6" i="19"/>
  <c r="AJ6" i="19"/>
  <c r="O7" i="19"/>
  <c r="AA7" i="19"/>
  <c r="F8" i="19"/>
  <c r="R8" i="19"/>
  <c r="AD8" i="19"/>
  <c r="I9" i="19"/>
  <c r="U9" i="19"/>
  <c r="AG9" i="19"/>
  <c r="L10" i="19"/>
  <c r="X10" i="19"/>
  <c r="O11" i="19"/>
  <c r="AA11" i="19"/>
  <c r="F12" i="19"/>
  <c r="R12" i="19"/>
  <c r="AD12" i="19"/>
  <c r="I13" i="19"/>
  <c r="U13" i="19"/>
  <c r="AG13" i="19"/>
  <c r="L14" i="19"/>
  <c r="X14" i="19"/>
  <c r="I3" i="19"/>
  <c r="AB3" i="19"/>
  <c r="G4" i="19"/>
  <c r="S4" i="19"/>
  <c r="AE4" i="19"/>
  <c r="J5" i="19"/>
  <c r="V5" i="19"/>
  <c r="AH5" i="19"/>
  <c r="M6" i="19"/>
  <c r="Y6" i="19"/>
  <c r="AK6" i="19"/>
  <c r="P7" i="19"/>
  <c r="AB7" i="19"/>
  <c r="G8" i="19"/>
  <c r="S8" i="19"/>
  <c r="AE8" i="19"/>
  <c r="J9" i="19"/>
  <c r="V9" i="19"/>
  <c r="AH9" i="19"/>
  <c r="M10" i="19"/>
  <c r="Y10" i="19"/>
  <c r="P11" i="19"/>
  <c r="AB11" i="19"/>
  <c r="G12" i="19"/>
  <c r="S12" i="19"/>
  <c r="P3" i="19"/>
  <c r="AC3" i="19"/>
  <c r="H4" i="19"/>
  <c r="T4" i="19"/>
  <c r="AF4" i="19"/>
  <c r="K5" i="19"/>
  <c r="W5" i="19"/>
  <c r="AI5" i="19"/>
  <c r="N6" i="19"/>
  <c r="Z6" i="19"/>
  <c r="AL6" i="19"/>
  <c r="Q7" i="19"/>
  <c r="AC7" i="19"/>
  <c r="H8" i="19"/>
  <c r="T8" i="19"/>
  <c r="AF8" i="19"/>
  <c r="K9" i="19"/>
  <c r="W9" i="19"/>
  <c r="AI9" i="19"/>
  <c r="N10" i="19"/>
  <c r="Z10" i="19"/>
  <c r="Q11" i="19"/>
  <c r="AC11" i="19"/>
  <c r="H12" i="19"/>
  <c r="T12" i="19"/>
  <c r="AF12" i="19"/>
  <c r="K13" i="19"/>
  <c r="W13" i="19"/>
  <c r="AI13" i="19"/>
  <c r="N14" i="19"/>
  <c r="R3" i="19"/>
  <c r="AD3" i="19"/>
  <c r="I4" i="19"/>
  <c r="U4" i="19"/>
  <c r="AG4" i="19"/>
  <c r="L5" i="19"/>
  <c r="X5" i="19"/>
  <c r="AJ5" i="19"/>
  <c r="O6" i="19"/>
  <c r="AA6" i="19"/>
  <c r="F7" i="19"/>
  <c r="R7" i="19"/>
  <c r="AD7" i="19"/>
  <c r="I8" i="19"/>
  <c r="U8" i="19"/>
  <c r="AG8" i="19"/>
  <c r="L9" i="19"/>
  <c r="X9" i="19"/>
  <c r="AJ9" i="19"/>
  <c r="O10" i="19"/>
  <c r="AA10" i="19"/>
  <c r="F11" i="19"/>
  <c r="R11" i="19"/>
  <c r="AD11" i="19"/>
  <c r="I12" i="19"/>
  <c r="S3" i="19"/>
  <c r="AE3" i="19"/>
  <c r="J4" i="19"/>
  <c r="V4" i="19"/>
  <c r="AH4" i="19"/>
  <c r="M5" i="19"/>
  <c r="Y5" i="19"/>
  <c r="AK5" i="19"/>
  <c r="P6" i="19"/>
  <c r="AB6" i="19"/>
  <c r="G7" i="19"/>
  <c r="S7" i="19"/>
  <c r="AE7" i="19"/>
  <c r="J8" i="19"/>
  <c r="V8" i="19"/>
  <c r="AH8" i="19"/>
  <c r="M9" i="19"/>
  <c r="Y9" i="19"/>
  <c r="AK9" i="19"/>
  <c r="P10" i="19"/>
  <c r="AB10" i="19"/>
  <c r="G11" i="19"/>
  <c r="S11" i="19"/>
  <c r="AE11" i="19"/>
  <c r="J12" i="19"/>
  <c r="V12" i="19"/>
  <c r="AH12" i="19"/>
  <c r="T3" i="19"/>
  <c r="AF3" i="19"/>
  <c r="K4" i="19"/>
  <c r="W4" i="19"/>
  <c r="AI4" i="19"/>
  <c r="N5" i="19"/>
  <c r="Z5" i="19"/>
  <c r="Q6" i="19"/>
  <c r="AC6" i="19"/>
  <c r="H7" i="19"/>
  <c r="T7" i="19"/>
  <c r="AF7" i="19"/>
  <c r="K8" i="19"/>
  <c r="W8" i="19"/>
  <c r="AI8" i="19"/>
  <c r="N9" i="19"/>
  <c r="Z9" i="19"/>
  <c r="AL9" i="19"/>
  <c r="Q10" i="19"/>
  <c r="AC10" i="19"/>
  <c r="H11" i="19"/>
  <c r="T11" i="19"/>
  <c r="AF11" i="19"/>
  <c r="K12" i="19"/>
  <c r="W12" i="19"/>
  <c r="AI12" i="19"/>
  <c r="N13" i="19"/>
  <c r="U3" i="19"/>
  <c r="AG3" i="19"/>
  <c r="L4" i="19"/>
  <c r="X4" i="19"/>
  <c r="AJ4" i="19"/>
  <c r="O5" i="19"/>
  <c r="AA5" i="19"/>
  <c r="F6" i="19"/>
  <c r="R6" i="19"/>
  <c r="AD6" i="19"/>
  <c r="I7" i="19"/>
  <c r="U7" i="19"/>
  <c r="AG7" i="19"/>
  <c r="L8" i="19"/>
  <c r="X8" i="19"/>
  <c r="O9" i="19"/>
  <c r="AA9" i="19"/>
  <c r="F10" i="19"/>
  <c r="R10" i="19"/>
  <c r="AD10" i="19"/>
  <c r="I11" i="19"/>
  <c r="U11" i="19"/>
  <c r="AG11" i="19"/>
  <c r="L12" i="19"/>
  <c r="X12" i="19"/>
  <c r="O13" i="19"/>
  <c r="AA13" i="19"/>
  <c r="F14" i="19"/>
  <c r="R14" i="19"/>
  <c r="V3" i="19"/>
  <c r="AH3" i="19"/>
  <c r="M4" i="19"/>
  <c r="Y4" i="19"/>
  <c r="AK4" i="19"/>
  <c r="P5" i="19"/>
  <c r="AB5" i="19"/>
  <c r="G6" i="19"/>
  <c r="S6" i="19"/>
  <c r="AE6" i="19"/>
  <c r="J7" i="19"/>
  <c r="V7" i="19"/>
  <c r="AH7" i="19"/>
  <c r="M8" i="19"/>
  <c r="Y8" i="19"/>
  <c r="AK8" i="19"/>
  <c r="P9" i="19"/>
  <c r="AB9" i="19"/>
  <c r="G10" i="19"/>
  <c r="S10" i="19"/>
  <c r="AE10" i="19"/>
  <c r="J11" i="19"/>
  <c r="V11" i="19"/>
  <c r="AH11" i="19"/>
  <c r="M12" i="19"/>
  <c r="Y12" i="19"/>
  <c r="P13" i="19"/>
  <c r="AB13" i="19"/>
  <c r="G14" i="19"/>
  <c r="W3" i="19"/>
  <c r="AI3" i="19"/>
  <c r="N4" i="19"/>
  <c r="Z4" i="19"/>
  <c r="AL4" i="19"/>
  <c r="Q5" i="19"/>
  <c r="AC5" i="19"/>
  <c r="H6" i="19"/>
  <c r="T6" i="19"/>
  <c r="AF6" i="19"/>
  <c r="K7" i="19"/>
  <c r="W7" i="19"/>
  <c r="AI7" i="19"/>
  <c r="N8" i="19"/>
  <c r="Z8" i="19"/>
  <c r="Q9" i="19"/>
  <c r="AC9" i="19"/>
  <c r="H10" i="19"/>
  <c r="T10" i="19"/>
  <c r="AF10" i="19"/>
  <c r="K11" i="19"/>
  <c r="W11" i="19"/>
  <c r="AI11" i="19"/>
  <c r="N12" i="19"/>
  <c r="Z12" i="19"/>
  <c r="Q13" i="19"/>
  <c r="X3" i="19"/>
  <c r="O4" i="19"/>
  <c r="AA4" i="19"/>
  <c r="F5" i="19"/>
  <c r="R5" i="19"/>
  <c r="AD5" i="19"/>
  <c r="I6" i="19"/>
  <c r="U6" i="19"/>
  <c r="AG6" i="19"/>
  <c r="L7" i="19"/>
  <c r="X7" i="19"/>
  <c r="AJ7" i="19"/>
  <c r="O8" i="19"/>
  <c r="AA8" i="19"/>
  <c r="F9" i="19"/>
  <c r="R9" i="19"/>
  <c r="AD9" i="19"/>
  <c r="I10" i="19"/>
  <c r="U10" i="19"/>
  <c r="AG10" i="19"/>
  <c r="L11" i="19"/>
  <c r="X11" i="19"/>
  <c r="O12" i="19"/>
  <c r="AA12" i="19"/>
  <c r="F13" i="19"/>
  <c r="R13" i="19"/>
  <c r="AD13" i="19"/>
  <c r="I14" i="19"/>
  <c r="A7" i="17"/>
  <c r="Q3" i="19"/>
  <c r="F3" i="19"/>
  <c r="G3" i="19"/>
  <c r="H3" i="19"/>
  <c r="O3" i="19"/>
  <c r="N3" i="19"/>
  <c r="M3" i="19"/>
  <c r="L3" i="19"/>
  <c r="K3" i="19"/>
  <c r="J3" i="19"/>
  <c r="A2" i="17"/>
  <c r="G2" i="19"/>
  <c r="M2" i="19"/>
  <c r="S2" i="19"/>
  <c r="Y2" i="19"/>
  <c r="AE2" i="19"/>
  <c r="AK2" i="19"/>
  <c r="U2" i="19"/>
  <c r="AG2" i="19"/>
  <c r="AB2" i="19"/>
  <c r="H2" i="19"/>
  <c r="N2" i="19"/>
  <c r="T2" i="19"/>
  <c r="Z2" i="19"/>
  <c r="AF2" i="19"/>
  <c r="AL2" i="19"/>
  <c r="AA2" i="19"/>
  <c r="V2" i="19"/>
  <c r="K2" i="19"/>
  <c r="Q2" i="19"/>
  <c r="W2" i="19"/>
  <c r="AC2" i="19"/>
  <c r="AI2" i="19"/>
  <c r="E2" i="5" s="1"/>
  <c r="I2" i="19"/>
  <c r="F2" i="19"/>
  <c r="J2" i="19"/>
  <c r="AH2" i="19"/>
  <c r="D2" i="5" s="1"/>
  <c r="L2" i="19"/>
  <c r="R2" i="19"/>
  <c r="X2" i="19"/>
  <c r="AD2" i="19"/>
  <c r="AJ2" i="19"/>
  <c r="P2" i="19"/>
  <c r="O2" i="19"/>
  <c r="AK2" i="17"/>
  <c r="AJ2" i="17"/>
  <c r="AB30" i="2"/>
  <c r="AE31" i="2"/>
  <c r="AC32" i="2"/>
  <c r="AA31" i="2"/>
  <c r="AE33" i="2"/>
  <c r="AA33" i="2"/>
  <c r="AA30" i="2"/>
  <c r="AD31" i="2"/>
  <c r="AE32" i="2"/>
  <c r="AC31" i="2"/>
  <c r="AD32" i="2"/>
  <c r="AB31" i="2"/>
  <c r="AD33" i="2"/>
  <c r="AB32" i="2"/>
  <c r="AE30" i="2"/>
  <c r="AC33" i="2"/>
  <c r="AA32" i="2"/>
  <c r="AD30" i="2"/>
  <c r="AB33" i="2"/>
  <c r="AC30" i="2"/>
  <c r="AB8" i="2"/>
  <c r="AE2" i="2"/>
  <c r="AD5" i="2"/>
  <c r="AD26" i="2"/>
  <c r="AC26" i="2"/>
  <c r="AC25" i="2"/>
  <c r="AE28" i="2"/>
  <c r="AA5" i="2"/>
  <c r="AA10" i="2"/>
  <c r="AA27" i="2"/>
  <c r="AC27" i="2"/>
  <c r="AB28" i="2"/>
  <c r="AD29" i="2"/>
  <c r="AC29" i="2"/>
  <c r="AB2" i="2"/>
  <c r="AE21" i="2"/>
  <c r="AE7" i="2"/>
  <c r="AB14" i="2"/>
  <c r="AB11" i="2"/>
  <c r="AC28" i="2"/>
  <c r="AE29" i="2"/>
  <c r="AC3" i="2"/>
  <c r="AC2" i="2"/>
  <c r="AA28" i="2"/>
  <c r="AE18" i="2"/>
  <c r="AD21" i="2"/>
  <c r="AD7" i="2"/>
  <c r="AC5" i="2"/>
  <c r="AA2" i="2"/>
  <c r="AC12" i="2"/>
  <c r="AD18" i="2"/>
  <c r="AB29" i="2"/>
  <c r="AC8" i="2"/>
  <c r="AA29" i="2"/>
  <c r="AB7" i="2"/>
  <c r="AA7" i="2"/>
  <c r="AB24" i="2"/>
  <c r="AE26" i="2"/>
  <c r="AA8" i="2"/>
  <c r="AE27" i="2"/>
  <c r="AD27" i="2"/>
  <c r="AD25" i="2"/>
  <c r="AB4" i="2"/>
  <c r="AB26" i="2"/>
  <c r="AE13" i="2"/>
  <c r="AC11" i="2"/>
  <c r="AD28" i="2"/>
  <c r="AB27" i="2"/>
  <c r="AA26" i="2"/>
  <c r="AA14" i="2"/>
  <c r="AA4" i="2"/>
  <c r="AB3" i="2"/>
  <c r="AB22" i="2"/>
  <c r="AA11" i="2"/>
  <c r="AA13" i="2"/>
  <c r="AE17" i="2"/>
  <c r="AC23" i="2"/>
  <c r="AC18" i="2"/>
  <c r="AB21" i="2"/>
  <c r="AE14" i="2"/>
  <c r="AE4" i="2"/>
  <c r="AD15" i="2"/>
  <c r="AE11" i="2"/>
  <c r="AD22" i="2"/>
  <c r="AD2" i="2"/>
  <c r="AE23" i="2"/>
  <c r="AD8" i="2"/>
  <c r="AD3" i="2"/>
  <c r="AC24" i="2"/>
  <c r="AA18" i="2"/>
  <c r="AB15" i="2"/>
  <c r="AD10" i="2"/>
  <c r="AE25" i="2"/>
  <c r="AB10" i="2"/>
  <c r="AC14" i="2"/>
  <c r="AC4" i="2"/>
  <c r="AD11" i="2"/>
  <c r="AD12" i="2"/>
  <c r="AC20" i="2"/>
  <c r="AC22" i="2"/>
  <c r="AE20" i="2"/>
  <c r="AE8" i="2"/>
  <c r="AA22" i="2"/>
  <c r="AE3" i="2"/>
  <c r="AB18" i="2"/>
  <c r="AC15" i="2"/>
  <c r="AA21" i="2"/>
  <c r="AE10" i="2"/>
  <c r="AA15" i="2"/>
  <c r="AC10" i="2"/>
  <c r="AD14" i="2"/>
  <c r="AA3" i="2"/>
  <c r="AD4" i="2"/>
  <c r="AB25" i="2"/>
  <c r="AE22" i="2"/>
  <c r="AA25" i="2"/>
  <c r="AA20" i="2"/>
  <c r="AA19" i="2"/>
  <c r="AD20" i="2"/>
  <c r="AE19" i="2"/>
  <c r="AA17" i="2"/>
  <c r="AD17" i="2"/>
  <c r="AB20" i="2"/>
  <c r="AC13" i="2"/>
  <c r="AA16" i="2"/>
  <c r="AD16" i="2"/>
  <c r="AB17" i="2"/>
  <c r="AB23" i="2"/>
  <c r="AE9" i="2"/>
  <c r="AE6" i="2"/>
  <c r="AD19" i="2"/>
  <c r="AA23" i="2"/>
  <c r="AD9" i="2"/>
  <c r="AD6" i="2"/>
  <c r="AC19" i="2"/>
  <c r="AE5" i="2"/>
  <c r="AC9" i="2"/>
  <c r="AC6" i="2"/>
  <c r="AC21" i="2"/>
  <c r="AB19" i="2"/>
  <c r="AB9" i="2"/>
  <c r="AB6" i="2"/>
  <c r="AE24" i="2"/>
  <c r="AD23" i="2"/>
  <c r="AA9" i="2"/>
  <c r="AA6" i="2"/>
  <c r="AB5" i="2"/>
  <c r="AD24" i="2"/>
  <c r="AA24" i="2"/>
  <c r="AC7" i="2"/>
  <c r="AE15" i="2"/>
  <c r="AB12" i="2"/>
  <c r="AC16" i="2"/>
  <c r="AE12" i="2"/>
  <c r="AA12" i="2"/>
  <c r="AD13" i="2"/>
  <c r="AB13" i="2"/>
  <c r="AB16" i="2"/>
  <c r="AE16" i="2"/>
  <c r="AC17" i="2"/>
  <c r="AL28" i="19" l="1"/>
  <c r="AK60" i="17"/>
  <c r="AK25" i="19" s="1"/>
  <c r="AJ60" i="17"/>
  <c r="AL60" i="17"/>
  <c r="AJ11" i="17"/>
  <c r="AK11" i="17"/>
  <c r="AK19" i="19" s="1"/>
  <c r="AL11" i="17"/>
  <c r="AL5" i="19"/>
  <c r="AL8" i="19"/>
  <c r="AL7" i="17"/>
  <c r="AK7" i="17"/>
  <c r="AK18" i="19" s="1"/>
  <c r="AJ7" i="17"/>
  <c r="AJ13" i="17"/>
  <c r="AK13" i="17"/>
  <c r="AK20" i="19" s="1"/>
  <c r="AL13" i="17"/>
  <c r="AJ14" i="17"/>
  <c r="AK14" i="17"/>
  <c r="AL14" i="17"/>
  <c r="AJ8" i="19"/>
  <c r="AJ3" i="19"/>
  <c r="AK21" i="19"/>
  <c r="AK3" i="19"/>
  <c r="AJ16" i="19"/>
  <c r="AK16" i="19"/>
  <c r="AK17" i="19"/>
  <c r="AJ10" i="19"/>
  <c r="AK12" i="19"/>
  <c r="AL13" i="19"/>
  <c r="AL17" i="19"/>
  <c r="AL10" i="19"/>
  <c r="AJ11" i="19"/>
  <c r="AK14" i="19"/>
  <c r="AL12" i="19"/>
  <c r="AJ13" i="19"/>
  <c r="AJ17" i="19"/>
  <c r="AK15" i="19"/>
  <c r="AK10" i="19"/>
  <c r="AJ14" i="19"/>
  <c r="AK11" i="19"/>
  <c r="AK13" i="19"/>
  <c r="AL14" i="19"/>
  <c r="AL16" i="19"/>
  <c r="AL15" i="19"/>
  <c r="AJ15" i="19"/>
  <c r="AL11" i="19"/>
  <c r="AJ12" i="19"/>
  <c r="AL21" i="19" l="1"/>
  <c r="AJ18" i="19"/>
  <c r="AL18" i="19"/>
  <c r="AL25" i="19"/>
  <c r="AJ25" i="19"/>
  <c r="AL20" i="19"/>
  <c r="AL19" i="19"/>
  <c r="AJ21" i="19"/>
  <c r="AJ20" i="19"/>
  <c r="AJ19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<sst xmlns="http://schemas.openxmlformats.org/spreadsheetml/2006/main" count="1383" uniqueCount="676">
  <si>
    <t>Scene</t>
  </si>
  <si>
    <t>Estimated PAH cost</t>
  </si>
  <si>
    <t>Estimated SAH cost</t>
  </si>
  <si>
    <t>PAH cost with fallback</t>
  </si>
  <si>
    <t>PAH intersections with fallback</t>
  </si>
  <si>
    <t>PAH hit percentage</t>
  </si>
  <si>
    <t>PAH cost without fallback</t>
  </si>
  <si>
    <t>SAH cost without fallback</t>
  </si>
  <si>
    <t>PAH intersections without fallback</t>
  </si>
  <si>
    <t>SAH cost</t>
  </si>
  <si>
    <t>SAH intersections</t>
  </si>
  <si>
    <t>Overlapping %</t>
  </si>
  <si>
    <t>Overlapping % culled</t>
  </si>
  <si>
    <t>Max level PAH</t>
  </si>
  <si>
    <t>Max leaf cost</t>
  </si>
  <si>
    <t>Max leaf area</t>
  </si>
  <si>
    <t>Max leaf hit probability</t>
  </si>
  <si>
    <t>Max triangles per leaf</t>
  </si>
  <si>
    <t>Max non fallback levels</t>
  </si>
  <si>
    <t>Split plane quality threshold</t>
  </si>
  <si>
    <t>Acceptable children/father hit probability</t>
  </si>
  <si>
    <t>Excellent children/father hit probability</t>
  </si>
  <si>
    <t>Choose split plane PAH average</t>
  </si>
  <si>
    <t>Choose split plane SAH average</t>
  </si>
  <si>
    <t>Compute cost PAH average</t>
  </si>
  <si>
    <t>Compute cost SAH average</t>
  </si>
  <si>
    <t>SuzannePlaneFull15</t>
  </si>
  <si>
    <t>CottageWallsPlaneFull15</t>
  </si>
  <si>
    <t>WoodPlaneFullParallel</t>
  </si>
  <si>
    <t>WoodPlaneFull15</t>
  </si>
  <si>
    <t>WoodPointFullParallel</t>
  </si>
  <si>
    <t>WoodPlaneFullObliqueLongest</t>
  </si>
  <si>
    <t>WoodPlaneFull45</t>
  </si>
  <si>
    <t>WoodPlaneFull45Longest</t>
  </si>
  <si>
    <t>WoodPlaneFullOblique</t>
  </si>
  <si>
    <t>WoodPointFull15</t>
  </si>
  <si>
    <t>CottageWallsPlaneFullParallel</t>
  </si>
  <si>
    <t>SuzannePlaneFullOblique</t>
  </si>
  <si>
    <t>CottageWallsPointFullParallel</t>
  </si>
  <si>
    <t>SuzannePlaneFull45</t>
  </si>
  <si>
    <t>CottageWallsPointFull45</t>
  </si>
  <si>
    <t>CottageWallsPlaneFullOblique</t>
  </si>
  <si>
    <t>SuzannePlaneFullParallel</t>
  </si>
  <si>
    <t>CottageWallsPointFullOblique</t>
  </si>
  <si>
    <t>CottageWallsPlaneFull45</t>
  </si>
  <si>
    <t>Random100PlaneFullParallel</t>
  </si>
  <si>
    <t>Random100PlaneFull15</t>
  </si>
  <si>
    <t>Random100PlaneFullObliqueLongest</t>
  </si>
  <si>
    <t>Random100PlaneFull45</t>
  </si>
  <si>
    <t>SponzaPointFull15</t>
  </si>
  <si>
    <t>Random100PlaneFull45Longest</t>
  </si>
  <si>
    <t>Random100PlaneFullOblique</t>
  </si>
  <si>
    <t>SponzaPlaneFullParallel</t>
  </si>
  <si>
    <t>Random100PointFull45</t>
  </si>
  <si>
    <t>SponzaPlaneFull15</t>
  </si>
  <si>
    <t>Random100PointFull15</t>
  </si>
  <si>
    <t>SponzaPlaneFullObliqueLongest</t>
  </si>
  <si>
    <t>SponzaPlaneFull45</t>
  </si>
  <si>
    <t>SponzaPlaneFull45Longest</t>
  </si>
  <si>
    <t>SponzaPlaneFullOblique</t>
  </si>
  <si>
    <t>CottageWallsPlaneFull15Longest</t>
  </si>
  <si>
    <t>WoodPlaneFullParallelLongest</t>
  </si>
  <si>
    <t>WoodPlaneFull15Longest</t>
  </si>
  <si>
    <t>SuzannePointFullParallel</t>
  </si>
  <si>
    <t>CottageWallsPlaneFullObliqueLongest</t>
  </si>
  <si>
    <t>SuzannePlaneFullParallelLongest</t>
  </si>
  <si>
    <t>SuzannePlaneFull15Longest</t>
  </si>
  <si>
    <t>SuzannePlaneFull45Longest</t>
  </si>
  <si>
    <t>SuzannePointFullOblique</t>
  </si>
  <si>
    <t>SuzannePointFull45</t>
  </si>
  <si>
    <t>CottageWallsPlaneFullParallelLongest</t>
  </si>
  <si>
    <t>SuzannePlaneFullObliqueLongest</t>
  </si>
  <si>
    <t>CottageWallsPlaneFull45Longest</t>
  </si>
  <si>
    <t>Random100PlaneFullParallelLongest</t>
  </si>
  <si>
    <t>Random100PlaneFull15Longest</t>
  </si>
  <si>
    <t>SponzaPlaneFullParallelLongest</t>
  </si>
  <si>
    <t>Random100PointFullParallel</t>
  </si>
  <si>
    <t>SponzaPlaneFull15Longest</t>
  </si>
  <si>
    <t>WoodPointFull45</t>
  </si>
  <si>
    <t>WoodPointFullOblique</t>
  </si>
  <si>
    <t>SuzannePointFull15</t>
  </si>
  <si>
    <t>CottageWallsPointFull15</t>
  </si>
  <si>
    <t>Random100PointFullOblique</t>
  </si>
  <si>
    <t>SponzaPointFullParallel</t>
  </si>
  <si>
    <t>SponzaPointFull45</t>
  </si>
  <si>
    <t>SponzaPointFullOblique</t>
  </si>
  <si>
    <t>PAH error</t>
  </si>
  <si>
    <t>SAH error</t>
  </si>
  <si>
    <t>PAH faster%</t>
  </si>
  <si>
    <t>PAH without fallback faster %</t>
  </si>
  <si>
    <t>Breakeven hit%</t>
  </si>
  <si>
    <t>CottagePlaneFullObliqueLongest</t>
  </si>
  <si>
    <t>CottagePlaneFullParallel</t>
  </si>
  <si>
    <t>CrowdPlaneFull45</t>
  </si>
  <si>
    <t>CrowdPointFull45</t>
  </si>
  <si>
    <t>CrowdPlaneFullObliqueLongest</t>
  </si>
  <si>
    <t>CrowdPlaneFullParallel</t>
  </si>
  <si>
    <t>CottagePointFullParallel</t>
  </si>
  <si>
    <t>CottagePlaneFull45</t>
  </si>
  <si>
    <t>CrowdPlaneFull15</t>
  </si>
  <si>
    <t>CottagePlaneFull15</t>
  </si>
  <si>
    <t>CrowdPlaneFullParallelLongest</t>
  </si>
  <si>
    <t>CrowdPlaneFullOblique</t>
  </si>
  <si>
    <t>CrowdPlaneFull45Longest</t>
  </si>
  <si>
    <t>CottagePlaneFullParallelLongest</t>
  </si>
  <si>
    <t>CottagePlaneFullOblique</t>
  </si>
  <si>
    <t>Random1000PlaneFullParallel</t>
  </si>
  <si>
    <t>Random1000PlaneFull15</t>
  </si>
  <si>
    <t>Random1000PlaneFull45</t>
  </si>
  <si>
    <t>Random1000PlaneFull45Longest</t>
  </si>
  <si>
    <t>Random1000PlaneFullOblique</t>
  </si>
  <si>
    <t>CottagePlaneFull15Longest</t>
  </si>
  <si>
    <t>CottagePointFullOblique</t>
  </si>
  <si>
    <t>CottagePlaneFull45Longest</t>
  </si>
  <si>
    <t>CrowdPlaneFull15Longest</t>
  </si>
  <si>
    <t>Random1000PlaneFullParallelLongest</t>
  </si>
  <si>
    <t>Random1000PlaneFull15Longest</t>
  </si>
  <si>
    <t>Random1000PlaneFullObliqueLongest</t>
  </si>
  <si>
    <t>CottagePointFull15</t>
  </si>
  <si>
    <t>CrowdPointFullParallel</t>
  </si>
  <si>
    <t>CottagePointFull45</t>
  </si>
  <si>
    <t>CrowdPointFull15</t>
  </si>
  <si>
    <t>CrowdPointFullOblique</t>
  </si>
  <si>
    <t>Random1000PointFullParallel</t>
  </si>
  <si>
    <t>Random1000PointFull15</t>
  </si>
  <si>
    <t>Random1000PointFull45</t>
  </si>
  <si>
    <t>Random1000PointFullOblique</t>
  </si>
  <si>
    <t>All 15</t>
  </si>
  <si>
    <t>All 45</t>
  </si>
  <si>
    <t>All oblique</t>
  </si>
  <si>
    <t>Plane parallel</t>
  </si>
  <si>
    <t>All parallel</t>
  </si>
  <si>
    <t>Plane 15</t>
  </si>
  <si>
    <t>Plane 45</t>
  </si>
  <si>
    <t>Plane oblique</t>
  </si>
  <si>
    <t>Point parallel</t>
  </si>
  <si>
    <t>Point 15</t>
  </si>
  <si>
    <t>Point 45</t>
  </si>
  <si>
    <t>Point oblique</t>
  </si>
  <si>
    <t>Plane parallel longest</t>
  </si>
  <si>
    <t>Plane 15 longest</t>
  </si>
  <si>
    <t>Plane 45 longest</t>
  </si>
  <si>
    <t>Plane oblique longest</t>
  </si>
  <si>
    <t>Name</t>
  </si>
  <si>
    <t>WoodPlaneFullSah45</t>
  </si>
  <si>
    <t>WoodPlaneFullSahParallel</t>
  </si>
  <si>
    <t>WoodPlaneFullSah15</t>
  </si>
  <si>
    <t>WoodPlaneFullSahOblique</t>
  </si>
  <si>
    <t>SuzannePlaneFullSah45</t>
  </si>
  <si>
    <t>SuzannePlaneFullSahOblique</t>
  </si>
  <si>
    <t>SuzannePlaneFullSahParallel</t>
  </si>
  <si>
    <t>CottagePlaneFullSahParallel</t>
  </si>
  <si>
    <t>SuzannePlaneFullSah15</t>
  </si>
  <si>
    <t>CottagePlaneFullSah15</t>
  </si>
  <si>
    <t>CottagePlaneFullSah45</t>
  </si>
  <si>
    <t>CottagePlaneFullSahOblique</t>
  </si>
  <si>
    <t>CottageWallsPlaneFullSahParallel</t>
  </si>
  <si>
    <t>CottageWallsPlaneFullSah15</t>
  </si>
  <si>
    <t>CottageWallsPlaneFullSah45</t>
  </si>
  <si>
    <t>SponzaPlaneFullSah15</t>
  </si>
  <si>
    <t>CottageWallsPlaneFullSahOblique</t>
  </si>
  <si>
    <t>CrowdPlaneFullSahParallel</t>
  </si>
  <si>
    <t>CrowdPlaneFullSah15</t>
  </si>
  <si>
    <t>SponzaPlaneFullSahParallel</t>
  </si>
  <si>
    <t>CrowdPlaneFullSah45</t>
  </si>
  <si>
    <t>CrowdPlaneFullSahOblique</t>
  </si>
  <si>
    <t>Random100PlaneFullSahParallel</t>
  </si>
  <si>
    <t>Random100PlaneFullSah15</t>
  </si>
  <si>
    <t>Random100PlaneFullSah45</t>
  </si>
  <si>
    <t>Random100PlaneFullSahOblique</t>
  </si>
  <si>
    <t>Random1000PlaneFullSahParallel</t>
  </si>
  <si>
    <t>Random1000PlaneFullSah15</t>
  </si>
  <si>
    <t>Random1000PlaneFullSah45</t>
  </si>
  <si>
    <t>Random1000PlaneFullSahOblique</t>
  </si>
  <si>
    <t>SponzaPlaneFullSah45</t>
  </si>
  <si>
    <t>SponzaPlaneFullSahOblique</t>
  </si>
  <si>
    <t>Plane parallel SPFH</t>
  </si>
  <si>
    <t>Plane 45 SPFH</t>
  </si>
  <si>
    <t>Plane 15 SPFH</t>
  </si>
  <si>
    <t>Plane oblique SPFH</t>
  </si>
  <si>
    <t>Point parallel SPFH</t>
  </si>
  <si>
    <t>Point 15 SPFH</t>
  </si>
  <si>
    <t>Point 45 SPFH</t>
  </si>
  <si>
    <t>Point oblique SPFH</t>
  </si>
  <si>
    <t>All parallel SPFH</t>
  </si>
  <si>
    <t>All 15 SPFH</t>
  </si>
  <si>
    <t>All 45 SPFH</t>
  </si>
  <si>
    <t>All oblique SPFH</t>
  </si>
  <si>
    <t>WoodPointFullSah45</t>
  </si>
  <si>
    <t>WoodPointFullSahParallel</t>
  </si>
  <si>
    <t>WoodPointFullSah15</t>
  </si>
  <si>
    <t>SuzannePointFullSah15</t>
  </si>
  <si>
    <t>CrowdPointFullSahParallel</t>
  </si>
  <si>
    <t>WoodPointFullSahOblique</t>
  </si>
  <si>
    <t>SuzannePointFullSahOblique</t>
  </si>
  <si>
    <t>CottageWallsPointFullSahParallel</t>
  </si>
  <si>
    <t>SuzannePointFullSah45</t>
  </si>
  <si>
    <t>CottageWallsPointFullSah45</t>
  </si>
  <si>
    <t>SuzannePointFullSahParallel</t>
  </si>
  <si>
    <t>CottagePointFullSahParallel</t>
  </si>
  <si>
    <t>CottagePointFullSah15</t>
  </si>
  <si>
    <t>SponzaPointFullSahParallel</t>
  </si>
  <si>
    <t>CottagePointFullSah45</t>
  </si>
  <si>
    <t>CottagePointFullSahOblique</t>
  </si>
  <si>
    <t>CottageWallsPointFullSah15</t>
  </si>
  <si>
    <t>SponzaPointFullSah15</t>
  </si>
  <si>
    <t>CottageWallsPointFullSahOblique</t>
  </si>
  <si>
    <t>CrowdPointFullSah15</t>
  </si>
  <si>
    <t>CrowdPointFullSah45</t>
  </si>
  <si>
    <t>Random100PointFullSah15</t>
  </si>
  <si>
    <t>CrowdPointFullSahOblique</t>
  </si>
  <si>
    <t>Random100PointFullSahOblique</t>
  </si>
  <si>
    <t>Random100PointFullSahParallel</t>
  </si>
  <si>
    <t>Random100PointFullSah45</t>
  </si>
  <si>
    <t>Random1000PointFullSahParallel</t>
  </si>
  <si>
    <t>Random1000PointFullSah15</t>
  </si>
  <si>
    <t>Random1000PointFullSah45</t>
  </si>
  <si>
    <t>Random1000PointFullSahOblique</t>
  </si>
  <si>
    <t>SponzaPointFullSah45</t>
  </si>
  <si>
    <t>SponzaPointFullSahOblique</t>
  </si>
  <si>
    <t>Scene ID</t>
  </si>
  <si>
    <t>Order</t>
  </si>
  <si>
    <t>Hit%</t>
  </si>
  <si>
    <t>Sponza</t>
  </si>
  <si>
    <t>Random100</t>
  </si>
  <si>
    <t>Breakeven delta</t>
  </si>
  <si>
    <t>WoodPlaneFullStandardOblique</t>
  </si>
  <si>
    <t>WoodPlaneFullStandard45</t>
  </si>
  <si>
    <t>WoodPlaneFullStandardParallel</t>
  </si>
  <si>
    <t>SuzannePlaneFullStandardParallel</t>
  </si>
  <si>
    <t>WoodPlaneFullStandard15</t>
  </si>
  <si>
    <t>SuzannePlaneFullStandard15</t>
  </si>
  <si>
    <t>SuzannePlaneFullStandard45</t>
  </si>
  <si>
    <t>SuzannePlaneFullStandardOblique</t>
  </si>
  <si>
    <t>CottagePlaneFullStandardParallel</t>
  </si>
  <si>
    <t>CottagePlaneFullStandard15</t>
  </si>
  <si>
    <t>SponzaPlaneFullStandardParallel</t>
  </si>
  <si>
    <t>CottagePlaneFullStandard45</t>
  </si>
  <si>
    <t>SponzaPlaneFullStandard45</t>
  </si>
  <si>
    <t>CottagePlaneFullStandardOblique</t>
  </si>
  <si>
    <t>CottageWallsPlaneFullStandardParallel</t>
  </si>
  <si>
    <t>CottageWallsPlaneFullStandard15</t>
  </si>
  <si>
    <t>CottageWallsPlaneFullStandard45</t>
  </si>
  <si>
    <t>CottageWallsPlaneFullStandardOblique</t>
  </si>
  <si>
    <t>CrowdPlaneFullStandardParallel</t>
  </si>
  <si>
    <t>Random100PlaneFullStandardParallel</t>
  </si>
  <si>
    <t>CrowdPlaneFullStandard15</t>
  </si>
  <si>
    <t>CrowdPlaneFullStandard45</t>
  </si>
  <si>
    <t>CrowdPlaneFullStandardOblique</t>
  </si>
  <si>
    <t>SponzaPlaneFullStandardOblique</t>
  </si>
  <si>
    <t>Random100PlaneFullStandard15</t>
  </si>
  <si>
    <t>Random100PlaneFullStandard45</t>
  </si>
  <si>
    <t>Random100PlaneFullStandardOblique</t>
  </si>
  <si>
    <t>Random1000PlaneFullStandardParallel</t>
  </si>
  <si>
    <t>Random1000PlaneFullStandard15</t>
  </si>
  <si>
    <t>Random1000PlaneFullStandard45</t>
  </si>
  <si>
    <t>Random1000PlaneFullStandardOblique</t>
  </si>
  <si>
    <t>SponzaPlaneFullStandard15</t>
  </si>
  <si>
    <t>Plane parallel standard</t>
  </si>
  <si>
    <t>Plane 15 standard</t>
  </si>
  <si>
    <t>Plane 45 standard</t>
  </si>
  <si>
    <t>Plane oblique standard</t>
  </si>
  <si>
    <t>Point parallel standard</t>
  </si>
  <si>
    <t>Point 15 standard</t>
  </si>
  <si>
    <t>Point 45 standard</t>
  </si>
  <si>
    <t>Point oblique standard</t>
  </si>
  <si>
    <t>WoodPointFullStandard45</t>
  </si>
  <si>
    <t>SuzannePointFullStandard15</t>
  </si>
  <si>
    <t>CottageWallsPointFullStandard15</t>
  </si>
  <si>
    <t>WoodPointFullStandardOblique</t>
  </si>
  <si>
    <t>WoodPointFullStandardParallel</t>
  </si>
  <si>
    <t>WoodPointFullStandard15</t>
  </si>
  <si>
    <t>SuzannePointFullStandard45</t>
  </si>
  <si>
    <t>SuzannePointFullStandardParallel</t>
  </si>
  <si>
    <t>SuzannePointFullStandardOblique</t>
  </si>
  <si>
    <t>CottagePointFullStandardParallel</t>
  </si>
  <si>
    <t>CottagePointFullStandard15</t>
  </si>
  <si>
    <t>CottagePointFullStandard45</t>
  </si>
  <si>
    <t>CottagePointFullStandardOblique</t>
  </si>
  <si>
    <t>CottageWallsPointFullStandardParallel</t>
  </si>
  <si>
    <t>CottageWallsPointFullStandard45</t>
  </si>
  <si>
    <t>CottageWallsPointFullStandardOblique</t>
  </si>
  <si>
    <t>CrowdPointFullStandardParallel</t>
  </si>
  <si>
    <t>CrowdPointFullStandard15</t>
  </si>
  <si>
    <t>SponzaPointFullStandardParallel</t>
  </si>
  <si>
    <t>CrowdPointFullStandard45</t>
  </si>
  <si>
    <t>SponzaPointFullStandard45</t>
  </si>
  <si>
    <t>CrowdPointFullStandardOblique</t>
  </si>
  <si>
    <t>Random100PointFullStandard45</t>
  </si>
  <si>
    <t>Random100PointFullStandardParallel</t>
  </si>
  <si>
    <t>Random100PointFullStandard15</t>
  </si>
  <si>
    <t>Random1000PointFullStandardParallel</t>
  </si>
  <si>
    <t>Random100PointFullStandardOblique</t>
  </si>
  <si>
    <t>Random1000PointFullStandard15</t>
  </si>
  <si>
    <t>Random1000PointFullStandard45</t>
  </si>
  <si>
    <t>Random1000PointFullStandardOblique</t>
  </si>
  <si>
    <t>SponzaPointFullStandard15</t>
  </si>
  <si>
    <t>SponzaPointFullStandardOblique</t>
  </si>
  <si>
    <t>WoodPointFullParallelLongest</t>
  </si>
  <si>
    <t>SuzannePointFull45Longest</t>
  </si>
  <si>
    <t>SuzannePointFullObliqueLongest</t>
  </si>
  <si>
    <t>SuzannePointFullParallelLongest</t>
  </si>
  <si>
    <t>WoodPointFull15Longest</t>
  </si>
  <si>
    <t>CrowdPointFullObliqueLongest</t>
  </si>
  <si>
    <t>SuzannePointFull15Longest</t>
  </si>
  <si>
    <t>WoodPointFull45Longest</t>
  </si>
  <si>
    <t>CrowdPointFullParallelLongest</t>
  </si>
  <si>
    <t>CottagePointFull45Longest</t>
  </si>
  <si>
    <t>WoodPointFullObliqueLongest</t>
  </si>
  <si>
    <t>CottagePointFullParallelLongest</t>
  </si>
  <si>
    <t>CottagePointFull15Longest</t>
  </si>
  <si>
    <t>CottagePointFullObliqueLongest</t>
  </si>
  <si>
    <t>CottageWallsPointFullParallelLongest</t>
  </si>
  <si>
    <t>CottageWallsPointFull15Longest</t>
  </si>
  <si>
    <t>CottageWallsPointFull45Longest</t>
  </si>
  <si>
    <t>CottageWallsPointFullObliqueLongest</t>
  </si>
  <si>
    <t>CrowdPointFull15Longest</t>
  </si>
  <si>
    <t>CrowdPointFull45Longest</t>
  </si>
  <si>
    <t>Random100PointFullParallelLongest</t>
  </si>
  <si>
    <t>Random100PointFull15Longest</t>
  </si>
  <si>
    <t>Random100PointFull45Longest</t>
  </si>
  <si>
    <t>Random100PointFullObliqueLongest</t>
  </si>
  <si>
    <t>Random1000PointFullParallelLongest</t>
  </si>
  <si>
    <t>Random1000PointFull15Longest</t>
  </si>
  <si>
    <t>Random1000PointFull45Longest</t>
  </si>
  <si>
    <t>Random1000PointFullObliqueLongest</t>
  </si>
  <si>
    <t>SponzaPointFullParallelLongest</t>
  </si>
  <si>
    <t>SponzaPointFull15Longest</t>
  </si>
  <si>
    <t>SponzaPointFull45Longest</t>
  </si>
  <si>
    <t>SponzaPointFullObliqueLongest</t>
  </si>
  <si>
    <t>Point parallel longest</t>
  </si>
  <si>
    <t>Point 15 longest</t>
  </si>
  <si>
    <t>Point 45 longest</t>
  </si>
  <si>
    <t>Point oblique longest</t>
  </si>
  <si>
    <t>PAH+SPFH</t>
  </si>
  <si>
    <t>SAH+LSPH</t>
  </si>
  <si>
    <t>PAH+LSPH</t>
  </si>
  <si>
    <t>SAH+SPFH</t>
  </si>
  <si>
    <t>Real cost with fallback</t>
  </si>
  <si>
    <t>Intersections with fallback</t>
  </si>
  <si>
    <t>Real cost without fallback</t>
  </si>
  <si>
    <t>Intersections without fallback</t>
  </si>
  <si>
    <t>Only fallbcak cost</t>
  </si>
  <si>
    <t>Hit %</t>
  </si>
  <si>
    <t>Overlapping % till 4</t>
  </si>
  <si>
    <t>Overlapping % culled till 4</t>
  </si>
  <si>
    <t>Overlapping % culled till 7</t>
  </si>
  <si>
    <t>Overlapping % culled till 100</t>
  </si>
  <si>
    <t>Overlapping % culled till 15</t>
  </si>
  <si>
    <t>Overlapping % culled till 10</t>
  </si>
  <si>
    <t>Max level</t>
  </si>
  <si>
    <t>Compute cost PAH average count</t>
  </si>
  <si>
    <t>Compute cost SAH average count</t>
  </si>
  <si>
    <t>Choose split plane PAH average count</t>
  </si>
  <si>
    <t>Choose split plane SAH average count</t>
  </si>
  <si>
    <t>Influence area</t>
  </si>
  <si>
    <t>Orientation</t>
  </si>
  <si>
    <t>Heuristics</t>
  </si>
  <si>
    <t>_Plane_Parallel_Full</t>
  </si>
  <si>
    <t>_Plane_15_Full</t>
  </si>
  <si>
    <t>_Plane_45_Full</t>
  </si>
  <si>
    <t>_Plane_Oblique_Full</t>
  </si>
  <si>
    <t>_Point_Parallel_Full</t>
  </si>
  <si>
    <t>_Point_15_Full</t>
  </si>
  <si>
    <t>_Point_45_Full</t>
  </si>
  <si>
    <t>_Point_Oblique_Full</t>
  </si>
  <si>
    <t>_Plane_Parallel_Longest</t>
  </si>
  <si>
    <t>_Plane_15_Longest</t>
  </si>
  <si>
    <t>_Plane_45_Longest</t>
  </si>
  <si>
    <t>_Plane_Oblique_Longest</t>
  </si>
  <si>
    <t>_Point_Parallel_Longest</t>
  </si>
  <si>
    <t>_Point_15_Longest</t>
  </si>
  <si>
    <t>_Point_45_Longest</t>
  </si>
  <si>
    <t>_Point_Oblique_Longest</t>
  </si>
  <si>
    <t>_Plane_Parallel_Facing</t>
  </si>
  <si>
    <t>_Plane_15_Facing</t>
  </si>
  <si>
    <t>_Plane_45_Facing</t>
  </si>
  <si>
    <t>_Plane_Oblique_Facing</t>
  </si>
  <si>
    <t>_Point_Parallel_Facing</t>
  </si>
  <si>
    <t>_Point_15_Facing</t>
  </si>
  <si>
    <t>_Point_45_Facing</t>
  </si>
  <si>
    <t>_Point_Oblique_Facing</t>
  </si>
  <si>
    <t>_Plane_Parallel_Standard</t>
  </si>
  <si>
    <t>_Plane_15_Standard</t>
  </si>
  <si>
    <t>_Plane_45_Standard</t>
  </si>
  <si>
    <t>_Plane_Oblique_Standard</t>
  </si>
  <si>
    <t>_Point_Parallel_Standard</t>
  </si>
  <si>
    <t>_Point_15_Standard</t>
  </si>
  <si>
    <t>_Point_45_Standard</t>
  </si>
  <si>
    <t>_Point_Oblique_Standard</t>
  </si>
  <si>
    <t>With fallback</t>
  </si>
  <si>
    <t>PAH average time</t>
  </si>
  <si>
    <t>SAH average time</t>
  </si>
  <si>
    <t>SPFH average time</t>
  </si>
  <si>
    <t>LSPH average time</t>
  </si>
  <si>
    <t>PAH+SPFH better%</t>
  </si>
  <si>
    <t>overlapping lvl 4</t>
  </si>
  <si>
    <t>Wood_Plane_Oblique_Facing</t>
  </si>
  <si>
    <t>Random1000_Plane_15_Facing</t>
  </si>
  <si>
    <t>Wood_Plane_45_Facing</t>
  </si>
  <si>
    <t>Wood_Plane_Parallel_Facing</t>
  </si>
  <si>
    <t>CottageWalls_Point_45_Facing</t>
  </si>
  <si>
    <t>Random1000_Plane_45_Facing</t>
  </si>
  <si>
    <t>Wood_Plane_15_Facing</t>
  </si>
  <si>
    <t>Wood_Point_Parallel_Facing</t>
  </si>
  <si>
    <t>Random1000_Plane_Parallel_Facing</t>
  </si>
  <si>
    <t>Crowd_Point_Oblique_Facing</t>
  </si>
  <si>
    <t>Crowd_Point_Parallel_Facing</t>
  </si>
  <si>
    <t>Cottage_Plane_Oblique_Facing</t>
  </si>
  <si>
    <t>Cottage_Plane_Parallel_Facing</t>
  </si>
  <si>
    <t>Random100_Point_45_Facing</t>
  </si>
  <si>
    <t>Random100_Point_Parallel_Facing</t>
  </si>
  <si>
    <t>Crowd_Point_15_Facing</t>
  </si>
  <si>
    <t>Cottage_Plane_15_Facing</t>
  </si>
  <si>
    <t>Sponza_Point_Parallel_Facing</t>
  </si>
  <si>
    <t>Random100_Point_15_Facing</t>
  </si>
  <si>
    <t>Crowd_Point_45_Facing</t>
  </si>
  <si>
    <t>Cottage_Plane_45_Facing</t>
  </si>
  <si>
    <t>Random1000_Point_Parallel_Facing</t>
  </si>
  <si>
    <t>CottageWalls_Plane_Parallel_Facing</t>
  </si>
  <si>
    <t>Random1000_Point_15_Facing</t>
  </si>
  <si>
    <t>Wood_Point_45_Facing</t>
  </si>
  <si>
    <t>CottageWalls_Plane_15_Facing</t>
  </si>
  <si>
    <t>Random1000_Point_45_Facing</t>
  </si>
  <si>
    <t>CottageWalls_Point_Parallel_Facing</t>
  </si>
  <si>
    <t>Wood_Point_15_Facing</t>
  </si>
  <si>
    <t>CottageWalls_Plane_45_Facing</t>
  </si>
  <si>
    <t>Random1000_Point_Oblique_Facing</t>
  </si>
  <si>
    <t>CottageWalls_Plane_Oblique_Facing</t>
  </si>
  <si>
    <t>Cottage_Point_Parallel_Facing</t>
  </si>
  <si>
    <t>Crowd_Plane_Parallel_Facing</t>
  </si>
  <si>
    <t>Cottage_Point_15_Facing</t>
  </si>
  <si>
    <t>Crowd_Plane_15_Facing</t>
  </si>
  <si>
    <t>Cottage_Point_45_Facing</t>
  </si>
  <si>
    <t>Sponza_Plane_Parallel_Facing</t>
  </si>
  <si>
    <t>Crowd_Plane_45_Facing</t>
  </si>
  <si>
    <t>Cottage_Point_Oblique_Facing</t>
  </si>
  <si>
    <t>Crowd_Plane_Oblique_Facing</t>
  </si>
  <si>
    <t>Random100_Plane_45_Facing</t>
  </si>
  <si>
    <t>Random100_Plane_Parallel_Facing</t>
  </si>
  <si>
    <t>Random100_Plane_15_Facing</t>
  </si>
  <si>
    <t>Random100_Plane_Oblique_Facing</t>
  </si>
  <si>
    <t>Random1000_Plane_Oblique_Facing</t>
  </si>
  <si>
    <t>Sponza_Plane_15_Facing</t>
  </si>
  <si>
    <t>Sponza_Plane_45_Facing</t>
  </si>
  <si>
    <t>Sponza_Plane_Oblique_Facing</t>
  </si>
  <si>
    <t>Wood_Point_Oblique_Facing</t>
  </si>
  <si>
    <t>Random100_Point_Oblique_Facing</t>
  </si>
  <si>
    <t>CottageWalls_Point_15_Facing</t>
  </si>
  <si>
    <t>CottageWalls_Point_Oblique_Facing</t>
  </si>
  <si>
    <t>Sponza_Point_15_Facing</t>
  </si>
  <si>
    <t>Sponza_Point_45_Facing</t>
  </si>
  <si>
    <t>Sponza_Point_Oblique_Facing</t>
  </si>
  <si>
    <t>Wood_Plane_Oblique_Standard</t>
  </si>
  <si>
    <t>Random1000_Plane_15_Standard</t>
  </si>
  <si>
    <t>Wood_Plane_45_Standard</t>
  </si>
  <si>
    <t>Wood_Plane_Parallel_Standard</t>
  </si>
  <si>
    <t>CottageWalls_Point_45_Standard</t>
  </si>
  <si>
    <t>Random1000_Plane_45_Standard</t>
  </si>
  <si>
    <t>Wood_Plane_15_Standard</t>
  </si>
  <si>
    <t>Wood_Point_Parallel_Standard</t>
  </si>
  <si>
    <t>Random1000_Plane_Parallel_Standard</t>
  </si>
  <si>
    <t>Crowd_Point_Oblique_Standard</t>
  </si>
  <si>
    <t>Crowd_Point_Parallel_Standard</t>
  </si>
  <si>
    <t>Cottage_Plane_Oblique_Standard</t>
  </si>
  <si>
    <t>Cottage_Plane_Parallel_Standard</t>
  </si>
  <si>
    <t>Random100_Point_45_Standard</t>
  </si>
  <si>
    <t>Random100_Point_Parallel_Standard</t>
  </si>
  <si>
    <t>Crowd_Point_15_Standard</t>
  </si>
  <si>
    <t>Cottage_Plane_15_Standard</t>
  </si>
  <si>
    <t>Sponza_Point_Parallel_Standard</t>
  </si>
  <si>
    <t>Random100_Point_15_Standard</t>
  </si>
  <si>
    <t>Crowd_Point_45_Standard</t>
  </si>
  <si>
    <t>Cottage_Plane_45_Standard</t>
  </si>
  <si>
    <t>Random1000_Point_Parallel_Standard</t>
  </si>
  <si>
    <t>CottageWalls_Plane_Parallel_Standard</t>
  </si>
  <si>
    <t>Random1000_Point_15_Standard</t>
  </si>
  <si>
    <t>Wood_Point_45_Standard</t>
  </si>
  <si>
    <t>CottageWalls_Plane_15_Standard</t>
  </si>
  <si>
    <t>Random1000_Point_45_Standard</t>
  </si>
  <si>
    <t>CottageWalls_Point_Parallel_Standard</t>
  </si>
  <si>
    <t>Wood_Point_15_Standard</t>
  </si>
  <si>
    <t>CottageWalls_Plane_45_Standard</t>
  </si>
  <si>
    <t>Random1000_Point_Oblique_Standard</t>
  </si>
  <si>
    <t>CottageWalls_Plane_Oblique_Standard</t>
  </si>
  <si>
    <t>Cottage_Point_Parallel_Standard</t>
  </si>
  <si>
    <t>Crowd_Plane_Parallel_Standard</t>
  </si>
  <si>
    <t>Cottage_Point_15_Standard</t>
  </si>
  <si>
    <t>Crowd_Plane_15_Standard</t>
  </si>
  <si>
    <t>Cottage_Point_45_Standard</t>
  </si>
  <si>
    <t>Sponza_Plane_Parallel_Standard</t>
  </si>
  <si>
    <t>Crowd_Plane_45_Standard</t>
  </si>
  <si>
    <t>Cottage_Point_Oblique_Standard</t>
  </si>
  <si>
    <t>Crowd_Plane_Oblique_Standard</t>
  </si>
  <si>
    <t>Random100_Plane_45_Standard</t>
  </si>
  <si>
    <t>Random100_Plane_Parallel_Standard</t>
  </si>
  <si>
    <t>Random100_Plane_15_Standard</t>
  </si>
  <si>
    <t>Random100_Plane_Oblique_Standard</t>
  </si>
  <si>
    <t>Random1000_Plane_Oblique_Standard</t>
  </si>
  <si>
    <t>Sponza_Plane_15_Standard</t>
  </si>
  <si>
    <t>Sponza_Plane_45_Standard</t>
  </si>
  <si>
    <t>Sponza_Plane_Oblique_Standard</t>
  </si>
  <si>
    <t>Wood_Point_Oblique_Standard</t>
  </si>
  <si>
    <t>Random100_Point_Oblique_Standard</t>
  </si>
  <si>
    <t>CottageWalls_Point_15_Standard</t>
  </si>
  <si>
    <t>CottageWalls_Point_Oblique_Standard</t>
  </si>
  <si>
    <t>Sponza_Point_15_Standard</t>
  </si>
  <si>
    <t>Sponza_Point_45_Standard</t>
  </si>
  <si>
    <t>Sponza_Point_Oblique_Standard</t>
  </si>
  <si>
    <t>Suzanne_Plane_Parallel_Facing</t>
  </si>
  <si>
    <t>Suzanne_Plane_45_Facing</t>
  </si>
  <si>
    <t>Suzanne_Plane_Oblique_Facing</t>
  </si>
  <si>
    <t>Suzanne_Point_15_Facing</t>
  </si>
  <si>
    <t>Suzanne_Point_Parallel_Facing</t>
  </si>
  <si>
    <t>Suzanne_Point_Oblique_Facing</t>
  </si>
  <si>
    <t>Suzanne_Point_45_Facing</t>
  </si>
  <si>
    <t>Suzanne_Plane_15_Standard</t>
  </si>
  <si>
    <t>Suzanne_Plane_45_Standard</t>
  </si>
  <si>
    <t>Suzanne_Plane_Oblique_Standard</t>
  </si>
  <si>
    <t>Suzanne_Plane_15_Facing</t>
  </si>
  <si>
    <t>Suzanne_Plane_Parallel_Standard</t>
  </si>
  <si>
    <t>Suzanne_Point_Parallel_Standard</t>
  </si>
  <si>
    <t>Suzanne_Point_15_Standard</t>
  </si>
  <si>
    <t>Suzanne_Point_45_Standard</t>
  </si>
  <si>
    <t>Suzanne_Point_Oblique_Standard</t>
  </si>
  <si>
    <t>Wood_Plane_Oblique_Longest</t>
  </si>
  <si>
    <t>Random1000_Plane_15_Longest</t>
  </si>
  <si>
    <t>Wood_Plane_45_Longest</t>
  </si>
  <si>
    <t>Wood_Plane_Parallel_Longest</t>
  </si>
  <si>
    <t>CottageWalls_Point_45_Longest</t>
  </si>
  <si>
    <t>Random1000_Plane_45_Longest</t>
  </si>
  <si>
    <t>Wood_Plane_15_Longest</t>
  </si>
  <si>
    <t>Wood_Point_Parallel_Longest</t>
  </si>
  <si>
    <t>Random1000_Plane_Parallel_Longest</t>
  </si>
  <si>
    <t>Crowd_Point_Oblique_Longest</t>
  </si>
  <si>
    <t>Crowd_Point_Parallel_Longest</t>
  </si>
  <si>
    <t>Cottage_Plane_Oblique_Longest</t>
  </si>
  <si>
    <t>Cottage_Plane_Parallel_Longest</t>
  </si>
  <si>
    <t>Random100_Point_45_Longest</t>
  </si>
  <si>
    <t>Random100_Point_Parallel_Longest</t>
  </si>
  <si>
    <t>Crowd_Point_15_Longest</t>
  </si>
  <si>
    <t>Cottage_Plane_15_Longest</t>
  </si>
  <si>
    <t>Sponza_Point_Parallel_Longest</t>
  </si>
  <si>
    <t>Random100_Point_15_Longest</t>
  </si>
  <si>
    <t>Crowd_Point_45_Longest</t>
  </si>
  <si>
    <t>Cottage_Plane_45_Longest</t>
  </si>
  <si>
    <t>Random1000_Point_Parallel_Longest</t>
  </si>
  <si>
    <t>CottageWalls_Plane_Parallel_Longest</t>
  </si>
  <si>
    <t>Random1000_Point_15_Longest</t>
  </si>
  <si>
    <t>Wood_Point_45_Longest</t>
  </si>
  <si>
    <t>CottageWalls_Plane_15_Longest</t>
  </si>
  <si>
    <t>Random1000_Point_45_Longest</t>
  </si>
  <si>
    <t>CottageWalls_Point_Parallel_Longest</t>
  </si>
  <si>
    <t>Wood_Point_15_Longest</t>
  </si>
  <si>
    <t>CottageWalls_Plane_45_Longest</t>
  </si>
  <si>
    <t>Random1000_Point_Oblique_Longest</t>
  </si>
  <si>
    <t>CottageWalls_Plane_Oblique_Longest</t>
  </si>
  <si>
    <t>Cottage_Point_Parallel_Longest</t>
  </si>
  <si>
    <t>Crowd_Plane_Parallel_Longest</t>
  </si>
  <si>
    <t>Cottage_Point_15_Longest</t>
  </si>
  <si>
    <t>Crowd_Plane_15_Longest</t>
  </si>
  <si>
    <t>Cottage_Point_45_Longest</t>
  </si>
  <si>
    <t>Sponza_Plane_Parallel_Longest</t>
  </si>
  <si>
    <t>Crowd_Plane_45_Longest</t>
  </si>
  <si>
    <t>Cottage_Point_Oblique_Longest</t>
  </si>
  <si>
    <t>Crowd_Plane_Oblique_Longest</t>
  </si>
  <si>
    <t>Random100_Plane_45_Longest</t>
  </si>
  <si>
    <t>Random100_Plane_Parallel_Longest</t>
  </si>
  <si>
    <t>Random100_Plane_15_Longest</t>
  </si>
  <si>
    <t>Random100_Plane_Oblique_Longest</t>
  </si>
  <si>
    <t>Random1000_Plane_Oblique_Longest</t>
  </si>
  <si>
    <t>Sponza_Plane_15_Longest</t>
  </si>
  <si>
    <t>Sponza_Plane_45_Longest</t>
  </si>
  <si>
    <t>Sponza_Plane_Oblique_Longest</t>
  </si>
  <si>
    <t>Wood_Point_Oblique_Longest</t>
  </si>
  <si>
    <t>Random100_Point_Oblique_Longest</t>
  </si>
  <si>
    <t>CottageWalls_Point_15_Longest</t>
  </si>
  <si>
    <t>CottageWalls_Point_Oblique_Longest</t>
  </si>
  <si>
    <t>Sponza_Point_15_Longest</t>
  </si>
  <si>
    <t>Sponza_Point_45_Longest</t>
  </si>
  <si>
    <t>Sponza_Point_Oblique_Longest</t>
  </si>
  <si>
    <t>Suzanne_Plane_Parallel_Longest</t>
  </si>
  <si>
    <t>Suzanne_Plane_15_Longest</t>
  </si>
  <si>
    <t>Suzanne_Plane_45_Longest</t>
  </si>
  <si>
    <t>Suzanne_Plane_Oblique_Longest</t>
  </si>
  <si>
    <t>Suzanne_Point_Parallel_Longest</t>
  </si>
  <si>
    <t>Suzanne_Point_15_Longest</t>
  </si>
  <si>
    <t>Suzanne_Point_45_Longest</t>
  </si>
  <si>
    <t>Suzanne_Point_Oblique_Longest</t>
  </si>
  <si>
    <t>Random1000_Point_Oblique_Full</t>
  </si>
  <si>
    <t>CottageWalls_Plane_Oblique_Full</t>
  </si>
  <si>
    <t>CottageWalls_Point_45_Full</t>
  </si>
  <si>
    <t>Random1000_Plane_45_Full</t>
  </si>
  <si>
    <t>Wood_Plane_15_Full</t>
  </si>
  <si>
    <t>Wood_Plane_Oblique_Full</t>
  </si>
  <si>
    <t>Random1000_Plane_15_Full</t>
  </si>
  <si>
    <t>Wood_Plane_45_Full</t>
  </si>
  <si>
    <t>Wood_Point_Parallel_Full</t>
  </si>
  <si>
    <t>Random1000_Plane_Parallel_Full</t>
  </si>
  <si>
    <t>Crowd_Point_Oblique_Full</t>
  </si>
  <si>
    <t>Crowd_Point_Parallel_Full</t>
  </si>
  <si>
    <t>Cottage_Plane_Oblique_Full</t>
  </si>
  <si>
    <t>Cottage_Plane_Parallel_Full</t>
  </si>
  <si>
    <t>Random100_Point_45_Full</t>
  </si>
  <si>
    <t>Random100_Point_Parallel_Full</t>
  </si>
  <si>
    <t>Crowd_Point_15_Full</t>
  </si>
  <si>
    <t>Cottage_Plane_15_Full</t>
  </si>
  <si>
    <t>Sponza_Point_Parallel_Full</t>
  </si>
  <si>
    <t>Random100_Point_15_Full</t>
  </si>
  <si>
    <t>Crowd_Point_45_Full</t>
  </si>
  <si>
    <t>Cottage_Plane_45_Full</t>
  </si>
  <si>
    <t>Random1000_Point_Parallel_Full</t>
  </si>
  <si>
    <t>CottageWalls_Plane_Parallel_Full</t>
  </si>
  <si>
    <t>Random1000_Point_15_Full</t>
  </si>
  <si>
    <t>Wood_Point_45_Full</t>
  </si>
  <si>
    <t>CottageWalls_Plane_15_Full</t>
  </si>
  <si>
    <t>Random1000_Point_45_Full</t>
  </si>
  <si>
    <t>CottageWalls_Point_Parallel_Full</t>
  </si>
  <si>
    <t>Wood_Point_15_Full</t>
  </si>
  <si>
    <t>CottageWalls_Plane_45_Full</t>
  </si>
  <si>
    <t>Cottage_Point_Parallel_Full</t>
  </si>
  <si>
    <t>Crowd_Plane_Parallel_Full</t>
  </si>
  <si>
    <t>Cottage_Point_15_Full</t>
  </si>
  <si>
    <t>Crowd_Plane_15_Full</t>
  </si>
  <si>
    <t>Cottage_Point_45_Full</t>
  </si>
  <si>
    <t>Sponza_Plane_Parallel_Full</t>
  </si>
  <si>
    <t>Crowd_Plane_45_Full</t>
  </si>
  <si>
    <t>Cottage_Point_Oblique_Full</t>
  </si>
  <si>
    <t>Crowd_Plane_Oblique_Full</t>
  </si>
  <si>
    <t>Random100_Plane_45_Full</t>
  </si>
  <si>
    <t>Random100_Plane_Parallel_Full</t>
  </si>
  <si>
    <t>Random100_Plane_15_Full</t>
  </si>
  <si>
    <t>Random100_Plane_Oblique_Full</t>
  </si>
  <si>
    <t>Random1000_Plane_Oblique_Full</t>
  </si>
  <si>
    <t>Sponza_Plane_15_Full</t>
  </si>
  <si>
    <t>Sponza_Plane_45_Full</t>
  </si>
  <si>
    <t>Sponza_Plane_Oblique_Full</t>
  </si>
  <si>
    <t>Wood_Point_Oblique_Full</t>
  </si>
  <si>
    <t>Random100_Point_Oblique_Full</t>
  </si>
  <si>
    <t>CottageWalls_Point_15_Full</t>
  </si>
  <si>
    <t>CottageWalls_Point_Oblique_Full</t>
  </si>
  <si>
    <t>Sponza_Point_15_Full</t>
  </si>
  <si>
    <t>Sponza_Point_45_Full</t>
  </si>
  <si>
    <t>Sponza_Point_Oblique_Full</t>
  </si>
  <si>
    <t>Suzanne_Point_Parallel_Full</t>
  </si>
  <si>
    <t>Suzanne_Point_15_Full</t>
  </si>
  <si>
    <t>Suzanne_Point_45_Full</t>
  </si>
  <si>
    <t>Suzanne_Point_Oblique_Full</t>
  </si>
  <si>
    <t>Suzanne_Plane_45_Full</t>
  </si>
  <si>
    <t>Suzanne_Plane_15_Full</t>
  </si>
  <si>
    <t>Suzanne_Plane_Oblique_Full</t>
  </si>
  <si>
    <t>Wood_Plane_Parallel_Full</t>
  </si>
  <si>
    <t>Suzanne_Plane_Parallel_Full</t>
  </si>
  <si>
    <t>Breakeven hit% abs</t>
  </si>
  <si>
    <t>PAH+SPFH faster%</t>
  </si>
  <si>
    <t>PAH+SPFH faster abs</t>
  </si>
  <si>
    <t>_Plane_Parallel</t>
  </si>
  <si>
    <t>_Plane_15</t>
  </si>
  <si>
    <t>_Plane_45</t>
  </si>
  <si>
    <t>_Plane_Oblique</t>
  </si>
  <si>
    <t>_Point_Parallel</t>
  </si>
  <si>
    <t>_Point_15</t>
  </si>
  <si>
    <t>_Point_45</t>
  </si>
  <si>
    <t>_Point_Oblique</t>
  </si>
  <si>
    <t>PAH average count per node</t>
  </si>
  <si>
    <t>SAH average count per node</t>
  </si>
  <si>
    <t>SPFH average count per node</t>
  </si>
  <si>
    <t>LSPH average count per node</t>
  </si>
  <si>
    <t>overlapping lvl 7</t>
  </si>
  <si>
    <t>overlapping lvl 10</t>
  </si>
  <si>
    <t>overlapping lvl 15</t>
  </si>
  <si>
    <t>overlapping full</t>
  </si>
  <si>
    <t>Average SPFH</t>
  </si>
  <si>
    <t>Average LSPH</t>
  </si>
  <si>
    <t>Overlapping lvl 4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</si>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</sst>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8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i/>
      <sz val="11"/>
      <color theme="0" tint="-0.34998626667073579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2" fontId="0" fillId="0" borderId="0" xfId="0" applyNumberFormat="1"/>
    <xf numFmtId="164" fontId="0" fillId="0" borderId="0" xfId="0" applyNumberFormat="1"/>
    <xf numFmtId="9" fontId="0" fillId="0" borderId="0" xfId="1" applyFont="1"/>
    <xf numFmtId="0" fontId="16" fillId="0" borderId="0" xfId="0" applyFont="1" applyAlignment="1">
      <alignment wrapText="1"/>
    </xf>
    <xf numFmtId="2" fontId="16" fillId="0" borderId="0" xfId="0" applyNumberFormat="1" applyFont="1" applyAlignment="1">
      <alignment wrapText="1"/>
    </xf>
    <xf numFmtId="9" fontId="16" fillId="0" borderId="0" xfId="1" applyFont="1" applyAlignment="1">
      <alignment wrapText="1"/>
    </xf>
    <xf numFmtId="164" fontId="16" fillId="0" borderId="0" xfId="0" applyNumberFormat="1" applyFont="1" applyAlignment="1">
      <alignment wrapText="1"/>
    </xf>
    <xf numFmtId="2" fontId="16" fillId="0" borderId="0" xfId="0" applyNumberFormat="1" applyFont="1"/>
    <xf numFmtId="0" fontId="18" fillId="0" borderId="0" xfId="0" applyFon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9" fontId="16" fillId="0" borderId="0" xfId="1" applyFont="1"/>
    <xf numFmtId="2" fontId="0" fillId="0" borderId="0" xfId="1" applyNumberFormat="1" applyFont="1"/>
    <xf numFmtId="2" fontId="16" fillId="0" borderId="0" xfId="1" applyNumberFormat="1" applyFont="1"/>
    <xf numFmtId="0" fontId="20" fillId="0" borderId="0" xfId="0" applyFont="1" applyAlignment="1">
      <alignment wrapText="1"/>
    </xf>
    <xf numFmtId="2" fontId="20" fillId="0" borderId="0" xfId="0" applyNumberFormat="1" applyFont="1" applyAlignment="1">
      <alignment wrapText="1"/>
    </xf>
    <xf numFmtId="9" fontId="20" fillId="0" borderId="0" xfId="1" applyFont="1" applyAlignment="1">
      <alignment wrapText="1"/>
    </xf>
    <xf numFmtId="164" fontId="20" fillId="0" borderId="0" xfId="0" applyNumberFormat="1" applyFont="1" applyAlignment="1">
      <alignment wrapText="1"/>
    </xf>
    <xf numFmtId="165" fontId="20" fillId="0" borderId="0" xfId="0" applyNumberFormat="1" applyFont="1" applyAlignment="1">
      <alignment wrapText="1"/>
    </xf>
    <xf numFmtId="9" fontId="16" fillId="0" borderId="0" xfId="1" applyFont="1" applyAlignment="1">
      <alignment horizontal="center"/>
    </xf>
    <xf numFmtId="165" fontId="16" fillId="0" borderId="0" xfId="0" applyNumberFormat="1" applyFont="1"/>
    <xf numFmtId="164" fontId="16" fillId="0" borderId="0" xfId="1" applyNumberFormat="1" applyFont="1" applyAlignment="1">
      <alignment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wrapText="1"/>
    </xf>
    <xf numFmtId="0" fontId="0" fillId="0" borderId="0" xfId="0" applyFont="1"/>
    <xf numFmtId="9" fontId="21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77">
    <dxf>
      <font>
        <color rgb="FF9C0006"/>
      </font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4"/>
      </font>
      <fill>
        <patternFill patternType="none">
          <bgColor auto="1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0" tint="-0.499984740745262"/>
      </font>
    </dxf>
    <dxf>
      <font>
        <color rgb="FF0070C0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</dxf>
    <dxf>
      <font>
        <color theme="8"/>
      </font>
    </dxf>
    <dxf>
      <font>
        <color rgb="FFC00000"/>
      </font>
    </dxf>
    <dxf>
      <font>
        <color rgb="FFFF0000"/>
      </font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rgb="FF0070C0"/>
      </font>
    </dxf>
    <dxf>
      <font>
        <color theme="0" tint="-0.499984740745262"/>
      </font>
    </dxf>
    <dxf>
      <font>
        <color theme="8" tint="0.59996337778862885"/>
      </font>
      <fill>
        <patternFill patternType="none">
          <bgColor auto="1"/>
        </patternFill>
      </fill>
    </dxf>
    <dxf>
      <font>
        <color rgb="FFC00000"/>
      </font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9C0006"/>
      </font>
    </dxf>
    <dxf>
      <font>
        <color theme="1"/>
      </font>
      <fill>
        <patternFill patternType="none">
          <bgColor auto="1"/>
        </patternFill>
      </fill>
    </dxf>
    <dxf>
      <font>
        <color rgb="FFC00000"/>
      </font>
    </dxf>
    <dxf>
      <font>
        <color theme="0" tint="-0.499984740745262"/>
      </font>
      <fill>
        <patternFill patternType="none">
          <bgColor auto="1"/>
        </patternFill>
      </fill>
    </dxf>
    <dxf>
      <font>
        <color theme="8"/>
      </font>
      <fill>
        <patternFill patternType="none">
          <bgColor auto="1"/>
        </patternFill>
      </fill>
    </dxf>
    <dxf>
      <fill>
        <patternFill>
          <bgColor theme="3" tint="0.749961851863155"/>
        </patternFill>
      </fill>
    </dxf>
    <dxf>
      <fill>
        <patternFill>
          <bgColor theme="9" tint="0.59996337778862885"/>
        </patternFill>
      </fill>
    </dxf>
    <dxf>
      <fill>
        <patternFill>
          <bgColor theme="5" tint="0.59996337778862885"/>
        </patternFill>
      </fill>
    </dxf>
    <dxf>
      <font>
        <color rgb="FFE49EDD"/>
      </font>
    </dxf>
    <dxf>
      <font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2"/>
          <c:tx>
            <c:strRef>
              <c:f>'Breakeven chart and overlapping'!$D$1</c:f>
              <c:strCache>
                <c:ptCount val="1"/>
                <c:pt idx="0">
                  <c:v>PAH+SPFH faster abs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none"/>
          </c:marker>
          <c:cat>
            <c:strRef>
              <c:f>'Breakeven chart and overlapping'!$A$2:$A$252</c:f>
              <c:strCache>
                <c:ptCount val="64"/>
                <c:pt idx="0">
                  <c:v>Suzanne_Plane_Oblique_Full</c:v>
                </c:pt>
                <c:pt idx="1">
                  <c:v>CottageWalls_Point_Parallel_Full</c:v>
                </c:pt>
                <c:pt idx="2">
                  <c:v>Random100_Plane_Oblique_Full</c:v>
                </c:pt>
                <c:pt idx="3">
                  <c:v>Crowd_Point_Parallel_Full</c:v>
                </c:pt>
                <c:pt idx="4">
                  <c:v>Random100_Point_45_Full</c:v>
                </c:pt>
                <c:pt idx="5">
                  <c:v>Random100_Point_Oblique_Full</c:v>
                </c:pt>
                <c:pt idx="6">
                  <c:v>Random1000_Plane_Parallel_Full</c:v>
                </c:pt>
                <c:pt idx="7">
                  <c:v>Random100_Point_15_Full</c:v>
                </c:pt>
                <c:pt idx="8">
                  <c:v>Random100_Point_Parallel_Full</c:v>
                </c:pt>
                <c:pt idx="9">
                  <c:v>Random100_Plane_45_Full</c:v>
                </c:pt>
                <c:pt idx="10">
                  <c:v>Cottage_Plane_15_Full</c:v>
                </c:pt>
                <c:pt idx="11">
                  <c:v>CottageWalls_Point_15_Full</c:v>
                </c:pt>
                <c:pt idx="12">
                  <c:v>Suzanne_Point_15_Full</c:v>
                </c:pt>
                <c:pt idx="13">
                  <c:v>Crowd_Plane_Parallel_Full</c:v>
                </c:pt>
                <c:pt idx="14">
                  <c:v>Random100_Plane_15_Full</c:v>
                </c:pt>
                <c:pt idx="15">
                  <c:v>Random1000_Plane_15_Full</c:v>
                </c:pt>
                <c:pt idx="16">
                  <c:v>Crowd_Point_15_Full</c:v>
                </c:pt>
                <c:pt idx="17">
                  <c:v>Suzanne_Plane_15_Full</c:v>
                </c:pt>
                <c:pt idx="18">
                  <c:v>Suzanne_Point_Parallel_Full</c:v>
                </c:pt>
                <c:pt idx="19">
                  <c:v>Suzanne_Plane_Parallel_Full</c:v>
                </c:pt>
                <c:pt idx="20">
                  <c:v>Random1000_Point_15_Full</c:v>
                </c:pt>
                <c:pt idx="21">
                  <c:v>Suzanne_Point_Oblique_Full</c:v>
                </c:pt>
                <c:pt idx="22">
                  <c:v>Random100_Plane_Parallel_Full</c:v>
                </c:pt>
                <c:pt idx="23">
                  <c:v>Random1000_Point_Parallel_Full</c:v>
                </c:pt>
                <c:pt idx="24">
                  <c:v>CottageWalls_Plane_Parallel_Full</c:v>
                </c:pt>
                <c:pt idx="25">
                  <c:v>Wood_Plane_Parallel_Full</c:v>
                </c:pt>
                <c:pt idx="26">
                  <c:v>Random1000_Point_45_Full</c:v>
                </c:pt>
                <c:pt idx="27">
                  <c:v>Random1000_Plane_45_Full</c:v>
                </c:pt>
                <c:pt idx="28">
                  <c:v>Random1000_Plane_Oblique_Full</c:v>
                </c:pt>
                <c:pt idx="29">
                  <c:v>Sponza_Plane_45_Full</c:v>
                </c:pt>
                <c:pt idx="30">
                  <c:v>Suzanne_Point_45_Full</c:v>
                </c:pt>
                <c:pt idx="31">
                  <c:v>Random1000_Point_Oblique_Full</c:v>
                </c:pt>
                <c:pt idx="32">
                  <c:v>Suzanne_Plane_45_Full</c:v>
                </c:pt>
                <c:pt idx="33">
                  <c:v>Wood_Plane_45_Full</c:v>
                </c:pt>
                <c:pt idx="34">
                  <c:v>Cottage_Plane_Parallel_Full</c:v>
                </c:pt>
                <c:pt idx="35">
                  <c:v>CottageWalls_Point_45_Full</c:v>
                </c:pt>
                <c:pt idx="36">
                  <c:v>CottageWalls_Plane_Oblique_Full</c:v>
                </c:pt>
                <c:pt idx="37">
                  <c:v>Sponza_Point_Parallel_Full</c:v>
                </c:pt>
                <c:pt idx="38">
                  <c:v>CottageWalls_Plane_15_Full</c:v>
                </c:pt>
                <c:pt idx="39">
                  <c:v>Crowd_Plane_45_Full</c:v>
                </c:pt>
                <c:pt idx="40">
                  <c:v>CottageWalls_Plane_45_Full</c:v>
                </c:pt>
                <c:pt idx="41">
                  <c:v>Crowd_Plane_15_Full</c:v>
                </c:pt>
                <c:pt idx="42">
                  <c:v>Sponza_Plane_15_Full</c:v>
                </c:pt>
                <c:pt idx="43">
                  <c:v>Sponza_Plane_Oblique_Full</c:v>
                </c:pt>
                <c:pt idx="44">
                  <c:v>Cottage_Point_Parallel_Full</c:v>
                </c:pt>
                <c:pt idx="45">
                  <c:v>Crowd_Plane_Oblique_Full</c:v>
                </c:pt>
                <c:pt idx="46">
                  <c:v>Cottage_Plane_45_Full</c:v>
                </c:pt>
                <c:pt idx="47">
                  <c:v>Cottage_Point_15_Full</c:v>
                </c:pt>
                <c:pt idx="48">
                  <c:v>Sponza_Point_Oblique_Full</c:v>
                </c:pt>
                <c:pt idx="49">
                  <c:v>Crowd_Point_45_Full</c:v>
                </c:pt>
                <c:pt idx="50">
                  <c:v>Cottage_Plane_Oblique_Full</c:v>
                </c:pt>
                <c:pt idx="51">
                  <c:v>Sponza_Plane_Parallel_Full</c:v>
                </c:pt>
                <c:pt idx="52">
                  <c:v>Wood_Plane_15_Full</c:v>
                </c:pt>
                <c:pt idx="53">
                  <c:v>Wood_Point_Parallel_Full</c:v>
                </c:pt>
                <c:pt idx="54">
                  <c:v>Sponza_Point_15_Full</c:v>
                </c:pt>
                <c:pt idx="55">
                  <c:v>Wood_Plane_Oblique_Full</c:v>
                </c:pt>
                <c:pt idx="56">
                  <c:v>Cottage_Point_45_Full</c:v>
                </c:pt>
                <c:pt idx="57">
                  <c:v>Wood_Point_15_Full</c:v>
                </c:pt>
                <c:pt idx="58">
                  <c:v>Crowd_Point_Oblique_Full</c:v>
                </c:pt>
                <c:pt idx="59">
                  <c:v>Wood_Point_Oblique_Full</c:v>
                </c:pt>
                <c:pt idx="60">
                  <c:v>CottageWalls_Point_Oblique_Full</c:v>
                </c:pt>
                <c:pt idx="61">
                  <c:v>Cottage_Point_Oblique_Full</c:v>
                </c:pt>
                <c:pt idx="62">
                  <c:v>Wood_Point_45_Full</c:v>
                </c:pt>
                <c:pt idx="63">
                  <c:v>Sponza_Point_45_Full</c:v>
                </c:pt>
              </c:strCache>
            </c:strRef>
          </c:cat>
          <c:val>
            <c:numRef>
              <c:f>'Breakeven chart and overlapping'!$D$2:$D$252</c:f>
              <c:numCache>
                <c:formatCode>0%</c:formatCode>
                <c:ptCount val="64"/>
                <c:pt idx="0">
                  <c:v>7.890239263373737E-2</c:v>
                </c:pt>
                <c:pt idx="1">
                  <c:v>1.6489207938619075</c:v>
                </c:pt>
                <c:pt idx="2">
                  <c:v>1.080619634322718E-2</c:v>
                </c:pt>
                <c:pt idx="3">
                  <c:v>0.12026593508591997</c:v>
                </c:pt>
                <c:pt idx="4">
                  <c:v>2.2162231299475334E-2</c:v>
                </c:pt>
                <c:pt idx="5">
                  <c:v>8.251874877965866E-3</c:v>
                </c:pt>
                <c:pt idx="6">
                  <c:v>0.51001615874114359</c:v>
                </c:pt>
                <c:pt idx="7">
                  <c:v>0.11909811055180503</c:v>
                </c:pt>
                <c:pt idx="8">
                  <c:v>0.16727939267076852</c:v>
                </c:pt>
                <c:pt idx="9">
                  <c:v>0.15534546293533444</c:v>
                </c:pt>
                <c:pt idx="10">
                  <c:v>1.4075307394743068</c:v>
                </c:pt>
                <c:pt idx="11">
                  <c:v>1.9866064613928578</c:v>
                </c:pt>
                <c:pt idx="12">
                  <c:v>9.7575320884965594E-2</c:v>
                </c:pt>
                <c:pt idx="13">
                  <c:v>0.5825321101871479</c:v>
                </c:pt>
                <c:pt idx="14">
                  <c:v>0.35423687634676493</c:v>
                </c:pt>
                <c:pt idx="15">
                  <c:v>0.17744276809974693</c:v>
                </c:pt>
                <c:pt idx="16">
                  <c:v>3.3203636262745792E-2</c:v>
                </c:pt>
                <c:pt idx="17">
                  <c:v>0.10863231347459573</c:v>
                </c:pt>
                <c:pt idx="18">
                  <c:v>9.0200016796962171E-2</c:v>
                </c:pt>
                <c:pt idx="19">
                  <c:v>0.30971299780244405</c:v>
                </c:pt>
                <c:pt idx="20">
                  <c:v>9.6994275143881328E-2</c:v>
                </c:pt>
                <c:pt idx="21">
                  <c:v>3.2236612147023849E-2</c:v>
                </c:pt>
                <c:pt idx="22">
                  <c:v>0.61857344758479271</c:v>
                </c:pt>
                <c:pt idx="23">
                  <c:v>8.6800514099650616E-2</c:v>
                </c:pt>
                <c:pt idx="24">
                  <c:v>2.3824269953788813</c:v>
                </c:pt>
                <c:pt idx="25">
                  <c:v>1.34884430223781</c:v>
                </c:pt>
                <c:pt idx="26">
                  <c:v>2.5453291282287984E-2</c:v>
                </c:pt>
                <c:pt idx="27">
                  <c:v>4.6010749050433959E-2</c:v>
                </c:pt>
                <c:pt idx="28">
                  <c:v>2.1696830621423212E-2</c:v>
                </c:pt>
                <c:pt idx="29">
                  <c:v>0.19117222356653168</c:v>
                </c:pt>
                <c:pt idx="30">
                  <c:v>4.5437821238271621E-2</c:v>
                </c:pt>
                <c:pt idx="31">
                  <c:v>4.7695247488566676E-4</c:v>
                </c:pt>
                <c:pt idx="32">
                  <c:v>6.1151074982220839E-2</c:v>
                </c:pt>
                <c:pt idx="33">
                  <c:v>0.20578237027682644</c:v>
                </c:pt>
                <c:pt idx="34">
                  <c:v>2.114758348951379</c:v>
                </c:pt>
                <c:pt idx="35">
                  <c:v>0.98549696484359683</c:v>
                </c:pt>
                <c:pt idx="36">
                  <c:v>1.1074519689434492</c:v>
                </c:pt>
                <c:pt idx="37">
                  <c:v>1.0309271417951371</c:v>
                </c:pt>
                <c:pt idx="38">
                  <c:v>1.4952724522698539</c:v>
                </c:pt>
                <c:pt idx="39">
                  <c:v>0.48358598843525208</c:v>
                </c:pt>
                <c:pt idx="40">
                  <c:v>1.3566653161714333</c:v>
                </c:pt>
                <c:pt idx="41">
                  <c:v>4.2786131652625223E-2</c:v>
                </c:pt>
                <c:pt idx="42">
                  <c:v>1.2518690876399738</c:v>
                </c:pt>
                <c:pt idx="43">
                  <c:v>0.6099474762793754</c:v>
                </c:pt>
                <c:pt idx="44">
                  <c:v>1.8590139989319829</c:v>
                </c:pt>
                <c:pt idx="45">
                  <c:v>4.0775873321496597E-2</c:v>
                </c:pt>
                <c:pt idx="46">
                  <c:v>1.3505046375480152</c:v>
                </c:pt>
                <c:pt idx="47">
                  <c:v>1.7541939040718268</c:v>
                </c:pt>
                <c:pt idx="48">
                  <c:v>1.4053890082255798</c:v>
                </c:pt>
                <c:pt idx="49">
                  <c:v>0.12354416647199917</c:v>
                </c:pt>
                <c:pt idx="50">
                  <c:v>1.033307292275202</c:v>
                </c:pt>
                <c:pt idx="51">
                  <c:v>2.3296265414687873</c:v>
                </c:pt>
                <c:pt idx="52">
                  <c:v>1.8257216204439375</c:v>
                </c:pt>
                <c:pt idx="53">
                  <c:v>1.6333269201601717</c:v>
                </c:pt>
                <c:pt idx="54">
                  <c:v>1.1677180180534699</c:v>
                </c:pt>
                <c:pt idx="55">
                  <c:v>1.8455488837130865</c:v>
                </c:pt>
                <c:pt idx="56">
                  <c:v>1.4196139561736483</c:v>
                </c:pt>
                <c:pt idx="57">
                  <c:v>1.9123107989514574</c:v>
                </c:pt>
                <c:pt idx="58">
                  <c:v>9.8112864876365405E-2</c:v>
                </c:pt>
                <c:pt idx="59">
                  <c:v>1.8095347605230188</c:v>
                </c:pt>
                <c:pt idx="60">
                  <c:v>1.3141129976448267</c:v>
                </c:pt>
                <c:pt idx="61">
                  <c:v>1.2833854310348995</c:v>
                </c:pt>
                <c:pt idx="62">
                  <c:v>0.70363692288701019</c:v>
                </c:pt>
                <c:pt idx="63">
                  <c:v>0.7326953191843123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39-4B1D-9DD5-694A3B6F3351}"/>
            </c:ext>
          </c:extLst>
        </c:ser>
        <c:ser>
          <c:idx val="5"/>
          <c:order val="5"/>
          <c:tx>
            <c:strRef>
              <c:f>'Breakeven chart and overlapping'!$G$1</c:f>
              <c:strCache>
                <c:ptCount val="1"/>
                <c:pt idx="0">
                  <c:v>Breakeven delta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'Breakeven chart and overlapping'!$A$2:$A$252</c:f>
              <c:strCache>
                <c:ptCount val="64"/>
                <c:pt idx="0">
                  <c:v>Suzanne_Plane_Oblique_Full</c:v>
                </c:pt>
                <c:pt idx="1">
                  <c:v>CottageWalls_Point_Parallel_Full</c:v>
                </c:pt>
                <c:pt idx="2">
                  <c:v>Random100_Plane_Oblique_Full</c:v>
                </c:pt>
                <c:pt idx="3">
                  <c:v>Crowd_Point_Parallel_Full</c:v>
                </c:pt>
                <c:pt idx="4">
                  <c:v>Random100_Point_45_Full</c:v>
                </c:pt>
                <c:pt idx="5">
                  <c:v>Random100_Point_Oblique_Full</c:v>
                </c:pt>
                <c:pt idx="6">
                  <c:v>Random1000_Plane_Parallel_Full</c:v>
                </c:pt>
                <c:pt idx="7">
                  <c:v>Random100_Point_15_Full</c:v>
                </c:pt>
                <c:pt idx="8">
                  <c:v>Random100_Point_Parallel_Full</c:v>
                </c:pt>
                <c:pt idx="9">
                  <c:v>Random100_Plane_45_Full</c:v>
                </c:pt>
                <c:pt idx="10">
                  <c:v>Cottage_Plane_15_Full</c:v>
                </c:pt>
                <c:pt idx="11">
                  <c:v>CottageWalls_Point_15_Full</c:v>
                </c:pt>
                <c:pt idx="12">
                  <c:v>Suzanne_Point_15_Full</c:v>
                </c:pt>
                <c:pt idx="13">
                  <c:v>Crowd_Plane_Parallel_Full</c:v>
                </c:pt>
                <c:pt idx="14">
                  <c:v>Random100_Plane_15_Full</c:v>
                </c:pt>
                <c:pt idx="15">
                  <c:v>Random1000_Plane_15_Full</c:v>
                </c:pt>
                <c:pt idx="16">
                  <c:v>Crowd_Point_15_Full</c:v>
                </c:pt>
                <c:pt idx="17">
                  <c:v>Suzanne_Plane_15_Full</c:v>
                </c:pt>
                <c:pt idx="18">
                  <c:v>Suzanne_Point_Parallel_Full</c:v>
                </c:pt>
                <c:pt idx="19">
                  <c:v>Suzanne_Plane_Parallel_Full</c:v>
                </c:pt>
                <c:pt idx="20">
                  <c:v>Random1000_Point_15_Full</c:v>
                </c:pt>
                <c:pt idx="21">
                  <c:v>Suzanne_Point_Oblique_Full</c:v>
                </c:pt>
                <c:pt idx="22">
                  <c:v>Random100_Plane_Parallel_Full</c:v>
                </c:pt>
                <c:pt idx="23">
                  <c:v>Random1000_Point_Parallel_Full</c:v>
                </c:pt>
                <c:pt idx="24">
                  <c:v>CottageWalls_Plane_Parallel_Full</c:v>
                </c:pt>
                <c:pt idx="25">
                  <c:v>Wood_Plane_Parallel_Full</c:v>
                </c:pt>
                <c:pt idx="26">
                  <c:v>Random1000_Point_45_Full</c:v>
                </c:pt>
                <c:pt idx="27">
                  <c:v>Random1000_Plane_45_Full</c:v>
                </c:pt>
                <c:pt idx="28">
                  <c:v>Random1000_Plane_Oblique_Full</c:v>
                </c:pt>
                <c:pt idx="29">
                  <c:v>Sponza_Plane_45_Full</c:v>
                </c:pt>
                <c:pt idx="30">
                  <c:v>Suzanne_Point_45_Full</c:v>
                </c:pt>
                <c:pt idx="31">
                  <c:v>Random1000_Point_Oblique_Full</c:v>
                </c:pt>
                <c:pt idx="32">
                  <c:v>Suzanne_Plane_45_Full</c:v>
                </c:pt>
                <c:pt idx="33">
                  <c:v>Wood_Plane_45_Full</c:v>
                </c:pt>
                <c:pt idx="34">
                  <c:v>Cottage_Plane_Parallel_Full</c:v>
                </c:pt>
                <c:pt idx="35">
                  <c:v>CottageWalls_Point_45_Full</c:v>
                </c:pt>
                <c:pt idx="36">
                  <c:v>CottageWalls_Plane_Oblique_Full</c:v>
                </c:pt>
                <c:pt idx="37">
                  <c:v>Sponza_Point_Parallel_Full</c:v>
                </c:pt>
                <c:pt idx="38">
                  <c:v>CottageWalls_Plane_15_Full</c:v>
                </c:pt>
                <c:pt idx="39">
                  <c:v>Crowd_Plane_45_Full</c:v>
                </c:pt>
                <c:pt idx="40">
                  <c:v>CottageWalls_Plane_45_Full</c:v>
                </c:pt>
                <c:pt idx="41">
                  <c:v>Crowd_Plane_15_Full</c:v>
                </c:pt>
                <c:pt idx="42">
                  <c:v>Sponza_Plane_15_Full</c:v>
                </c:pt>
                <c:pt idx="43">
                  <c:v>Sponza_Plane_Oblique_Full</c:v>
                </c:pt>
                <c:pt idx="44">
                  <c:v>Cottage_Point_Parallel_Full</c:v>
                </c:pt>
                <c:pt idx="45">
                  <c:v>Crowd_Plane_Oblique_Full</c:v>
                </c:pt>
                <c:pt idx="46">
                  <c:v>Cottage_Plane_45_Full</c:v>
                </c:pt>
                <c:pt idx="47">
                  <c:v>Cottage_Point_15_Full</c:v>
                </c:pt>
                <c:pt idx="48">
                  <c:v>Sponza_Point_Oblique_Full</c:v>
                </c:pt>
                <c:pt idx="49">
                  <c:v>Crowd_Point_45_Full</c:v>
                </c:pt>
                <c:pt idx="50">
                  <c:v>Cottage_Plane_Oblique_Full</c:v>
                </c:pt>
                <c:pt idx="51">
                  <c:v>Sponza_Plane_Parallel_Full</c:v>
                </c:pt>
                <c:pt idx="52">
                  <c:v>Wood_Plane_15_Full</c:v>
                </c:pt>
                <c:pt idx="53">
                  <c:v>Wood_Point_Parallel_Full</c:v>
                </c:pt>
                <c:pt idx="54">
                  <c:v>Sponza_Point_15_Full</c:v>
                </c:pt>
                <c:pt idx="55">
                  <c:v>Wood_Plane_Oblique_Full</c:v>
                </c:pt>
                <c:pt idx="56">
                  <c:v>Cottage_Point_45_Full</c:v>
                </c:pt>
                <c:pt idx="57">
                  <c:v>Wood_Point_15_Full</c:v>
                </c:pt>
                <c:pt idx="58">
                  <c:v>Crowd_Point_Oblique_Full</c:v>
                </c:pt>
                <c:pt idx="59">
                  <c:v>Wood_Point_Oblique_Full</c:v>
                </c:pt>
                <c:pt idx="60">
                  <c:v>CottageWalls_Point_Oblique_Full</c:v>
                </c:pt>
                <c:pt idx="61">
                  <c:v>Cottage_Point_Oblique_Full</c:v>
                </c:pt>
                <c:pt idx="62">
                  <c:v>Wood_Point_45_Full</c:v>
                </c:pt>
                <c:pt idx="63">
                  <c:v>Sponza_Point_45_Full</c:v>
                </c:pt>
              </c:strCache>
            </c:strRef>
          </c:cat>
          <c:val>
            <c:numRef>
              <c:f>'Breakeven chart and overlapping'!$G$2:$G$252</c:f>
              <c:numCache>
                <c:formatCode>0%</c:formatCode>
                <c:ptCount val="64"/>
                <c:pt idx="0">
                  <c:v>1.287263996168328E-2</c:v>
                </c:pt>
                <c:pt idx="1">
                  <c:v>5.0147591695431037E-2</c:v>
                </c:pt>
                <c:pt idx="2">
                  <c:v>8.0780671096100098E-2</c:v>
                </c:pt>
                <c:pt idx="3">
                  <c:v>9.722274991140048E-2</c:v>
                </c:pt>
                <c:pt idx="4">
                  <c:v>0.1010605715501213</c:v>
                </c:pt>
                <c:pt idx="5">
                  <c:v>0.10562450758997691</c:v>
                </c:pt>
                <c:pt idx="6">
                  <c:v>0.10587454720494149</c:v>
                </c:pt>
                <c:pt idx="7">
                  <c:v>0.11201014826055114</c:v>
                </c:pt>
                <c:pt idx="8">
                  <c:v>0.11414287641189319</c:v>
                </c:pt>
                <c:pt idx="9">
                  <c:v>0.11694838072966048</c:v>
                </c:pt>
                <c:pt idx="10">
                  <c:v>0.15162741419119219</c:v>
                </c:pt>
                <c:pt idx="11">
                  <c:v>0.16135316630511598</c:v>
                </c:pt>
                <c:pt idx="12">
                  <c:v>0.1623884628420936</c:v>
                </c:pt>
                <c:pt idx="13">
                  <c:v>0.16506422037429574</c:v>
                </c:pt>
                <c:pt idx="14">
                  <c:v>0.19580454155640578</c:v>
                </c:pt>
                <c:pt idx="15">
                  <c:v>0.22682700854003371</c:v>
                </c:pt>
                <c:pt idx="16">
                  <c:v>0.24005778011345702</c:v>
                </c:pt>
                <c:pt idx="17">
                  <c:v>0.26368884508155005</c:v>
                </c:pt>
                <c:pt idx="18">
                  <c:v>0.27038701208937083</c:v>
                </c:pt>
                <c:pt idx="19">
                  <c:v>0.30491486478864194</c:v>
                </c:pt>
                <c:pt idx="20">
                  <c:v>0.31812676348950192</c:v>
                </c:pt>
                <c:pt idx="21">
                  <c:v>0.32544585150391242</c:v>
                </c:pt>
                <c:pt idx="22">
                  <c:v>0.36002983035917696</c:v>
                </c:pt>
                <c:pt idx="23">
                  <c:v>0.36700132156500753</c:v>
                </c:pt>
                <c:pt idx="24">
                  <c:v>0.4316378676375523</c:v>
                </c:pt>
                <c:pt idx="25">
                  <c:v>0.45129228931398069</c:v>
                </c:pt>
                <c:pt idx="26">
                  <c:v>0.4899938462231484</c:v>
                </c:pt>
                <c:pt idx="27">
                  <c:v>0.51551111085293189</c:v>
                </c:pt>
                <c:pt idx="28">
                  <c:v>0.55436646646832766</c:v>
                </c:pt>
                <c:pt idx="29">
                  <c:v>0.59963393829377432</c:v>
                </c:pt>
                <c:pt idx="30">
                  <c:v>0.63948820572857978</c:v>
                </c:pt>
                <c:pt idx="31">
                  <c:v>0.66747070171969924</c:v>
                </c:pt>
                <c:pt idx="32">
                  <c:v>0.68347491151994988</c:v>
                </c:pt>
                <c:pt idx="33">
                  <c:v>0.74675509603597079</c:v>
                </c:pt>
                <c:pt idx="34">
                  <c:v>0.88927921072187033</c:v>
                </c:pt>
                <c:pt idx="35">
                  <c:v>0.97099392968719367</c:v>
                </c:pt>
                <c:pt idx="36">
                  <c:v>0.99999999999999989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1.2442958566869118</c:v>
                </c:pt>
                <c:pt idx="43">
                  <c:v>1.304430291325585</c:v>
                </c:pt>
                <c:pt idx="44">
                  <c:v>1.4008781226567821</c:v>
                </c:pt>
                <c:pt idx="45">
                  <c:v>1.4349428156434039</c:v>
                </c:pt>
                <c:pt idx="46">
                  <c:v>1.5601989036140576</c:v>
                </c:pt>
                <c:pt idx="47">
                  <c:v>1.607090390475989</c:v>
                </c:pt>
                <c:pt idx="48">
                  <c:v>1.7192943065962081</c:v>
                </c:pt>
                <c:pt idx="49">
                  <c:v>1.7900666400052099</c:v>
                </c:pt>
                <c:pt idx="50">
                  <c:v>1.9955070402408701</c:v>
                </c:pt>
                <c:pt idx="51">
                  <c:v>2.2134467972421232</c:v>
                </c:pt>
                <c:pt idx="52">
                  <c:v>2.3105237841680122</c:v>
                </c:pt>
                <c:pt idx="53">
                  <c:v>2.3541280006300562</c:v>
                </c:pt>
                <c:pt idx="54">
                  <c:v>2.4452737523219179</c:v>
                </c:pt>
                <c:pt idx="55">
                  <c:v>2.9277460440681802</c:v>
                </c:pt>
                <c:pt idx="56">
                  <c:v>3.0909515573947464</c:v>
                </c:pt>
                <c:pt idx="57">
                  <c:v>3.6518684522221179</c:v>
                </c:pt>
                <c:pt idx="58">
                  <c:v>3.7899525227723636</c:v>
                </c:pt>
                <c:pt idx="59">
                  <c:v>4.4741496151687876</c:v>
                </c:pt>
                <c:pt idx="60">
                  <c:v>4.8949971021033027</c:v>
                </c:pt>
                <c:pt idx="61">
                  <c:v>6.0968991943904403</c:v>
                </c:pt>
                <c:pt idx="62">
                  <c:v>6.2002262590737098</c:v>
                </c:pt>
                <c:pt idx="63">
                  <c:v>6.3463870685175294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439-4B1D-9DD5-694A3B6F33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5471999"/>
        <c:axId val="14254623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'Breakeven chart and overlapping'!$B$1</c15:sqref>
                        </c15:formulaRef>
                      </c:ext>
                    </c:extLst>
                    <c:strCache>
                      <c:ptCount val="1"/>
                      <c:pt idx="0">
                        <c:v>Hit%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'Breakeven chart and overlapping'!$B$2:$B$252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0.23299999535083701</c:v>
                      </c:pt>
                      <c:pt idx="1">
                        <c:v>0.86199998855590798</c:v>
                      </c:pt>
                      <c:pt idx="2">
                        <c:v>0.103000000119209</c:v>
                      </c:pt>
                      <c:pt idx="3">
                        <c:v>0.54199999570846502</c:v>
                      </c:pt>
                      <c:pt idx="4">
                        <c:v>9.8999999463558197E-2</c:v>
                      </c:pt>
                      <c:pt idx="5">
                        <c:v>0.112999998033046</c:v>
                      </c:pt>
                      <c:pt idx="6">
                        <c:v>0.77999997138976995</c:v>
                      </c:pt>
                      <c:pt idx="7">
                        <c:v>0.111000001430511</c:v>
                      </c:pt>
                      <c:pt idx="8">
                        <c:v>0.104000002145767</c:v>
                      </c:pt>
                      <c:pt idx="9">
                        <c:v>0.104000002145767</c:v>
                      </c:pt>
                      <c:pt idx="10">
                        <c:v>0.89200001955032304</c:v>
                      </c:pt>
                      <c:pt idx="11">
                        <c:v>0.90299999713897705</c:v>
                      </c:pt>
                      <c:pt idx="12">
                        <c:v>0.53200000524520796</c:v>
                      </c:pt>
                      <c:pt idx="13">
                        <c:v>1</c:v>
                      </c:pt>
                      <c:pt idx="14">
                        <c:v>0.12700000405311501</c:v>
                      </c:pt>
                      <c:pt idx="15">
                        <c:v>0.64899998903274503</c:v>
                      </c:pt>
                      <c:pt idx="16">
                        <c:v>0.43700000643730103</c:v>
                      </c:pt>
                      <c:pt idx="17">
                        <c:v>0.64700001478195102</c:v>
                      </c:pt>
                      <c:pt idx="18">
                        <c:v>0.57800000905990601</c:v>
                      </c:pt>
                      <c:pt idx="19">
                        <c:v>0.70700001716613703</c:v>
                      </c:pt>
                      <c:pt idx="20">
                        <c:v>0.53600001335143999</c:v>
                      </c:pt>
                      <c:pt idx="21">
                        <c:v>0.44800001382827698</c:v>
                      </c:pt>
                      <c:pt idx="22">
                        <c:v>0.168999999761581</c:v>
                      </c:pt>
                      <c:pt idx="23">
                        <c:v>0.56499999761581399</c:v>
                      </c:pt>
                      <c:pt idx="24">
                        <c:v>1</c:v>
                      </c:pt>
                      <c:pt idx="25">
                        <c:v>0.73699998855590798</c:v>
                      </c:pt>
                      <c:pt idx="26">
                        <c:v>0.47499999403953502</c:v>
                      </c:pt>
                      <c:pt idx="27">
                        <c:v>0.62599998712539595</c:v>
                      </c:pt>
                      <c:pt idx="28">
                        <c:v>0.53899997472762995</c:v>
                      </c:pt>
                      <c:pt idx="29">
                        <c:v>0.94599997997283902</c:v>
                      </c:pt>
                      <c:pt idx="30">
                        <c:v>0.52600002288818304</c:v>
                      </c:pt>
                      <c:pt idx="31">
                        <c:v>0.64700001478195102</c:v>
                      </c:pt>
                      <c:pt idx="32">
                        <c:v>0.55400002002715998</c:v>
                      </c:pt>
                      <c:pt idx="33">
                        <c:v>0.69999998807907104</c:v>
                      </c:pt>
                      <c:pt idx="34">
                        <c:v>0.74400001764297397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1</c:v>
                      </c:pt>
                      <c:pt idx="38">
                        <c:v>1</c:v>
                      </c:pt>
                      <c:pt idx="39">
                        <c:v>1</c:v>
                      </c:pt>
                      <c:pt idx="40">
                        <c:v>1</c:v>
                      </c:pt>
                      <c:pt idx="41">
                        <c:v>1</c:v>
                      </c:pt>
                      <c:pt idx="42">
                        <c:v>0.99299997091293302</c:v>
                      </c:pt>
                      <c:pt idx="43">
                        <c:v>0.98699998855590798</c:v>
                      </c:pt>
                      <c:pt idx="44">
                        <c:v>0.63400000333786</c:v>
                      </c:pt>
                      <c:pt idx="45">
                        <c:v>0.99500000476837103</c:v>
                      </c:pt>
                      <c:pt idx="46">
                        <c:v>0.87699997425079301</c:v>
                      </c:pt>
                      <c:pt idx="47">
                        <c:v>0.62099999189376798</c:v>
                      </c:pt>
                      <c:pt idx="48">
                        <c:v>0.962000012397766</c:v>
                      </c:pt>
                      <c:pt idx="49">
                        <c:v>0.30399999022483798</c:v>
                      </c:pt>
                      <c:pt idx="50">
                        <c:v>0.90899997949600198</c:v>
                      </c:pt>
                      <c:pt idx="51">
                        <c:v>0.99500000476837103</c:v>
                      </c:pt>
                      <c:pt idx="52">
                        <c:v>0.64700001478195102</c:v>
                      </c:pt>
                      <c:pt idx="53">
                        <c:v>0.59200000762939398</c:v>
                      </c:pt>
                      <c:pt idx="54">
                        <c:v>0.990999996662139</c:v>
                      </c:pt>
                      <c:pt idx="55">
                        <c:v>0.70399999618530196</c:v>
                      </c:pt>
                      <c:pt idx="56">
                        <c:v>0.84299999475479104</c:v>
                      </c:pt>
                      <c:pt idx="57">
                        <c:v>0.558000028133392</c:v>
                      </c:pt>
                      <c:pt idx="58">
                        <c:v>0.42500001192092801</c:v>
                      </c:pt>
                      <c:pt idx="59">
                        <c:v>0.54100000858306796</c:v>
                      </c:pt>
                      <c:pt idx="60">
                        <c:v>0.98900002241134599</c:v>
                      </c:pt>
                      <c:pt idx="61">
                        <c:v>0.67599999904632502</c:v>
                      </c:pt>
                      <c:pt idx="62">
                        <c:v>0.29699999094009399</c:v>
                      </c:pt>
                      <c:pt idx="63">
                        <c:v>0.89099997282028198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D439-4B1D-9DD5-694A3B6F335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overlapping'!$C$1</c15:sqref>
                        </c15:formulaRef>
                      </c:ext>
                    </c:extLst>
                    <c:strCache>
                      <c:ptCount val="1"/>
                      <c:pt idx="0">
                        <c:v>PAH+SPFH faster%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overlapping'!$C$2:$C$252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7.890239263373737E-2</c:v>
                      </c:pt>
                      <c:pt idx="1">
                        <c:v>1.6489207938619075</c:v>
                      </c:pt>
                      <c:pt idx="2">
                        <c:v>1.080619634322718E-2</c:v>
                      </c:pt>
                      <c:pt idx="3">
                        <c:v>0.12026593508591997</c:v>
                      </c:pt>
                      <c:pt idx="4">
                        <c:v>-2.2162231299475334E-2</c:v>
                      </c:pt>
                      <c:pt idx="5">
                        <c:v>8.251874877965866E-3</c:v>
                      </c:pt>
                      <c:pt idx="6">
                        <c:v>0.51001615874114359</c:v>
                      </c:pt>
                      <c:pt idx="7">
                        <c:v>0.11909811055180503</c:v>
                      </c:pt>
                      <c:pt idx="8">
                        <c:v>0.16727939267076852</c:v>
                      </c:pt>
                      <c:pt idx="9">
                        <c:v>0.15534546293533444</c:v>
                      </c:pt>
                      <c:pt idx="10">
                        <c:v>1.4075307394743068</c:v>
                      </c:pt>
                      <c:pt idx="11">
                        <c:v>1.9866064613928578</c:v>
                      </c:pt>
                      <c:pt idx="12">
                        <c:v>9.7575320884965594E-2</c:v>
                      </c:pt>
                      <c:pt idx="13">
                        <c:v>0.5825321101871479</c:v>
                      </c:pt>
                      <c:pt idx="14">
                        <c:v>0.35423687634676493</c:v>
                      </c:pt>
                      <c:pt idx="15">
                        <c:v>0.17744276809974693</c:v>
                      </c:pt>
                      <c:pt idx="16">
                        <c:v>3.3203636262745792E-2</c:v>
                      </c:pt>
                      <c:pt idx="17">
                        <c:v>0.10863231347459573</c:v>
                      </c:pt>
                      <c:pt idx="18">
                        <c:v>9.0200016796962171E-2</c:v>
                      </c:pt>
                      <c:pt idx="19">
                        <c:v>0.30971299780244405</c:v>
                      </c:pt>
                      <c:pt idx="20">
                        <c:v>9.6994275143881328E-2</c:v>
                      </c:pt>
                      <c:pt idx="21">
                        <c:v>3.2236612147023849E-2</c:v>
                      </c:pt>
                      <c:pt idx="22">
                        <c:v>0.61857344758479271</c:v>
                      </c:pt>
                      <c:pt idx="23">
                        <c:v>8.6800514099650616E-2</c:v>
                      </c:pt>
                      <c:pt idx="24">
                        <c:v>2.3824269953788813</c:v>
                      </c:pt>
                      <c:pt idx="25">
                        <c:v>1.34884430223781</c:v>
                      </c:pt>
                      <c:pt idx="26">
                        <c:v>-2.5453291282287984E-2</c:v>
                      </c:pt>
                      <c:pt idx="27">
                        <c:v>4.6010749050433959E-2</c:v>
                      </c:pt>
                      <c:pt idx="28">
                        <c:v>-2.1696830621423212E-2</c:v>
                      </c:pt>
                      <c:pt idx="29">
                        <c:v>0.19117222356653168</c:v>
                      </c:pt>
                      <c:pt idx="30">
                        <c:v>-4.5437821238271621E-2</c:v>
                      </c:pt>
                      <c:pt idx="31">
                        <c:v>-4.7695247488566676E-4</c:v>
                      </c:pt>
                      <c:pt idx="32">
                        <c:v>-6.1151074982220839E-2</c:v>
                      </c:pt>
                      <c:pt idx="33">
                        <c:v>0.20578237027682644</c:v>
                      </c:pt>
                      <c:pt idx="34">
                        <c:v>2.114758348951379</c:v>
                      </c:pt>
                      <c:pt idx="35">
                        <c:v>0.98549696484359683</c:v>
                      </c:pt>
                      <c:pt idx="36">
                        <c:v>1.1074519689434492</c:v>
                      </c:pt>
                      <c:pt idx="37">
                        <c:v>1.0309271417951371</c:v>
                      </c:pt>
                      <c:pt idx="38">
                        <c:v>1.4952724522698539</c:v>
                      </c:pt>
                      <c:pt idx="39">
                        <c:v>-0.48358598843525208</c:v>
                      </c:pt>
                      <c:pt idx="40">
                        <c:v>1.3566653161714333</c:v>
                      </c:pt>
                      <c:pt idx="41">
                        <c:v>-4.2786131652625223E-2</c:v>
                      </c:pt>
                      <c:pt idx="42">
                        <c:v>1.2518690876399738</c:v>
                      </c:pt>
                      <c:pt idx="43">
                        <c:v>0.6099474762793754</c:v>
                      </c:pt>
                      <c:pt idx="44">
                        <c:v>1.8590139989319829</c:v>
                      </c:pt>
                      <c:pt idx="45">
                        <c:v>-4.0775873321496597E-2</c:v>
                      </c:pt>
                      <c:pt idx="46">
                        <c:v>1.3505046375480152</c:v>
                      </c:pt>
                      <c:pt idx="47">
                        <c:v>1.7541939040718268</c:v>
                      </c:pt>
                      <c:pt idx="48">
                        <c:v>1.4053890082255798</c:v>
                      </c:pt>
                      <c:pt idx="49">
                        <c:v>-0.12354416647199917</c:v>
                      </c:pt>
                      <c:pt idx="50">
                        <c:v>1.033307292275202</c:v>
                      </c:pt>
                      <c:pt idx="51">
                        <c:v>2.3296265414687873</c:v>
                      </c:pt>
                      <c:pt idx="52">
                        <c:v>1.8257216204439375</c:v>
                      </c:pt>
                      <c:pt idx="53">
                        <c:v>1.6333269201601717</c:v>
                      </c:pt>
                      <c:pt idx="54">
                        <c:v>1.1677180180534699</c:v>
                      </c:pt>
                      <c:pt idx="55">
                        <c:v>1.8455488837130865</c:v>
                      </c:pt>
                      <c:pt idx="56">
                        <c:v>1.4196139561736483</c:v>
                      </c:pt>
                      <c:pt idx="57">
                        <c:v>1.9123107989514574</c:v>
                      </c:pt>
                      <c:pt idx="58">
                        <c:v>-9.8112864876365405E-2</c:v>
                      </c:pt>
                      <c:pt idx="59">
                        <c:v>1.8095347605230188</c:v>
                      </c:pt>
                      <c:pt idx="60">
                        <c:v>1.3141129976448267</c:v>
                      </c:pt>
                      <c:pt idx="61">
                        <c:v>1.2833854310348995</c:v>
                      </c:pt>
                      <c:pt idx="62">
                        <c:v>0.70363692288701019</c:v>
                      </c:pt>
                      <c:pt idx="63">
                        <c:v>0.7326953191843123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D439-4B1D-9DD5-694A3B6F335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overlapping'!$E$1</c15:sqref>
                        </c15:formulaRef>
                      </c:ext>
                    </c:extLst>
                    <c:strCache>
                      <c:ptCount val="1"/>
                      <c:pt idx="0">
                        <c:v>Breakeven hit%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overlapping'!$E$2:$E$252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-6.602975267205409E-2</c:v>
                      </c:pt>
                      <c:pt idx="1">
                        <c:v>-1.6990683855573385</c:v>
                      </c:pt>
                      <c:pt idx="2">
                        <c:v>9.1586867439327285E-2</c:v>
                      </c:pt>
                      <c:pt idx="3">
                        <c:v>2.304318517451949E-2</c:v>
                      </c:pt>
                      <c:pt idx="4">
                        <c:v>0.12322280284959664</c:v>
                      </c:pt>
                      <c:pt idx="5">
                        <c:v>0.11387638246794277</c:v>
                      </c:pt>
                      <c:pt idx="6">
                        <c:v>0.40414161153620209</c:v>
                      </c:pt>
                      <c:pt idx="7">
                        <c:v>-7.0879622912538819E-3</c:v>
                      </c:pt>
                      <c:pt idx="8">
                        <c:v>-5.3136516258875326E-2</c:v>
                      </c:pt>
                      <c:pt idx="9">
                        <c:v>-3.8397082205673963E-2</c:v>
                      </c:pt>
                      <c:pt idx="10">
                        <c:v>-1.559158153665499</c:v>
                      </c:pt>
                      <c:pt idx="11">
                        <c:v>-2.1479596276979738</c:v>
                      </c:pt>
                      <c:pt idx="12">
                        <c:v>0.25996378372705919</c:v>
                      </c:pt>
                      <c:pt idx="13">
                        <c:v>0.41746788981285216</c:v>
                      </c:pt>
                      <c:pt idx="14">
                        <c:v>-0.15843233479035915</c:v>
                      </c:pt>
                      <c:pt idx="15">
                        <c:v>0.40426977663978064</c:v>
                      </c:pt>
                      <c:pt idx="16">
                        <c:v>0.27326141637620283</c:v>
                      </c:pt>
                      <c:pt idx="17">
                        <c:v>0.37232115855614578</c:v>
                      </c:pt>
                      <c:pt idx="18">
                        <c:v>0.36058702888633298</c:v>
                      </c:pt>
                      <c:pt idx="19">
                        <c:v>4.7981330138021144E-3</c:v>
                      </c:pt>
                      <c:pt idx="20">
                        <c:v>0.41512103863338323</c:v>
                      </c:pt>
                      <c:pt idx="21">
                        <c:v>0.35768246365093626</c:v>
                      </c:pt>
                      <c:pt idx="22">
                        <c:v>-0.25854361722561575</c:v>
                      </c:pt>
                      <c:pt idx="23">
                        <c:v>0.45380183566465815</c:v>
                      </c:pt>
                      <c:pt idx="24">
                        <c:v>-2.8140648630164335</c:v>
                      </c:pt>
                      <c:pt idx="25">
                        <c:v>-0.89755201292382936</c:v>
                      </c:pt>
                      <c:pt idx="26">
                        <c:v>0.51544713750543636</c:v>
                      </c:pt>
                      <c:pt idx="27">
                        <c:v>0.56152185990336589</c:v>
                      </c:pt>
                      <c:pt idx="28">
                        <c:v>0.5760632970897509</c:v>
                      </c:pt>
                      <c:pt idx="29">
                        <c:v>-0.79080616186030606</c:v>
                      </c:pt>
                      <c:pt idx="30">
                        <c:v>0.68492602696685145</c:v>
                      </c:pt>
                      <c:pt idx="31">
                        <c:v>0.66794765419458491</c:v>
                      </c:pt>
                      <c:pt idx="32">
                        <c:v>0.74462598650217071</c:v>
                      </c:pt>
                      <c:pt idx="33">
                        <c:v>-0.95253746631279723</c:v>
                      </c:pt>
                      <c:pt idx="34">
                        <c:v>-1.2254791382295087</c:v>
                      </c:pt>
                      <c:pt idx="35">
                        <c:v>1.4503035156403162E-2</c:v>
                      </c:pt>
                      <c:pt idx="36">
                        <c:v>-0.1074519689434493</c:v>
                      </c:pt>
                      <c:pt idx="37">
                        <c:v>-3.0927141795137125E-2</c:v>
                      </c:pt>
                      <c:pt idx="38">
                        <c:v>-0.49527245226985395</c:v>
                      </c:pt>
                      <c:pt idx="39">
                        <c:v>1.483585988435252</c:v>
                      </c:pt>
                      <c:pt idx="40">
                        <c:v>-0.35666531617143327</c:v>
                      </c:pt>
                      <c:pt idx="41">
                        <c:v>1.0427861316526252</c:v>
                      </c:pt>
                      <c:pt idx="42">
                        <c:v>-7.5732309530620948E-3</c:v>
                      </c:pt>
                      <c:pt idx="43">
                        <c:v>-1.9143777676049605</c:v>
                      </c:pt>
                      <c:pt idx="44">
                        <c:v>-3.2598921215887651</c:v>
                      </c:pt>
                      <c:pt idx="45">
                        <c:v>1.4757186889649005</c:v>
                      </c:pt>
                      <c:pt idx="46">
                        <c:v>-2.9107035411620727</c:v>
                      </c:pt>
                      <c:pt idx="47">
                        <c:v>-3.3612842945478159</c:v>
                      </c:pt>
                      <c:pt idx="48">
                        <c:v>-3.1246833148217878</c:v>
                      </c:pt>
                      <c:pt idx="49">
                        <c:v>1.913610806477209</c:v>
                      </c:pt>
                      <c:pt idx="50">
                        <c:v>-3.0288143325160721</c:v>
                      </c:pt>
                      <c:pt idx="51">
                        <c:v>0.11617974422666423</c:v>
                      </c:pt>
                      <c:pt idx="52">
                        <c:v>-4.1362454046119499</c:v>
                      </c:pt>
                      <c:pt idx="53">
                        <c:v>-3.9874549207902281</c:v>
                      </c:pt>
                      <c:pt idx="54">
                        <c:v>-3.612991770375388</c:v>
                      </c:pt>
                      <c:pt idx="55">
                        <c:v>-4.7732949277812668</c:v>
                      </c:pt>
                      <c:pt idx="56">
                        <c:v>-4.5105655135683946</c:v>
                      </c:pt>
                      <c:pt idx="57">
                        <c:v>-5.5641792511735755</c:v>
                      </c:pt>
                      <c:pt idx="58">
                        <c:v>3.8880653876487292</c:v>
                      </c:pt>
                      <c:pt idx="59">
                        <c:v>-6.2836843756918066</c:v>
                      </c:pt>
                      <c:pt idx="60">
                        <c:v>-6.2091100997481297</c:v>
                      </c:pt>
                      <c:pt idx="61">
                        <c:v>-7.3802846254253396</c:v>
                      </c:pt>
                      <c:pt idx="62">
                        <c:v>-6.9038631819607197</c:v>
                      </c:pt>
                      <c:pt idx="63">
                        <c:v>-7.0790823877018418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D439-4B1D-9DD5-694A3B6F335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overlapping'!$F$1</c15:sqref>
                        </c15:formulaRef>
                      </c:ext>
                    </c:extLst>
                    <c:strCache>
                      <c:ptCount val="1"/>
                      <c:pt idx="0">
                        <c:v>Breakeven hit% abs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overlapping'!$A$2:$A$252</c15:sqref>
                        </c15:formulaRef>
                      </c:ext>
                    </c:extLst>
                    <c:strCache>
                      <c:ptCount val="64"/>
                      <c:pt idx="0">
                        <c:v>Suzanne_Plane_Oblique_Full</c:v>
                      </c:pt>
                      <c:pt idx="1">
                        <c:v>CottageWalls_Point_Parallel_Full</c:v>
                      </c:pt>
                      <c:pt idx="2">
                        <c:v>Random100_Plane_Oblique_Full</c:v>
                      </c:pt>
                      <c:pt idx="3">
                        <c:v>Crowd_Point_Parallel_Full</c:v>
                      </c:pt>
                      <c:pt idx="4">
                        <c:v>Random100_Point_45_Full</c:v>
                      </c:pt>
                      <c:pt idx="5">
                        <c:v>Random100_Point_Oblique_Full</c:v>
                      </c:pt>
                      <c:pt idx="6">
                        <c:v>Random1000_Plane_Parallel_Full</c:v>
                      </c:pt>
                      <c:pt idx="7">
                        <c:v>Random100_Point_15_Full</c:v>
                      </c:pt>
                      <c:pt idx="8">
                        <c:v>Random100_Point_Parallel_Full</c:v>
                      </c:pt>
                      <c:pt idx="9">
                        <c:v>Random100_Plane_45_Full</c:v>
                      </c:pt>
                      <c:pt idx="10">
                        <c:v>Cottage_Plane_15_Full</c:v>
                      </c:pt>
                      <c:pt idx="11">
                        <c:v>CottageWalls_Point_15_Full</c:v>
                      </c:pt>
                      <c:pt idx="12">
                        <c:v>Suzanne_Point_15_Full</c:v>
                      </c:pt>
                      <c:pt idx="13">
                        <c:v>Crowd_Plane_Parallel_Full</c:v>
                      </c:pt>
                      <c:pt idx="14">
                        <c:v>Random100_Plane_15_Full</c:v>
                      </c:pt>
                      <c:pt idx="15">
                        <c:v>Random1000_Plane_15_Full</c:v>
                      </c:pt>
                      <c:pt idx="16">
                        <c:v>Crowd_Point_15_Full</c:v>
                      </c:pt>
                      <c:pt idx="17">
                        <c:v>Suzanne_Plane_15_Full</c:v>
                      </c:pt>
                      <c:pt idx="18">
                        <c:v>Suzanne_Point_Parallel_Full</c:v>
                      </c:pt>
                      <c:pt idx="19">
                        <c:v>Suzanne_Plane_Parallel_Full</c:v>
                      </c:pt>
                      <c:pt idx="20">
                        <c:v>Random1000_Point_15_Full</c:v>
                      </c:pt>
                      <c:pt idx="21">
                        <c:v>Suzanne_Point_Oblique_Full</c:v>
                      </c:pt>
                      <c:pt idx="22">
                        <c:v>Random100_Plane_Parallel_Full</c:v>
                      </c:pt>
                      <c:pt idx="23">
                        <c:v>Random1000_Point_Parallel_Full</c:v>
                      </c:pt>
                      <c:pt idx="24">
                        <c:v>CottageWalls_Plane_Parallel_Full</c:v>
                      </c:pt>
                      <c:pt idx="25">
                        <c:v>Wood_Plane_Parallel_Full</c:v>
                      </c:pt>
                      <c:pt idx="26">
                        <c:v>Random1000_Point_45_Full</c:v>
                      </c:pt>
                      <c:pt idx="27">
                        <c:v>Random1000_Plane_45_Full</c:v>
                      </c:pt>
                      <c:pt idx="28">
                        <c:v>Random1000_Plane_Oblique_Full</c:v>
                      </c:pt>
                      <c:pt idx="29">
                        <c:v>Sponza_Plane_45_Full</c:v>
                      </c:pt>
                      <c:pt idx="30">
                        <c:v>Suzanne_Point_45_Full</c:v>
                      </c:pt>
                      <c:pt idx="31">
                        <c:v>Random1000_Point_Oblique_Full</c:v>
                      </c:pt>
                      <c:pt idx="32">
                        <c:v>Suzanne_Plane_45_Full</c:v>
                      </c:pt>
                      <c:pt idx="33">
                        <c:v>Wood_Plane_45_Full</c:v>
                      </c:pt>
                      <c:pt idx="34">
                        <c:v>Cottage_Plane_Parallel_Full</c:v>
                      </c:pt>
                      <c:pt idx="35">
                        <c:v>CottageWalls_Point_45_Full</c:v>
                      </c:pt>
                      <c:pt idx="36">
                        <c:v>CottageWalls_Plane_Oblique_Full</c:v>
                      </c:pt>
                      <c:pt idx="37">
                        <c:v>Sponza_Point_Parallel_Full</c:v>
                      </c:pt>
                      <c:pt idx="38">
                        <c:v>CottageWalls_Plane_15_Full</c:v>
                      </c:pt>
                      <c:pt idx="39">
                        <c:v>Crowd_Plane_45_Full</c:v>
                      </c:pt>
                      <c:pt idx="40">
                        <c:v>CottageWalls_Plane_45_Full</c:v>
                      </c:pt>
                      <c:pt idx="41">
                        <c:v>Crowd_Plane_15_Full</c:v>
                      </c:pt>
                      <c:pt idx="42">
                        <c:v>Sponza_Plane_15_Full</c:v>
                      </c:pt>
                      <c:pt idx="43">
                        <c:v>Sponza_Plane_Oblique_Full</c:v>
                      </c:pt>
                      <c:pt idx="44">
                        <c:v>Cottage_Point_Parallel_Full</c:v>
                      </c:pt>
                      <c:pt idx="45">
                        <c:v>Crowd_Plane_Oblique_Full</c:v>
                      </c:pt>
                      <c:pt idx="46">
                        <c:v>Cottage_Plane_45_Full</c:v>
                      </c:pt>
                      <c:pt idx="47">
                        <c:v>Cottage_Point_15_Full</c:v>
                      </c:pt>
                      <c:pt idx="48">
                        <c:v>Sponza_Point_Oblique_Full</c:v>
                      </c:pt>
                      <c:pt idx="49">
                        <c:v>Crowd_Point_45_Full</c:v>
                      </c:pt>
                      <c:pt idx="50">
                        <c:v>Cottage_Plane_Oblique_Full</c:v>
                      </c:pt>
                      <c:pt idx="51">
                        <c:v>Sponza_Plane_Parallel_Full</c:v>
                      </c:pt>
                      <c:pt idx="52">
                        <c:v>Wood_Plane_15_Full</c:v>
                      </c:pt>
                      <c:pt idx="53">
                        <c:v>Wood_Point_Parallel_Full</c:v>
                      </c:pt>
                      <c:pt idx="54">
                        <c:v>Sponza_Point_15_Full</c:v>
                      </c:pt>
                      <c:pt idx="55">
                        <c:v>Wood_Plane_Oblique_Full</c:v>
                      </c:pt>
                      <c:pt idx="56">
                        <c:v>Cottage_Point_45_Full</c:v>
                      </c:pt>
                      <c:pt idx="57">
                        <c:v>Wood_Point_15_Full</c:v>
                      </c:pt>
                      <c:pt idx="58">
                        <c:v>Crowd_Point_Oblique_Full</c:v>
                      </c:pt>
                      <c:pt idx="59">
                        <c:v>Wood_Point_Oblique_Full</c:v>
                      </c:pt>
                      <c:pt idx="60">
                        <c:v>CottageWalls_Point_Oblique_Full</c:v>
                      </c:pt>
                      <c:pt idx="61">
                        <c:v>Cottage_Point_Oblique_Full</c:v>
                      </c:pt>
                      <c:pt idx="62">
                        <c:v>Wood_Point_45_Full</c:v>
                      </c:pt>
                      <c:pt idx="63">
                        <c:v>Sponza_Point_45_Full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'Breakeven chart and overlapping'!$F$2:$F$252</c15:sqref>
                        </c15:formulaRef>
                      </c:ext>
                    </c:extLst>
                    <c:numCache>
                      <c:formatCode>0%</c:formatCode>
                      <c:ptCount val="64"/>
                      <c:pt idx="0">
                        <c:v>6.602975267205409E-2</c:v>
                      </c:pt>
                      <c:pt idx="1">
                        <c:v>1.6990683855573385</c:v>
                      </c:pt>
                      <c:pt idx="2">
                        <c:v>9.1586867439327285E-2</c:v>
                      </c:pt>
                      <c:pt idx="3">
                        <c:v>2.304318517451949E-2</c:v>
                      </c:pt>
                      <c:pt idx="4">
                        <c:v>0.12322280284959664</c:v>
                      </c:pt>
                      <c:pt idx="5">
                        <c:v>0.11387638246794277</c:v>
                      </c:pt>
                      <c:pt idx="6">
                        <c:v>0.40414161153620209</c:v>
                      </c:pt>
                      <c:pt idx="7">
                        <c:v>7.0879622912538819E-3</c:v>
                      </c:pt>
                      <c:pt idx="8">
                        <c:v>5.3136516258875326E-2</c:v>
                      </c:pt>
                      <c:pt idx="9">
                        <c:v>3.8397082205673963E-2</c:v>
                      </c:pt>
                      <c:pt idx="10">
                        <c:v>1.559158153665499</c:v>
                      </c:pt>
                      <c:pt idx="11">
                        <c:v>2.1479596276979738</c:v>
                      </c:pt>
                      <c:pt idx="12">
                        <c:v>0.25996378372705919</c:v>
                      </c:pt>
                      <c:pt idx="13">
                        <c:v>0.41746788981285216</c:v>
                      </c:pt>
                      <c:pt idx="14">
                        <c:v>0.15843233479035915</c:v>
                      </c:pt>
                      <c:pt idx="15">
                        <c:v>0.40426977663978064</c:v>
                      </c:pt>
                      <c:pt idx="16">
                        <c:v>0.27326141637620283</c:v>
                      </c:pt>
                      <c:pt idx="17">
                        <c:v>0.37232115855614578</c:v>
                      </c:pt>
                      <c:pt idx="18">
                        <c:v>0.36058702888633298</c:v>
                      </c:pt>
                      <c:pt idx="19">
                        <c:v>4.7981330138021144E-3</c:v>
                      </c:pt>
                      <c:pt idx="20">
                        <c:v>0.41512103863338323</c:v>
                      </c:pt>
                      <c:pt idx="21">
                        <c:v>0.35768246365093626</c:v>
                      </c:pt>
                      <c:pt idx="22">
                        <c:v>0.25854361722561575</c:v>
                      </c:pt>
                      <c:pt idx="23">
                        <c:v>0.45380183566465815</c:v>
                      </c:pt>
                      <c:pt idx="24">
                        <c:v>2.8140648630164335</c:v>
                      </c:pt>
                      <c:pt idx="25">
                        <c:v>0.89755201292382936</c:v>
                      </c:pt>
                      <c:pt idx="26">
                        <c:v>0.51544713750543636</c:v>
                      </c:pt>
                      <c:pt idx="27">
                        <c:v>0.56152185990336589</c:v>
                      </c:pt>
                      <c:pt idx="28">
                        <c:v>0.5760632970897509</c:v>
                      </c:pt>
                      <c:pt idx="29">
                        <c:v>0.79080616186030606</c:v>
                      </c:pt>
                      <c:pt idx="30">
                        <c:v>0.68492602696685145</c:v>
                      </c:pt>
                      <c:pt idx="31">
                        <c:v>0.66794765419458491</c:v>
                      </c:pt>
                      <c:pt idx="32">
                        <c:v>0.74462598650217071</c:v>
                      </c:pt>
                      <c:pt idx="33">
                        <c:v>0.95253746631279723</c:v>
                      </c:pt>
                      <c:pt idx="34">
                        <c:v>1.2254791382295087</c:v>
                      </c:pt>
                      <c:pt idx="35">
                        <c:v>1.4503035156403162E-2</c:v>
                      </c:pt>
                      <c:pt idx="36">
                        <c:v>0.1074519689434493</c:v>
                      </c:pt>
                      <c:pt idx="37">
                        <c:v>3.0927141795137125E-2</c:v>
                      </c:pt>
                      <c:pt idx="38">
                        <c:v>0.49527245226985395</c:v>
                      </c:pt>
                      <c:pt idx="39">
                        <c:v>1.483585988435252</c:v>
                      </c:pt>
                      <c:pt idx="40">
                        <c:v>0.35666531617143327</c:v>
                      </c:pt>
                      <c:pt idx="41">
                        <c:v>1.0427861316526252</c:v>
                      </c:pt>
                      <c:pt idx="42">
                        <c:v>7.5732309530620948E-3</c:v>
                      </c:pt>
                      <c:pt idx="43">
                        <c:v>1.9143777676049605</c:v>
                      </c:pt>
                      <c:pt idx="44">
                        <c:v>3.2598921215887651</c:v>
                      </c:pt>
                      <c:pt idx="45">
                        <c:v>1.4757186889649005</c:v>
                      </c:pt>
                      <c:pt idx="46">
                        <c:v>2.9107035411620727</c:v>
                      </c:pt>
                      <c:pt idx="47">
                        <c:v>3.3612842945478159</c:v>
                      </c:pt>
                      <c:pt idx="48">
                        <c:v>3.1246833148217878</c:v>
                      </c:pt>
                      <c:pt idx="49">
                        <c:v>1.913610806477209</c:v>
                      </c:pt>
                      <c:pt idx="50">
                        <c:v>3.0288143325160721</c:v>
                      </c:pt>
                      <c:pt idx="51">
                        <c:v>0.11617974422666423</c:v>
                      </c:pt>
                      <c:pt idx="52">
                        <c:v>4.1362454046119499</c:v>
                      </c:pt>
                      <c:pt idx="53">
                        <c:v>3.9874549207902281</c:v>
                      </c:pt>
                      <c:pt idx="54">
                        <c:v>3.612991770375388</c:v>
                      </c:pt>
                      <c:pt idx="55">
                        <c:v>4.7732949277812668</c:v>
                      </c:pt>
                      <c:pt idx="56">
                        <c:v>4.5105655135683946</c:v>
                      </c:pt>
                      <c:pt idx="57">
                        <c:v>5.5641792511735755</c:v>
                      </c:pt>
                      <c:pt idx="58">
                        <c:v>3.8880653876487292</c:v>
                      </c:pt>
                      <c:pt idx="59">
                        <c:v>6.2836843756918066</c:v>
                      </c:pt>
                      <c:pt idx="60">
                        <c:v>6.2091100997481297</c:v>
                      </c:pt>
                      <c:pt idx="61">
                        <c:v>7.3802846254253396</c:v>
                      </c:pt>
                      <c:pt idx="62">
                        <c:v>6.9038631819607197</c:v>
                      </c:pt>
                      <c:pt idx="63">
                        <c:v>7.0790823877018418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D439-4B1D-9DD5-694A3B6F3351}"/>
                  </c:ext>
                </c:extLst>
              </c15:ser>
            </c15:filteredLineSeries>
          </c:ext>
        </c:extLst>
      </c:lineChart>
      <c:catAx>
        <c:axId val="142547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25462399"/>
        <c:crosses val="autoZero"/>
        <c:auto val="1"/>
        <c:lblAlgn val="ctr"/>
        <c:lblOffset val="100"/>
        <c:noMultiLvlLbl val="0"/>
      </c:catAx>
      <c:valAx>
        <c:axId val="1425462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547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8608969432770872"/>
          <c:y val="0.20827968607718259"/>
          <c:w val="0.44753877443303863"/>
          <c:h val="5.7618833433301625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'Breakeven chart and overlapping'!$I$1:$I$3</c:f>
              <c:strCache>
                <c:ptCount val="3"/>
                <c:pt idx="0">
                  <c:v>Cost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'Breakeven chart and overlapping'!$H$4:$H$257</c:f>
              <c:numCache>
                <c:formatCode>0%</c:formatCode>
                <c:ptCount val="64"/>
                <c:pt idx="0">
                  <c:v>0.51558440923690796</c:v>
                </c:pt>
                <c:pt idx="1">
                  <c:v>0.70370638370513905</c:v>
                </c:pt>
                <c:pt idx="2">
                  <c:v>0.49675807356834401</c:v>
                </c:pt>
                <c:pt idx="3">
                  <c:v>0.33218958973884499</c:v>
                </c:pt>
                <c:pt idx="4">
                  <c:v>0.52426260709762496</c:v>
                </c:pt>
                <c:pt idx="5">
                  <c:v>0.53928226232528598</c:v>
                </c:pt>
                <c:pt idx="6">
                  <c:v>0.39162078499794001</c:v>
                </c:pt>
                <c:pt idx="7">
                  <c:v>0.38944986462593001</c:v>
                </c:pt>
                <c:pt idx="8">
                  <c:v>0.331179469823837</c:v>
                </c:pt>
                <c:pt idx="9">
                  <c:v>0.441332638263702</c:v>
                </c:pt>
                <c:pt idx="10">
                  <c:v>0.83054435253143299</c:v>
                </c:pt>
                <c:pt idx="11">
                  <c:v>0.62432110309600797</c:v>
                </c:pt>
                <c:pt idx="12">
                  <c:v>0.48160052299499501</c:v>
                </c:pt>
                <c:pt idx="13">
                  <c:v>8.7196856737136799E-2</c:v>
                </c:pt>
                <c:pt idx="14">
                  <c:v>0.275328338146209</c:v>
                </c:pt>
                <c:pt idx="15">
                  <c:v>0.57520312070846502</c:v>
                </c:pt>
                <c:pt idx="16">
                  <c:v>0.32457453012466397</c:v>
                </c:pt>
                <c:pt idx="17">
                  <c:v>0.53623962402343694</c:v>
                </c:pt>
                <c:pt idx="18">
                  <c:v>0.43953597545623702</c:v>
                </c:pt>
                <c:pt idx="19">
                  <c:v>0.26014688611030501</c:v>
                </c:pt>
                <c:pt idx="20">
                  <c:v>0.56524509191512995</c:v>
                </c:pt>
                <c:pt idx="21">
                  <c:v>0.57147836685180597</c:v>
                </c:pt>
                <c:pt idx="22">
                  <c:v>0.110777772963047</c:v>
                </c:pt>
                <c:pt idx="23">
                  <c:v>0.62582474946975697</c:v>
                </c:pt>
                <c:pt idx="24">
                  <c:v>0.73164361715316695</c:v>
                </c:pt>
                <c:pt idx="25">
                  <c:v>0.56678646802902199</c:v>
                </c:pt>
                <c:pt idx="26">
                  <c:v>0.68166506290435702</c:v>
                </c:pt>
                <c:pt idx="27">
                  <c:v>0.56617683172225897</c:v>
                </c:pt>
                <c:pt idx="28">
                  <c:v>0.65202075242996205</c:v>
                </c:pt>
                <c:pt idx="29">
                  <c:v>0.51558244228363004</c:v>
                </c:pt>
                <c:pt idx="30">
                  <c:v>0.58287298679351796</c:v>
                </c:pt>
                <c:pt idx="31">
                  <c:v>0.72978937625884999</c:v>
                </c:pt>
                <c:pt idx="32">
                  <c:v>0.57300949096679599</c:v>
                </c:pt>
                <c:pt idx="33">
                  <c:v>0.817812860012054</c:v>
                </c:pt>
                <c:pt idx="34">
                  <c:v>0.77936714887618996</c:v>
                </c:pt>
                <c:pt idx="35">
                  <c:v>0.83433431386947599</c:v>
                </c:pt>
                <c:pt idx="36">
                  <c:v>0.90012204647064198</c:v>
                </c:pt>
                <c:pt idx="37">
                  <c:v>0.63533121347427302</c:v>
                </c:pt>
                <c:pt idx="38">
                  <c:v>0.79671382904052701</c:v>
                </c:pt>
                <c:pt idx="39">
                  <c:v>0.46075597405433599</c:v>
                </c:pt>
                <c:pt idx="40">
                  <c:v>0.783857762813568</c:v>
                </c:pt>
                <c:pt idx="41">
                  <c:v>0.42087009549140902</c:v>
                </c:pt>
                <c:pt idx="42">
                  <c:v>0.50441181659698398</c:v>
                </c:pt>
                <c:pt idx="43">
                  <c:v>0.65249627828598</c:v>
                </c:pt>
                <c:pt idx="44">
                  <c:v>0.72930443286895696</c:v>
                </c:pt>
                <c:pt idx="45">
                  <c:v>0.56944280862808205</c:v>
                </c:pt>
                <c:pt idx="46">
                  <c:v>0.81081002950668302</c:v>
                </c:pt>
                <c:pt idx="47">
                  <c:v>0.72019118070602395</c:v>
                </c:pt>
                <c:pt idx="48">
                  <c:v>0.46255651116371099</c:v>
                </c:pt>
                <c:pt idx="49">
                  <c:v>0.49202951788902199</c:v>
                </c:pt>
                <c:pt idx="50">
                  <c:v>0.857993423938751</c:v>
                </c:pt>
                <c:pt idx="51">
                  <c:v>0.18298219144344299</c:v>
                </c:pt>
                <c:pt idx="52">
                  <c:v>0.75969702005386297</c:v>
                </c:pt>
                <c:pt idx="53">
                  <c:v>0.67958915233612005</c:v>
                </c:pt>
                <c:pt idx="54">
                  <c:v>0.44910022616386402</c:v>
                </c:pt>
                <c:pt idx="55">
                  <c:v>0.76572960615158003</c:v>
                </c:pt>
                <c:pt idx="56">
                  <c:v>0.874611675739288</c:v>
                </c:pt>
                <c:pt idx="57">
                  <c:v>0.70680010318756104</c:v>
                </c:pt>
                <c:pt idx="58">
                  <c:v>0.490668475627899</c:v>
                </c:pt>
                <c:pt idx="59">
                  <c:v>0.69178193807601895</c:v>
                </c:pt>
                <c:pt idx="60">
                  <c:v>0.73702001571655196</c:v>
                </c:pt>
                <c:pt idx="61">
                  <c:v>0.81819373369216897</c:v>
                </c:pt>
                <c:pt idx="62">
                  <c:v>0.81793522834777799</c:v>
                </c:pt>
                <c:pt idx="63">
                  <c:v>0.57087659835815396</c:v>
                </c:pt>
              </c:numCache>
            </c:numRef>
          </c:xVal>
          <c:yVal>
            <c:numRef>
              <c:f>'Breakeven chart and overlapping'!$I$4:$I$257</c:f>
              <c:numCache>
                <c:formatCode>0.00</c:formatCode>
                <c:ptCount val="64"/>
                <c:pt idx="0">
                  <c:v>21.966405868530199</c:v>
                </c:pt>
                <c:pt idx="1">
                  <c:v>90.890159606933594</c:v>
                </c:pt>
                <c:pt idx="2">
                  <c:v>22.57958984375</c:v>
                </c:pt>
                <c:pt idx="3">
                  <c:v>51.841480255126903</c:v>
                </c:pt>
                <c:pt idx="4">
                  <c:v>21.026401519775298</c:v>
                </c:pt>
                <c:pt idx="5">
                  <c:v>26.4136657714843</c:v>
                </c:pt>
                <c:pt idx="6">
                  <c:v>59.732048034667898</c:v>
                </c:pt>
                <c:pt idx="7">
                  <c:v>18.404829025268501</c:v>
                </c:pt>
                <c:pt idx="8">
                  <c:v>16.893653869628899</c:v>
                </c:pt>
                <c:pt idx="9">
                  <c:v>20.766408920288001</c:v>
                </c:pt>
                <c:pt idx="10">
                  <c:v>109.34432220458901</c:v>
                </c:pt>
                <c:pt idx="11">
                  <c:v>87.915367126464801</c:v>
                </c:pt>
                <c:pt idx="12">
                  <c:v>45.355594635009702</c:v>
                </c:pt>
                <c:pt idx="13">
                  <c:v>64.552474975585895</c:v>
                </c:pt>
                <c:pt idx="14">
                  <c:v>16.2036628723144</c:v>
                </c:pt>
                <c:pt idx="15">
                  <c:v>77.165237426757798</c:v>
                </c:pt>
                <c:pt idx="16">
                  <c:v>50.5971069335937</c:v>
                </c:pt>
                <c:pt idx="17">
                  <c:v>48.129196166992102</c:v>
                </c:pt>
                <c:pt idx="18">
                  <c:v>45.330436706542898</c:v>
                </c:pt>
                <c:pt idx="19">
                  <c:v>36.1896362304687</c:v>
                </c:pt>
                <c:pt idx="20">
                  <c:v>78.297546386718693</c:v>
                </c:pt>
                <c:pt idx="21">
                  <c:v>45.149509429931598</c:v>
                </c:pt>
                <c:pt idx="22">
                  <c:v>12.965242385864199</c:v>
                </c:pt>
                <c:pt idx="23">
                  <c:v>80.921203613281193</c:v>
                </c:pt>
                <c:pt idx="24">
                  <c:v>80.622703552246094</c:v>
                </c:pt>
                <c:pt idx="25">
                  <c:v>93.630088806152301</c:v>
                </c:pt>
                <c:pt idx="26">
                  <c:v>90.6287841796875</c:v>
                </c:pt>
                <c:pt idx="27">
                  <c:v>96.881286621093693</c:v>
                </c:pt>
                <c:pt idx="28">
                  <c:v>105.360450744628</c:v>
                </c:pt>
                <c:pt idx="29">
                  <c:v>246.37242126464801</c:v>
                </c:pt>
                <c:pt idx="30">
                  <c:v>54.949974060058501</c:v>
                </c:pt>
                <c:pt idx="31">
                  <c:v>124.75382995605401</c:v>
                </c:pt>
                <c:pt idx="32">
                  <c:v>59.452774047851499</c:v>
                </c:pt>
                <c:pt idx="33">
                  <c:v>314.92419433593699</c:v>
                </c:pt>
                <c:pt idx="34">
                  <c:v>64.734176635742102</c:v>
                </c:pt>
                <c:pt idx="35">
                  <c:v>169.31607055664</c:v>
                </c:pt>
                <c:pt idx="36">
                  <c:v>178.89448547363199</c:v>
                </c:pt>
                <c:pt idx="37">
                  <c:v>189.47019958496</c:v>
                </c:pt>
                <c:pt idx="38">
                  <c:v>130.46253967285099</c:v>
                </c:pt>
                <c:pt idx="39">
                  <c:v>219.44371032714801</c:v>
                </c:pt>
                <c:pt idx="40">
                  <c:v>171.66433715820301</c:v>
                </c:pt>
                <c:pt idx="41">
                  <c:v>120.236862182617</c:v>
                </c:pt>
                <c:pt idx="42">
                  <c:v>145.83134460449199</c:v>
                </c:pt>
                <c:pt idx="43">
                  <c:v>210.32221984863199</c:v>
                </c:pt>
                <c:pt idx="44">
                  <c:v>64.706016540527301</c:v>
                </c:pt>
                <c:pt idx="45">
                  <c:v>117.89299774169901</c:v>
                </c:pt>
                <c:pt idx="46">
                  <c:v>129.28790283203099</c:v>
                </c:pt>
                <c:pt idx="47">
                  <c:v>66.065628051757798</c:v>
                </c:pt>
                <c:pt idx="48">
                  <c:v>193.634841918945</c:v>
                </c:pt>
                <c:pt idx="49">
                  <c:v>41.070003509521399</c:v>
                </c:pt>
                <c:pt idx="50">
                  <c:v>144.96432495117099</c:v>
                </c:pt>
                <c:pt idx="51">
                  <c:v>74.683212280273395</c:v>
                </c:pt>
                <c:pt idx="52">
                  <c:v>111.057884216308</c:v>
                </c:pt>
                <c:pt idx="53">
                  <c:v>80.182022094726506</c:v>
                </c:pt>
                <c:pt idx="54">
                  <c:v>185.74620056152301</c:v>
                </c:pt>
                <c:pt idx="55">
                  <c:v>111.95582580566401</c:v>
                </c:pt>
                <c:pt idx="56">
                  <c:v>124.682960510253</c:v>
                </c:pt>
                <c:pt idx="57">
                  <c:v>82.753974914550696</c:v>
                </c:pt>
                <c:pt idx="58">
                  <c:v>45.327163696288999</c:v>
                </c:pt>
                <c:pt idx="59">
                  <c:v>76.502624511718693</c:v>
                </c:pt>
                <c:pt idx="60">
                  <c:v>119.608848571777</c:v>
                </c:pt>
                <c:pt idx="61">
                  <c:v>83.907516479492102</c:v>
                </c:pt>
                <c:pt idx="62">
                  <c:v>82.324317932128906</c:v>
                </c:pt>
                <c:pt idx="63">
                  <c:v>226.13757324218699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36-4131-9114-3E24459E6C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383007"/>
        <c:axId val="1426394527"/>
      </c:scatterChart>
      <c:valAx>
        <c:axId val="14263830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Overlapping % at level 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94527"/>
        <c:crosses val="autoZero"/>
        <c:crossBetween val="midCat"/>
        <c:majorUnit val="0.2"/>
      </c:valAx>
      <c:valAx>
        <c:axId val="142639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BVH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42638300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'Hit% Sponza vs Random100 chart'!$B$1:$B$2</c:f>
              <c:strCache>
                <c:ptCount val="2"/>
                <c:pt idx="0">
                  <c:v>Sponza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rgbClr val="00206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chart'!$B$3:$B$10</c:f>
              <c:numCache>
                <c:formatCode>0%</c:formatCode>
                <c:ptCount val="8"/>
                <c:pt idx="0">
                  <c:v>1.07</c:v>
                </c:pt>
                <c:pt idx="1">
                  <c:v>0.3</c:v>
                </c:pt>
                <c:pt idx="2">
                  <c:v>-0.32</c:v>
                </c:pt>
                <c:pt idx="3">
                  <c:v>0.05</c:v>
                </c:pt>
                <c:pt idx="4">
                  <c:v>0.08</c:v>
                </c:pt>
                <c:pt idx="5">
                  <c:v>0.03</c:v>
                </c:pt>
                <c:pt idx="6">
                  <c:v>-0.05</c:v>
                </c:pt>
                <c:pt idx="7">
                  <c:v>0.03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87-4CEB-A3B4-C678C5981B1D}"/>
            </c:ext>
          </c:extLst>
        </c:ser>
        <c:ser>
          <c:idx val="1"/>
          <c:order val="1"/>
          <c:tx>
            <c:strRef>
              <c:f>'Hit% Sponza vs Random100 chart'!$C$1:$C$2</c:f>
              <c:strCache>
                <c:ptCount val="2"/>
                <c:pt idx="0">
                  <c:v>Sponza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chart'!$C$3:$C$10</c:f>
              <c:numCache>
                <c:formatCode>0%</c:formatCode>
                <c:ptCount val="8"/>
                <c:pt idx="0">
                  <c:v>0.99</c:v>
                </c:pt>
                <c:pt idx="1">
                  <c:v>1</c:v>
                </c:pt>
                <c:pt idx="2">
                  <c:v>0.96</c:v>
                </c:pt>
                <c:pt idx="3">
                  <c:v>0.98</c:v>
                </c:pt>
                <c:pt idx="4">
                  <c:v>1</c:v>
                </c:pt>
                <c:pt idx="5">
                  <c:v>0.99</c:v>
                </c:pt>
                <c:pt idx="6">
                  <c:v>0.89</c:v>
                </c:pt>
                <c:pt idx="7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87-4CEB-A3B4-C678C5981B1D}"/>
            </c:ext>
          </c:extLst>
        </c:ser>
        <c:ser>
          <c:idx val="2"/>
          <c:order val="2"/>
          <c:tx>
            <c:strRef>
              <c:f>'Hit% Sponza vs Random100 chart'!$D$1:$D$2</c:f>
              <c:strCache>
                <c:ptCount val="2"/>
                <c:pt idx="0">
                  <c:v>Random100</c:v>
                </c:pt>
                <c:pt idx="1">
                  <c:v>PAH+SPFH better%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chart'!$D$3:$D$10</c:f>
              <c:numCache>
                <c:formatCode>0%</c:formatCode>
                <c:ptCount val="8"/>
                <c:pt idx="0">
                  <c:v>-0.31</c:v>
                </c:pt>
                <c:pt idx="1">
                  <c:v>-0.37</c:v>
                </c:pt>
                <c:pt idx="2">
                  <c:v>-0.43</c:v>
                </c:pt>
                <c:pt idx="3">
                  <c:v>-0.47</c:v>
                </c:pt>
                <c:pt idx="4">
                  <c:v>-0.21</c:v>
                </c:pt>
                <c:pt idx="5">
                  <c:v>-0.18</c:v>
                </c:pt>
                <c:pt idx="6">
                  <c:v>-0.26</c:v>
                </c:pt>
                <c:pt idx="7">
                  <c:v>-0.18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87-4CEB-A3B4-C678C5981B1D}"/>
            </c:ext>
          </c:extLst>
        </c:ser>
        <c:ser>
          <c:idx val="3"/>
          <c:order val="3"/>
          <c:tx>
            <c:strRef>
              <c:f>'Hit% Sponza vs Random100 chart'!$E$1:$E$2</c:f>
              <c:strCache>
                <c:ptCount val="2"/>
                <c:pt idx="0">
                  <c:v>Random100</c:v>
                </c:pt>
                <c:pt idx="1">
                  <c:v>Hit%</c:v>
                </c:pt>
              </c:strCache>
            </c:strRef>
          </c:tx>
          <c:spPr>
            <a:ln w="12700" cap="rnd">
              <a:solidFill>
                <a:schemeClr val="accent5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x"/>
            <c:size val="5"/>
            <c:spPr>
              <a:noFill/>
              <a:ln w="9525">
                <a:solidFill>
                  <a:schemeClr val="accent5">
                    <a:lumMod val="40000"/>
                    <a:lumOff val="60000"/>
                  </a:schemeClr>
                </a:solidFill>
              </a:ln>
              <a:effectLst/>
            </c:spPr>
          </c:marker>
          <c:cat>
            <c:strRef>
              <c:f>'Hit% Sponza vs Random100 chart'!$A$3:$A$10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'Hit% Sponza vs Random100 chart'!$E$3:$E$10</c:f>
              <c:numCache>
                <c:formatCode>0%</c:formatCode>
                <c:ptCount val="8"/>
                <c:pt idx="0">
                  <c:v>0.15</c:v>
                </c:pt>
                <c:pt idx="1">
                  <c:v>0.14000000000000001</c:v>
                </c:pt>
                <c:pt idx="2">
                  <c:v>0.09</c:v>
                </c:pt>
                <c:pt idx="3">
                  <c:v>0.09</c:v>
                </c:pt>
                <c:pt idx="4">
                  <c:v>0.13</c:v>
                </c:pt>
                <c:pt idx="5">
                  <c:v>0.1</c:v>
                </c:pt>
                <c:pt idx="6">
                  <c:v>0.08</c:v>
                </c:pt>
                <c:pt idx="7">
                  <c:v>0.13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87-4CEB-A3B4-C678C5981B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8302336"/>
        <c:axId val="1289087616"/>
      </c:lineChart>
      <c:catAx>
        <c:axId val="1148302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289087616"/>
        <c:crosses val="autoZero"/>
        <c:auto val="1"/>
        <c:lblAlgn val="ctr"/>
        <c:lblOffset val="100"/>
        <c:noMultiLvlLbl val="0"/>
      </c:catAx>
      <c:valAx>
        <c:axId val="128908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148302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7378179047267187"/>
          <c:y val="0.84268872621644075"/>
          <c:w val="0.69701101438566504"/>
          <c:h val="0.1326351479353174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'Accuracy chart'!$D$1</c:f>
              <c:strCache>
                <c:ptCount val="1"/>
                <c:pt idx="0">
                  <c:v>PAH error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chart'!$D$2:$D$9</c:f>
              <c:numCache>
                <c:formatCode>0%</c:formatCode>
                <c:ptCount val="8"/>
                <c:pt idx="0">
                  <c:v>8.7114409944135385E-3</c:v>
                </c:pt>
                <c:pt idx="1">
                  <c:v>1.4989495196197336E-2</c:v>
                </c:pt>
                <c:pt idx="2">
                  <c:v>1.7308808258856643E-2</c:v>
                </c:pt>
                <c:pt idx="3">
                  <c:v>1.1944432443509498E-2</c:v>
                </c:pt>
                <c:pt idx="4">
                  <c:v>8.2269315793190134E-2</c:v>
                </c:pt>
                <c:pt idx="5">
                  <c:v>9.4956764162784674E-2</c:v>
                </c:pt>
                <c:pt idx="6">
                  <c:v>0.15122189669829555</c:v>
                </c:pt>
                <c:pt idx="7">
                  <c:v>0.14791247254029088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70-4D3B-BE9F-F9C399AFC1A7}"/>
            </c:ext>
          </c:extLst>
        </c:ser>
        <c:ser>
          <c:idx val="1"/>
          <c:order val="1"/>
          <c:tx>
            <c:strRef>
              <c:f>'Accuracy chart'!$E$1</c:f>
              <c:strCache>
                <c:ptCount val="1"/>
                <c:pt idx="0">
                  <c:v>SAH error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'Accuracy chart'!$C$2:$C$9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'Accuracy chart'!$E$2:$E$9</c:f>
              <c:numCache>
                <c:formatCode>0%</c:formatCode>
                <c:ptCount val="8"/>
                <c:pt idx="0">
                  <c:v>0.3162867104902935</c:v>
                </c:pt>
                <c:pt idx="1">
                  <c:v>0.21255693296168879</c:v>
                </c:pt>
                <c:pt idx="2">
                  <c:v>0.2621716891357464</c:v>
                </c:pt>
                <c:pt idx="3">
                  <c:v>0.53316893968266765</c:v>
                </c:pt>
                <c:pt idx="4">
                  <c:v>0.19419198020907089</c:v>
                </c:pt>
                <c:pt idx="5">
                  <c:v>0.1727480338572798</c:v>
                </c:pt>
                <c:pt idx="6">
                  <c:v>0.3215606619309197</c:v>
                </c:pt>
                <c:pt idx="7">
                  <c:v>0.26251924986423447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70-4D3B-BE9F-F9C399AFC1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87232232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53518153570390947"/>
          <c:y val="6.4814814814814811E-2"/>
          <c:w val="0.34989939578378215"/>
          <c:h val="7.8125546806649182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chart'!$D$1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chart'!$D$3:$D$10</c:f>
              <c:numCache>
                <c:formatCode>0%</c:formatCode>
                <c:ptCount val="8"/>
                <c:pt idx="0">
                  <c:v>0.65003664791583959</c:v>
                </c:pt>
                <c:pt idx="1">
                  <c:v>0.70342601463198595</c:v>
                </c:pt>
                <c:pt idx="2">
                  <c:v>0.67023996263742402</c:v>
                </c:pt>
                <c:pt idx="3">
                  <c:v>0.73176096379756894</c:v>
                </c:pt>
                <c:pt idx="4">
                  <c:v>0.69442528858780816</c:v>
                </c:pt>
                <c:pt idx="5">
                  <c:v>0.70230714976787523</c:v>
                </c:pt>
                <c:pt idx="6">
                  <c:v>0.71309550106525377</c:v>
                </c:pt>
                <c:pt idx="7">
                  <c:v>0.70952413976192408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D0-4736-B12B-658F50BBE44A}"/>
            </c:ext>
          </c:extLst>
        </c:ser>
        <c:ser>
          <c:idx val="1"/>
          <c:order val="1"/>
          <c:tx>
            <c:strRef>
              <c:f>'Overlapping% chart'!$E$1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chart'!$E$3:$E$10</c:f>
              <c:numCache>
                <c:formatCode>0%</c:formatCode>
                <c:ptCount val="8"/>
                <c:pt idx="0">
                  <c:v>0.66490237042307831</c:v>
                </c:pt>
                <c:pt idx="1">
                  <c:v>0.68932839855551664</c:v>
                </c:pt>
                <c:pt idx="2">
                  <c:v>0.66532891616225198</c:v>
                </c:pt>
                <c:pt idx="3">
                  <c:v>0.71224608644843068</c:v>
                </c:pt>
                <c:pt idx="4">
                  <c:v>0.68847462162375406</c:v>
                </c:pt>
                <c:pt idx="5">
                  <c:v>0.70360152423381772</c:v>
                </c:pt>
                <c:pt idx="6">
                  <c:v>0.71512815356254522</c:v>
                </c:pt>
                <c:pt idx="7">
                  <c:v>0.70982053875923112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DD0-4736-B12B-658F50BBE44A}"/>
            </c:ext>
          </c:extLst>
        </c:ser>
        <c:ser>
          <c:idx val="2"/>
          <c:order val="2"/>
          <c:tx>
            <c:strRef>
              <c:f>'Overlapping% chart'!$F$1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chart'!$F$3:$F$10</c:f>
              <c:numCache>
                <c:formatCode>0%</c:formatCode>
                <c:ptCount val="8"/>
                <c:pt idx="0">
                  <c:v>0.5618935097008938</c:v>
                </c:pt>
                <c:pt idx="1">
                  <c:v>0.64759373292326872</c:v>
                </c:pt>
                <c:pt idx="2">
                  <c:v>0.63894126191735212</c:v>
                </c:pt>
                <c:pt idx="3">
                  <c:v>0.66341777890920584</c:v>
                </c:pt>
                <c:pt idx="4">
                  <c:v>0.62332637980580285</c:v>
                </c:pt>
                <c:pt idx="5">
                  <c:v>0.63354722782969419</c:v>
                </c:pt>
                <c:pt idx="6">
                  <c:v>0.69405543804168646</c:v>
                </c:pt>
                <c:pt idx="7">
                  <c:v>0.66694879531860307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37-4B43-9EFA-4C5E11C59804}"/>
            </c:ext>
          </c:extLst>
        </c:ser>
        <c:ser>
          <c:idx val="3"/>
          <c:order val="3"/>
          <c:tx>
            <c:strRef>
              <c:f>'Overlapping% chart'!$G$1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'Overlapping% chart'!$C$3:$C$10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'Overlapping% chart'!$G$3:$G$10</c:f>
              <c:numCache>
                <c:formatCode>0%</c:formatCode>
                <c:ptCount val="8"/>
                <c:pt idx="0">
                  <c:v>0.38881521578878131</c:v>
                </c:pt>
                <c:pt idx="1">
                  <c:v>0.58737602457404081</c:v>
                </c:pt>
                <c:pt idx="2">
                  <c:v>0.62116725370287862</c:v>
                </c:pt>
                <c:pt idx="3">
                  <c:v>0.67626842483878125</c:v>
                </c:pt>
                <c:pt idx="4">
                  <c:v>0.55958262085914567</c:v>
                </c:pt>
                <c:pt idx="5">
                  <c:v>0.53266032785177198</c:v>
                </c:pt>
                <c:pt idx="6">
                  <c:v>0.67232349887490228</c:v>
                </c:pt>
                <c:pt idx="7">
                  <c:v>0.63009633496403639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37-4B43-9EFA-4C5E11C598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826080210738278"/>
          <c:y val="0.65082662574307049"/>
          <c:w val="0.7513840366373451"/>
          <c:h val="7.3687503609726049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'Overlapping% chart'!$C$11</c:f>
              <c:strCache>
                <c:ptCount val="1"/>
                <c:pt idx="0">
                  <c:v>Average SPFH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chart'!$G$11:$K$11</c:f>
              <c:numCache>
                <c:formatCode>0%</c:formatCode>
                <c:ptCount val="5"/>
                <c:pt idx="0">
                  <c:v>0.58353621268179223</c:v>
                </c:pt>
                <c:pt idx="1">
                  <c:v>0.60308970953337793</c:v>
                </c:pt>
                <c:pt idx="2">
                  <c:v>0.62521284376271014</c:v>
                </c:pt>
                <c:pt idx="3">
                  <c:v>0.66004215250723008</c:v>
                </c:pt>
                <c:pt idx="4">
                  <c:v>0.67973591643385534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14-4AE3-AC88-249DFD88883E}"/>
            </c:ext>
          </c:extLst>
        </c:ser>
        <c:ser>
          <c:idx val="1"/>
          <c:order val="1"/>
          <c:tx>
            <c:strRef>
              <c:f>'Overlapping% chart'!$C$12</c:f>
              <c:strCache>
                <c:ptCount val="1"/>
                <c:pt idx="0">
                  <c:v>Average LSPH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'Overlapping% chart'!$G$2:$K$2</c:f>
              <c:strCache>
                <c:ptCount val="5"/>
                <c:pt idx="0">
                  <c:v>overlapping lvl 4</c:v>
                </c:pt>
                <c:pt idx="1">
                  <c:v>overlapping lvl 7</c:v>
                </c:pt>
                <c:pt idx="2">
                  <c:v>overlapping lvl 10</c:v>
                </c:pt>
                <c:pt idx="3">
                  <c:v>overlapping lvl 15</c:v>
                </c:pt>
                <c:pt idx="4">
                  <c:v>overlapping full</c:v>
                </c:pt>
              </c:strCache>
            </c:strRef>
          </c:cat>
          <c:val>
            <c:numRef>
              <c:f>'Overlapping% chart'!$G$12:$K$12</c:f>
              <c:numCache>
                <c:formatCode>0%</c:formatCode>
                <c:ptCount val="5"/>
                <c:pt idx="0">
                  <c:v>0.69360382622107819</c:v>
                </c:pt>
                <c:pt idx="1">
                  <c:v>0.65964230755343989</c:v>
                </c:pt>
                <c:pt idx="2">
                  <c:v>0.65944040426984396</c:v>
                </c:pt>
                <c:pt idx="3">
                  <c:v>0.68205206701531962</c:v>
                </c:pt>
                <c:pt idx="4">
                  <c:v>0.69371079839765981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214-4AE3-AC88-249DFD888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9405728"/>
        <c:axId val="1749406208"/>
      </c:lineChart>
      <c:catAx>
        <c:axId val="1749405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6208"/>
        <c:crosses val="autoZero"/>
        <c:auto val="1"/>
        <c:lblAlgn val="ctr"/>
        <c:lblOffset val="100"/>
        <c:noMultiLvlLbl val="0"/>
      </c:catAx>
      <c:valAx>
        <c:axId val="17494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749405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380216967978716"/>
          <c:y val="0.73217457347175008"/>
          <c:w val="0.43913287809609353"/>
          <c:h val="7.004808594161057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 algn="ctr"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comparisons'!$D$2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comparisons'!$D$3:$D$10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192.12978887557964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151.64979696273778</c:v>
                </c:pt>
                <c:pt idx="5">
                  <c:v>187.84530472755412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B-4AD7-82BF-88C42D816942}"/>
            </c:ext>
          </c:extLst>
        </c:ser>
        <c:ser>
          <c:idx val="1"/>
          <c:order val="1"/>
          <c:tx>
            <c:strRef>
              <c:f>'All quality comparisons'!$E$2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comparisons'!$E$3:$E$10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E6B-4AD7-82BF-88C42D816942}"/>
            </c:ext>
          </c:extLst>
        </c:ser>
        <c:ser>
          <c:idx val="2"/>
          <c:order val="2"/>
          <c:tx>
            <c:strRef>
              <c:f>'All quality comparisons'!$F$2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comparisons'!$F$3:$F$10</c:f>
              <c:numCache>
                <c:formatCode>0.00</c:formatCode>
                <c:ptCount val="8"/>
                <c:pt idx="0">
                  <c:v>60.888697862625072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114.24203753471328</c:v>
                </c:pt>
                <c:pt idx="4">
                  <c:v>77.529396533965908</c:v>
                </c:pt>
                <c:pt idx="5">
                  <c:v>76.892030954360862</c:v>
                </c:pt>
                <c:pt idx="6">
                  <c:v>101.26701068878145</c:v>
                </c:pt>
                <c:pt idx="7">
                  <c:v>89.412250041961457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B-4AD7-82BF-88C42D816942}"/>
            </c:ext>
          </c:extLst>
        </c:ser>
        <c:ser>
          <c:idx val="4"/>
          <c:order val="4"/>
          <c:tx>
            <c:strRef>
              <c:f>'All quality comparisons'!$H$2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comparisons'!$H$3:$H$10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93.064581155776622</c:v>
                </c:pt>
                <c:pt idx="2">
                  <c:v>123.0900180339808</c:v>
                </c:pt>
                <c:pt idx="3">
                  <c:v>103.69900178909265</c:v>
                </c:pt>
                <c:pt idx="4">
                  <c:v>76.709944725036522</c:v>
                </c:pt>
                <c:pt idx="5">
                  <c:v>73.500386714935246</c:v>
                </c:pt>
                <c:pt idx="6">
                  <c:v>89.455699682235547</c:v>
                </c:pt>
                <c:pt idx="7">
                  <c:v>83.216382980346438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B-4AD7-82BF-88C42D816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>
          <c:ext xmlns:c15="http://schemas.microsoft.com/office/drawing/2012/chart" uri="{02D57815-91ED-43cb-92C2-25804820EDAC}">
            <c15:filteredLine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'All quality comparisons'!$G$2</c15:sqref>
                        </c15:formulaRef>
                      </c:ext>
                    </c:extLst>
                    <c:strCache>
                      <c:ptCount val="1"/>
                      <c:pt idx="0">
                        <c:v>PAH+SPFH</c:v>
                      </c:pt>
                    </c:strCache>
                  </c:strRef>
                </c:tx>
                <c:spPr>
                  <a:ln w="28575">
                    <a:solidFill>
                      <a:schemeClr val="accent4"/>
                    </a:solidFill>
                  </a:ln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>
                      <a:solidFill>
                        <a:schemeClr val="accent4"/>
                      </a:solidFill>
                    </a:ln>
                  </c:spPr>
                </c:marker>
                <c:cat>
                  <c:strRef>
                    <c:extLst>
                      <c:ext uri="{02D57815-91ED-43cb-92C2-25804820EDAC}">
                        <c15:formulaRef>
                          <c15:sqref>'All quality comparisons'!$C$3:$C$10</c15:sqref>
                        </c15:formulaRef>
                      </c:ext>
                    </c:extLst>
                    <c:strCache>
                      <c:ptCount val="8"/>
                      <c:pt idx="0">
                        <c:v>Plane parallel</c:v>
                      </c:pt>
                      <c:pt idx="1">
                        <c:v>Plane 15</c:v>
                      </c:pt>
                      <c:pt idx="2">
                        <c:v>Plane 45</c:v>
                      </c:pt>
                      <c:pt idx="3">
                        <c:v>Plane oblique</c:v>
                      </c:pt>
                      <c:pt idx="4">
                        <c:v>Point parallel</c:v>
                      </c:pt>
                      <c:pt idx="5">
                        <c:v>Point 15</c:v>
                      </c:pt>
                      <c:pt idx="6">
                        <c:v>Point 45</c:v>
                      </c:pt>
                      <c:pt idx="7">
                        <c:v>Point oblique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'All quality comparisons'!$G$3:$G$10</c15:sqref>
                        </c15:formulaRef>
                      </c:ext>
                    </c:extLst>
                    <c:numCache>
                      <c:formatCode>0.00</c:formatCode>
                      <c:ptCount val="8"/>
                      <c:pt idx="0">
                        <c:v>71.113304615020681</c:v>
                      </c:pt>
                      <c:pt idx="1">
                        <c:v>103.17073059082004</c:v>
                      </c:pt>
                      <c:pt idx="2">
                        <c:v>166.54399824142428</c:v>
                      </c:pt>
                      <c:pt idx="3">
                        <c:v>122.65546703338595</c:v>
                      </c:pt>
                      <c:pt idx="4">
                        <c:v>88.539326190948259</c:v>
                      </c:pt>
                      <c:pt idx="5">
                        <c:v>87.826298713683983</c:v>
                      </c:pt>
                      <c:pt idx="6">
                        <c:v>110.02065086364732</c:v>
                      </c:pt>
                      <c:pt idx="7">
                        <c:v>98.323752880096151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7E6B-4AD7-82BF-88C42D816942}"/>
                  </c:ext>
                </c:extLst>
              </c15:ser>
            </c15:filteredLineSeries>
          </c:ext>
        </c:extLst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13020453171409427"/>
          <c:y val="6.2111801242236024E-2"/>
          <c:w val="0.73506904957056318"/>
          <c:h val="7.4877488140069448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'All quality comparisons'!$D$2</c:f>
              <c:strCache>
                <c:ptCount val="1"/>
                <c:pt idx="0">
                  <c:v>PAH+LSPH</c:v>
                </c:pt>
              </c:strCache>
            </c:strRef>
          </c:tx>
          <c:spPr>
            <a:ln w="28575">
              <a:solidFill>
                <a:schemeClr val="accent6"/>
              </a:solidFill>
            </a:ln>
          </c:spPr>
          <c:marker>
            <c:symbol val="circle"/>
            <c:size val="5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comparisons'!$D$3:$D$10</c:f>
              <c:numCache>
                <c:formatCode>0.00</c:formatCode>
                <c:ptCount val="8"/>
                <c:pt idx="0">
                  <c:v>161.92844176292394</c:v>
                </c:pt>
                <c:pt idx="1">
                  <c:v>192.12978887557964</c:v>
                </c:pt>
                <c:pt idx="2">
                  <c:v>216.70848393440218</c:v>
                </c:pt>
                <c:pt idx="3">
                  <c:v>206.58942294120749</c:v>
                </c:pt>
                <c:pt idx="4">
                  <c:v>151.64979696273778</c:v>
                </c:pt>
                <c:pt idx="5">
                  <c:v>187.84530472755412</c:v>
                </c:pt>
                <c:pt idx="6">
                  <c:v>174.8057892322538</c:v>
                </c:pt>
                <c:pt idx="7">
                  <c:v>196.29970502853365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7-4DC2-97E1-3151C78F770E}"/>
            </c:ext>
          </c:extLst>
        </c:ser>
        <c:ser>
          <c:idx val="1"/>
          <c:order val="1"/>
          <c:tx>
            <c:strRef>
              <c:f>'All quality comparisons'!$E$2</c:f>
              <c:strCache>
                <c:ptCount val="1"/>
                <c:pt idx="0">
                  <c:v>SAH+LSPH</c:v>
                </c:pt>
              </c:strCache>
            </c:strRef>
          </c:tx>
          <c:spPr>
            <a:ln w="28575">
              <a:solidFill>
                <a:schemeClr val="accent5"/>
              </a:solidFill>
            </a:ln>
          </c:spPr>
          <c:marker>
            <c:symbol val="circle"/>
            <c:size val="5"/>
            <c:spPr>
              <a:solidFill>
                <a:schemeClr val="accent5"/>
              </a:solidFill>
              <a:ln>
                <a:solidFill>
                  <a:schemeClr val="accent5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comparisons'!$E$3:$E$10</c:f>
              <c:numCache>
                <c:formatCode>0.00</c:formatCode>
                <c:ptCount val="8"/>
                <c:pt idx="0">
                  <c:v>150.45717358589118</c:v>
                </c:pt>
                <c:pt idx="1">
                  <c:v>189.03154778480513</c:v>
                </c:pt>
                <c:pt idx="2">
                  <c:v>209.51518177986114</c:v>
                </c:pt>
                <c:pt idx="3">
                  <c:v>198.95444059371914</c:v>
                </c:pt>
                <c:pt idx="4">
                  <c:v>154.60777449607824</c:v>
                </c:pt>
                <c:pt idx="5">
                  <c:v>162.0904874801634</c:v>
                </c:pt>
                <c:pt idx="6">
                  <c:v>170.90888023376453</c:v>
                </c:pt>
                <c:pt idx="7">
                  <c:v>173.48705172538735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067-4DC2-97E1-3151C78F770E}"/>
            </c:ext>
          </c:extLst>
        </c:ser>
        <c:ser>
          <c:idx val="2"/>
          <c:order val="2"/>
          <c:tx>
            <c:strRef>
              <c:f>'All quality comparisons'!$F$2</c:f>
              <c:strCache>
                <c:ptCount val="1"/>
                <c:pt idx="0">
                  <c:v>PAH+SPFH</c:v>
                </c:pt>
              </c:strCache>
            </c:strRef>
          </c:tx>
          <c:spPr>
            <a:ln w="28575">
              <a:solidFill>
                <a:schemeClr val="tx2"/>
              </a:solidFill>
            </a:ln>
          </c:spPr>
          <c:marker>
            <c:symbol val="circle"/>
            <c:size val="5"/>
            <c:spPr>
              <a:solidFill>
                <a:schemeClr val="tx2"/>
              </a:solidFill>
              <a:ln>
                <a:solidFill>
                  <a:schemeClr val="tx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comparisons'!$F$3:$F$10</c:f>
              <c:numCache>
                <c:formatCode>0.00</c:formatCode>
                <c:ptCount val="8"/>
                <c:pt idx="0">
                  <c:v>60.888697862625072</c:v>
                </c:pt>
                <c:pt idx="1">
                  <c:v>94.803881168365166</c:v>
                </c:pt>
                <c:pt idx="2">
                  <c:v>157.34912943840001</c:v>
                </c:pt>
                <c:pt idx="3">
                  <c:v>114.24203753471328</c:v>
                </c:pt>
                <c:pt idx="4">
                  <c:v>77.529396533965908</c:v>
                </c:pt>
                <c:pt idx="5">
                  <c:v>76.892030954360862</c:v>
                </c:pt>
                <c:pt idx="6">
                  <c:v>101.26701068878145</c:v>
                </c:pt>
                <c:pt idx="7">
                  <c:v>89.412250041961457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67-4DC2-97E1-3151C78F770E}"/>
            </c:ext>
          </c:extLst>
        </c:ser>
        <c:ser>
          <c:idx val="3"/>
          <c:order val="3"/>
          <c:tx>
            <c:strRef>
              <c:f>'All quality comparisons'!$G$2</c:f>
              <c:strCache>
                <c:ptCount val="1"/>
                <c:pt idx="0">
                  <c:v>PAH+SPFH</c:v>
                </c:pt>
              </c:strCache>
              <c:extLst xmlns:c15="http://schemas.microsoft.com/office/drawing/2012/chart"/>
            </c:strRef>
          </c:tx>
          <c:spPr>
            <a:ln w="28575">
              <a:solidFill>
                <a:schemeClr val="accent4"/>
              </a:solidFill>
            </a:ln>
          </c:spPr>
          <c:marker>
            <c:symbol val="circle"/>
            <c:size val="5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  <c:extLst xmlns:c15="http://schemas.microsoft.com/office/drawing/2012/chart"/>
            </c:strRef>
          </c:cat>
          <c:val>
            <c:numRef>
              <c:f>'All quality comparisons'!$G$3:$G$10</c:f>
              <c:numCache>
                <c:formatCode>0.00</c:formatCode>
                <c:ptCount val="8"/>
                <c:pt idx="0">
                  <c:v>71.113304615020681</c:v>
                </c:pt>
                <c:pt idx="1">
                  <c:v>103.17073059082004</c:v>
                </c:pt>
                <c:pt idx="2">
                  <c:v>166.54399824142428</c:v>
                </c:pt>
                <c:pt idx="3">
                  <c:v>122.65546703338595</c:v>
                </c:pt>
                <c:pt idx="4">
                  <c:v>88.539326190948259</c:v>
                </c:pt>
                <c:pt idx="5">
                  <c:v>87.826298713683983</c:v>
                </c:pt>
                <c:pt idx="6">
                  <c:v>110.02065086364732</c:v>
                </c:pt>
                <c:pt idx="7">
                  <c:v>98.323752880096151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067-4DC2-97E1-3151C78F770E}"/>
            </c:ext>
          </c:extLst>
        </c:ser>
        <c:ser>
          <c:idx val="4"/>
          <c:order val="4"/>
          <c:tx>
            <c:strRef>
              <c:f>'All quality comparisons'!$H$2</c:f>
              <c:strCache>
                <c:ptCount val="1"/>
                <c:pt idx="0">
                  <c:v>SAH+SPFH</c:v>
                </c:pt>
              </c:strCache>
            </c:strRef>
          </c:tx>
          <c:spPr>
            <a:ln w="28575">
              <a:solidFill>
                <a:schemeClr val="accent2"/>
              </a:solidFill>
            </a:ln>
          </c:spPr>
          <c:marker>
            <c:symbol val="circle"/>
            <c:size val="5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cat>
            <c:strRef>
              <c:f>'All quality comparisons'!$C$3:$C$10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'All quality comparisons'!$H$3:$H$10</c:f>
              <c:numCache>
                <c:formatCode>0.00</c:formatCode>
                <c:ptCount val="8"/>
                <c:pt idx="0">
                  <c:v>74.050285220146151</c:v>
                </c:pt>
                <c:pt idx="1">
                  <c:v>93.064581155776622</c:v>
                </c:pt>
                <c:pt idx="2">
                  <c:v>123.0900180339808</c:v>
                </c:pt>
                <c:pt idx="3">
                  <c:v>103.69900178909265</c:v>
                </c:pt>
                <c:pt idx="4">
                  <c:v>76.709944725036522</c:v>
                </c:pt>
                <c:pt idx="5">
                  <c:v>73.500386714935246</c:v>
                </c:pt>
                <c:pt idx="6">
                  <c:v>89.455699682235547</c:v>
                </c:pt>
                <c:pt idx="7">
                  <c:v>83.216382980346438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067-4DC2-97E1-3151C78F77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2322320"/>
        <c:axId val="872325680"/>
        <c:extLst/>
      </c:lineChart>
      <c:catAx>
        <c:axId val="87232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>
            <a:solidFill>
              <a:schemeClr val="tx1"/>
            </a:solidFill>
          </a:ln>
        </c:spPr>
        <c:crossAx val="872325680"/>
        <c:crosses val="autoZero"/>
        <c:auto val="1"/>
        <c:lblAlgn val="ctr"/>
        <c:lblOffset val="100"/>
        <c:noMultiLvlLbl val="0"/>
      </c:catAx>
      <c:valAx>
        <c:axId val="872325680"/>
        <c:scaling>
          <c:orientation val="minMax"/>
        </c:scaling>
        <c:delete val="0"/>
        <c:axPos val="l"/>
        <c:majorGridlines>
          <c:spPr>
            <a:ln w="9525">
              <a:solidFill>
                <a:schemeClr val="bg1">
                  <a:lumMod val="85000"/>
                </a:schemeClr>
              </a:solidFill>
            </a:ln>
          </c:spPr>
        </c:majorGridlines>
        <c:numFmt formatCode="0.00" sourceLinked="1"/>
        <c:majorTickMark val="out"/>
        <c:minorTickMark val="none"/>
        <c:tickLblPos val="nextTo"/>
        <c:crossAx val="87232232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9.0669451020061784E-2"/>
          <c:y val="4.3443917851500792E-2"/>
          <c:w val="0.89999989325617413"/>
          <c:h val="7.1417509422696576E-2"/>
        </c:manualLayout>
      </c:layout>
      <c:overlay val="1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ln>
      <a:noFill/>
    </a:ln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time'!$F$1</c:f>
              <c:strCache>
                <c:ptCount val="1"/>
                <c:pt idx="0">
                  <c:v>SPFH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time'!$F$2:$F$9</c:f>
              <c:numCache>
                <c:formatCode>0.00</c:formatCode>
                <c:ptCount val="8"/>
                <c:pt idx="0">
                  <c:v>4.6736367403254997</c:v>
                </c:pt>
                <c:pt idx="1">
                  <c:v>7.3292987169697756</c:v>
                </c:pt>
                <c:pt idx="2">
                  <c:v>8.520778850186602</c:v>
                </c:pt>
                <c:pt idx="3">
                  <c:v>6.9677661480381943</c:v>
                </c:pt>
                <c:pt idx="4">
                  <c:v>8.2049959313589955</c:v>
                </c:pt>
                <c:pt idx="5">
                  <c:v>8.529087377246455</c:v>
                </c:pt>
                <c:pt idx="6">
                  <c:v>8.9259091666899497</c:v>
                </c:pt>
                <c:pt idx="7">
                  <c:v>7.9109387588687046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74-46D5-BBCD-D0EA5AF13934}"/>
            </c:ext>
          </c:extLst>
        </c:ser>
        <c:ser>
          <c:idx val="1"/>
          <c:order val="1"/>
          <c:tx>
            <c:strRef>
              <c:f>'PAH and SPFH build time'!$G$1</c:f>
              <c:strCache>
                <c:ptCount val="1"/>
                <c:pt idx="0">
                  <c:v>LSPH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time'!$G$2:$G$9</c:f>
              <c:numCache>
                <c:formatCode>0.00</c:formatCode>
                <c:ptCount val="8"/>
                <c:pt idx="0">
                  <c:v>7.2610963813770306</c:v>
                </c:pt>
                <c:pt idx="1">
                  <c:v>7.2767470830299779</c:v>
                </c:pt>
                <c:pt idx="2">
                  <c:v>7.2222081961641802</c:v>
                </c:pt>
                <c:pt idx="3">
                  <c:v>7.2984280815972635</c:v>
                </c:pt>
                <c:pt idx="4">
                  <c:v>7.20612297790312</c:v>
                </c:pt>
                <c:pt idx="5">
                  <c:v>7.2108929165293585</c:v>
                </c:pt>
                <c:pt idx="6">
                  <c:v>7.2402882434543363</c:v>
                </c:pt>
                <c:pt idx="7">
                  <c:v>7.2324056853049239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74-46D5-BBCD-D0EA5AF139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7564455427475"/>
          <c:y val="0.61772691976092453"/>
          <c:w val="0.69361496257055533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time'!$D$1</c:f>
              <c:strCache>
                <c:ptCount val="1"/>
                <c:pt idx="0">
                  <c:v>PAH average time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time'!$D$2:$D$9</c:f>
              <c:numCache>
                <c:formatCode>0.00</c:formatCode>
                <c:ptCount val="8"/>
                <c:pt idx="0">
                  <c:v>26.527745128044803</c:v>
                </c:pt>
                <c:pt idx="1">
                  <c:v>42.654919526215984</c:v>
                </c:pt>
                <c:pt idx="2">
                  <c:v>11.700697128197195</c:v>
                </c:pt>
                <c:pt idx="3">
                  <c:v>41.322951534343531</c:v>
                </c:pt>
                <c:pt idx="4">
                  <c:v>37.111930067760248</c:v>
                </c:pt>
                <c:pt idx="5">
                  <c:v>38.833922228164461</c:v>
                </c:pt>
                <c:pt idx="6">
                  <c:v>36.815047897866421</c:v>
                </c:pt>
                <c:pt idx="7">
                  <c:v>35.176613697843628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611-4570-8565-227CD59EB32F}"/>
            </c:ext>
          </c:extLst>
        </c:ser>
        <c:ser>
          <c:idx val="1"/>
          <c:order val="1"/>
          <c:tx>
            <c:strRef>
              <c:f>'PAH and SPFH build time'!$E$1</c:f>
              <c:strCache>
                <c:ptCount val="1"/>
                <c:pt idx="0">
                  <c:v>SAH average time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time'!$E$2:$E$9</c:f>
              <c:numCache>
                <c:formatCode>0.00</c:formatCode>
                <c:ptCount val="8"/>
                <c:pt idx="0">
                  <c:v>1.9783636504660391</c:v>
                </c:pt>
                <c:pt idx="1">
                  <c:v>1.9691033991542948</c:v>
                </c:pt>
                <c:pt idx="2">
                  <c:v>1.9584041168762947</c:v>
                </c:pt>
                <c:pt idx="3">
                  <c:v>1.9749984478576006</c:v>
                </c:pt>
                <c:pt idx="4">
                  <c:v>1.9685369666814185</c:v>
                </c:pt>
                <c:pt idx="5">
                  <c:v>1.9639233823260436</c:v>
                </c:pt>
                <c:pt idx="6">
                  <c:v>1.9663714401650747</c:v>
                </c:pt>
                <c:pt idx="7">
                  <c:v>1.9702990437993653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611-4570-8565-227CD59EB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487325122367071"/>
          <c:y val="4.7852085333592746E-2"/>
          <c:w val="0.66780627939974779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'PAH and SPFH build time'!$J$1</c:f>
              <c:strCache>
                <c:ptCount val="1"/>
                <c:pt idx="0">
                  <c:v>SPFH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time'!$J$2:$J$9</c:f>
              <c:numCache>
                <c:formatCode>0.00</c:formatCode>
                <c:ptCount val="8"/>
                <c:pt idx="0">
                  <c:v>1.3911893367767287</c:v>
                </c:pt>
                <c:pt idx="1">
                  <c:v>1.327871069312091</c:v>
                </c:pt>
                <c:pt idx="2">
                  <c:v>1.5572487413883163</c:v>
                </c:pt>
                <c:pt idx="3">
                  <c:v>1.3873757570981926</c:v>
                </c:pt>
                <c:pt idx="4">
                  <c:v>1.3335577696561751</c:v>
                </c:pt>
                <c:pt idx="5">
                  <c:v>1.3420227468013726</c:v>
                </c:pt>
                <c:pt idx="6">
                  <c:v>1.4095484763383799</c:v>
                </c:pt>
                <c:pt idx="7">
                  <c:v>1.3579146414995162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4938-AAFA-594694B0C316}"/>
            </c:ext>
          </c:extLst>
        </c:ser>
        <c:ser>
          <c:idx val="1"/>
          <c:order val="1"/>
          <c:tx>
            <c:strRef>
              <c:f>'PAH and SPFH build time'!$K$1</c:f>
              <c:strCache>
                <c:ptCount val="1"/>
                <c:pt idx="0">
                  <c:v>LSPH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time'!$K$2:$K$9</c:f>
              <c:numCache>
                <c:formatCode>0.00</c:formatCode>
                <c:ptCount val="8"/>
                <c:pt idx="0">
                  <c:v>1.3386719822883562</c:v>
                </c:pt>
                <c:pt idx="1">
                  <c:v>1.3386719822883562</c:v>
                </c:pt>
                <c:pt idx="2">
                  <c:v>1.3386719822883562</c:v>
                </c:pt>
                <c:pt idx="3">
                  <c:v>1.3386719822883566</c:v>
                </c:pt>
                <c:pt idx="4">
                  <c:v>1.3386719822883564</c:v>
                </c:pt>
                <c:pt idx="5">
                  <c:v>1.3386719822883562</c:v>
                </c:pt>
                <c:pt idx="6">
                  <c:v>1.3386719822883562</c:v>
                </c:pt>
                <c:pt idx="7">
                  <c:v>1.3386719822883562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21-4938-AAFA-594694B0C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197564455427475"/>
          <c:y val="0.61772691976092453"/>
          <c:w val="0.69361496257055533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64036887074899"/>
          <c:y val="5.2763476705963687E-2"/>
          <c:w val="0.83943407780206725"/>
          <c:h val="0.81998015760907494"/>
        </c:manualLayout>
      </c:layout>
      <c:lineChart>
        <c:grouping val="standard"/>
        <c:varyColors val="0"/>
        <c:ser>
          <c:idx val="0"/>
          <c:order val="0"/>
          <c:tx>
            <c:strRef>
              <c:f>'PAH and SPFH build time'!$H$1</c:f>
              <c:strCache>
                <c:ptCount val="1"/>
                <c:pt idx="0">
                  <c:v>PAH average count per node</c:v>
                </c:pt>
              </c:strCache>
            </c:strRef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/>
              </a:solidFill>
              <a:ln w="9525">
                <a:solidFill>
                  <a:schemeClr val="tx2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time'!$H$2:$H$9</c:f>
              <c:numCache>
                <c:formatCode>0.00</c:formatCode>
                <c:ptCount val="8"/>
                <c:pt idx="0">
                  <c:v>60.808796882629366</c:v>
                </c:pt>
                <c:pt idx="1">
                  <c:v>58.053749561309779</c:v>
                </c:pt>
                <c:pt idx="2">
                  <c:v>34.261392116546588</c:v>
                </c:pt>
                <c:pt idx="3">
                  <c:v>53.760863304138127</c:v>
                </c:pt>
                <c:pt idx="4">
                  <c:v>58.743951797485302</c:v>
                </c:pt>
                <c:pt idx="5">
                  <c:v>57.231285095214801</c:v>
                </c:pt>
                <c:pt idx="6">
                  <c:v>44.554901123046832</c:v>
                </c:pt>
                <c:pt idx="7">
                  <c:v>55.287062644958461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49-43D1-B052-BFD7DCF2056B}"/>
            </c:ext>
          </c:extLst>
        </c:ser>
        <c:ser>
          <c:idx val="1"/>
          <c:order val="1"/>
          <c:tx>
            <c:strRef>
              <c:f>'PAH and SPFH build time'!$I$1</c:f>
              <c:strCache>
                <c:ptCount val="1"/>
                <c:pt idx="0">
                  <c:v>SAH average count per node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'PAH and SPFH build time'!$C$2:$C$9</c:f>
              <c:strCache>
                <c:ptCount val="8"/>
                <c:pt idx="0">
                  <c:v>Plane parallel</c:v>
                </c:pt>
                <c:pt idx="1">
                  <c:v>Plane 15</c:v>
                </c:pt>
                <c:pt idx="2">
                  <c:v>Plane 45</c:v>
                </c:pt>
                <c:pt idx="3">
                  <c:v>Plane oblique</c:v>
                </c:pt>
                <c:pt idx="4">
                  <c:v>Point parallel</c:v>
                </c:pt>
                <c:pt idx="5">
                  <c:v>Point 15</c:v>
                </c:pt>
                <c:pt idx="6">
                  <c:v>Point 45</c:v>
                </c:pt>
                <c:pt idx="7">
                  <c:v>Point oblique</c:v>
                </c:pt>
              </c:strCache>
            </c:strRef>
          </c:cat>
          <c:val>
            <c:numRef>
              <c:f>'PAH and SPFH build time'!$I$2:$I$9</c:f>
              <c:numCache>
                <c:formatCode>0.00</c:formatCode>
                <c:ptCount val="8"/>
                <c:pt idx="0">
                  <c:v>77.049792289733844</c:v>
                </c:pt>
                <c:pt idx="1">
                  <c:v>77.049792289733844</c:v>
                </c:pt>
                <c:pt idx="2">
                  <c:v>77.049792289733844</c:v>
                </c:pt>
                <c:pt idx="3">
                  <c:v>77.049792289733844</c:v>
                </c:pt>
                <c:pt idx="4">
                  <c:v>77.049792289733858</c:v>
                </c:pt>
                <c:pt idx="5">
                  <c:v>77.049792289733844</c:v>
                </c:pt>
                <c:pt idx="6">
                  <c:v>77.049792289733844</c:v>
                </c:pt>
                <c:pt idx="7">
                  <c:v>77.049792289733844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B49-43D1-B052-BFD7DCF20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5378512"/>
        <c:axId val="1685389552"/>
      </c:lineChart>
      <c:catAx>
        <c:axId val="1685378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89552"/>
        <c:crosses val="autoZero"/>
        <c:auto val="1"/>
        <c:lblAlgn val="ctr"/>
        <c:lblOffset val="100"/>
        <c:noMultiLvlLbl val="0"/>
      </c:catAx>
      <c:valAx>
        <c:axId val="168538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8537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31487325122367071"/>
          <c:y val="4.7852085333592746E-2"/>
          <c:w val="0.66780627939974779"/>
          <c:h val="7.3409962893225461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19</xdr:row>
      <xdr:rowOff>71436</xdr:rowOff>
    </xdr:from>
    <xdr:to>
      <xdr:col>20</xdr:col>
      <xdr:colOff>360363</xdr:colOff>
      <xdr:row>66</xdr:row>
      <xdr:rowOff>171449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DF30355-19D0-ACB8-D9BC-0F7E41440D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304799</xdr:colOff>
      <xdr:row>93</xdr:row>
      <xdr:rowOff>42861</xdr:rowOff>
    </xdr:from>
    <xdr:to>
      <xdr:col>20</xdr:col>
      <xdr:colOff>201614</xdr:colOff>
      <xdr:row>214</xdr:row>
      <xdr:rowOff>19050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BE02819-B2E7-AF89-211C-D639DFEC61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415925</xdr:colOff>
      <xdr:row>11</xdr:row>
      <xdr:rowOff>47624</xdr:rowOff>
    </xdr:from>
    <xdr:to>
      <xdr:col>18</xdr:col>
      <xdr:colOff>342900</xdr:colOff>
      <xdr:row>28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D87D00-FBEB-09E9-A1EA-B3359049EB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466724</xdr:colOff>
      <xdr:row>2</xdr:row>
      <xdr:rowOff>185737</xdr:rowOff>
    </xdr:from>
    <xdr:to>
      <xdr:col>16</xdr:col>
      <xdr:colOff>57149</xdr:colOff>
      <xdr:row>17</xdr:row>
      <xdr:rowOff>71437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1E53F44A-191B-AD63-1616-4901F8A4AE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554356</xdr:colOff>
      <xdr:row>3</xdr:row>
      <xdr:rowOff>17145</xdr:rowOff>
    </xdr:from>
    <xdr:to>
      <xdr:col>24</xdr:col>
      <xdr:colOff>561209</xdr:colOff>
      <xdr:row>20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CF6578-18E7-45C6-9DF1-53882AABFB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22</xdr:row>
      <xdr:rowOff>0</xdr:rowOff>
    </xdr:from>
    <xdr:to>
      <xdr:col>25</xdr:col>
      <xdr:colOff>6853</xdr:colOff>
      <xdr:row>39</xdr:row>
      <xdr:rowOff>40005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5A27B1-4F4D-4C1B-9EBC-43604DDBA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419100</xdr:colOff>
      <xdr:row>19</xdr:row>
      <xdr:rowOff>9525</xdr:rowOff>
    </xdr:from>
    <xdr:to>
      <xdr:col>20</xdr:col>
      <xdr:colOff>553634</xdr:colOff>
      <xdr:row>36</xdr:row>
      <xdr:rowOff>1905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700643B-D27C-4FDC-AD34-139AC0CAB2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352425</xdr:colOff>
      <xdr:row>1</xdr:row>
      <xdr:rowOff>0</xdr:rowOff>
    </xdr:from>
    <xdr:to>
      <xdr:col>20</xdr:col>
      <xdr:colOff>486959</xdr:colOff>
      <xdr:row>17</xdr:row>
      <xdr:rowOff>167640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605A9EA-F5F9-4BF1-BD4F-63977EFFB1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544512</xdr:colOff>
      <xdr:row>14</xdr:row>
      <xdr:rowOff>120966</xdr:rowOff>
    </xdr:from>
    <xdr:to>
      <xdr:col>19</xdr:col>
      <xdr:colOff>531495</xdr:colOff>
      <xdr:row>29</xdr:row>
      <xdr:rowOff>188594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3E20DD-C4E3-9331-08D6-DE7866070B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550545</xdr:colOff>
      <xdr:row>0</xdr:row>
      <xdr:rowOff>485775</xdr:rowOff>
    </xdr:from>
    <xdr:to>
      <xdr:col>20</xdr:col>
      <xdr:colOff>49848</xdr:colOff>
      <xdr:row>13</xdr:row>
      <xdr:rowOff>82868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1EFA99-CDE2-4F82-A509-902280455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14</xdr:row>
      <xdr:rowOff>159066</xdr:rowOff>
    </xdr:from>
    <xdr:to>
      <xdr:col>28</xdr:col>
      <xdr:colOff>596583</xdr:colOff>
      <xdr:row>30</xdr:row>
      <xdr:rowOff>36194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3365D0-964D-4719-ACE0-3378211380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6033</xdr:colOff>
      <xdr:row>1</xdr:row>
      <xdr:rowOff>0</xdr:rowOff>
    </xdr:from>
    <xdr:to>
      <xdr:col>29</xdr:col>
      <xdr:colOff>114936</xdr:colOff>
      <xdr:row>13</xdr:row>
      <xdr:rowOff>120968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6E3B9A1-2105-44DF-93CC-2C52957FA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8A8FA-0C22-4EBA-8B36-6784B4D2A899}">
  <dimension ref="A1:AL257"/>
  <sheetViews>
    <sheetView tabSelected="1" topLeftCell="E1" workbookViewId="0">
      <pane ySplit="1" topLeftCell="A188" activePane="bottomLeft" state="frozen"/>
      <selection pane="bottomLeft" activeCell="M209" sqref="M209"/>
    </sheetView>
  </sheetViews>
  <sheetFormatPr defaultRowHeight="15" outlineLevelCol="1" x14ac:dyDescent="0.25"/>
  <cols>
    <col min="1" max="1" width="12.5703125" hidden="1" customWidth="1" outlineLevel="1"/>
    <col min="2" max="2" width="8" hidden="1" customWidth="1" outlineLevel="1"/>
    <col min="3" max="3" width="9.28515625" hidden="1" customWidth="1" outlineLevel="1"/>
    <col min="4" max="4" width="10.140625" hidden="1" customWidth="1" outlineLevel="1"/>
    <col min="5" max="5" width="36" bestFit="1" customWidth="1" collapsed="1"/>
    <col min="6" max="7" width="6.140625" style="10" customWidth="1"/>
    <col min="8" max="8" width="6.140625" style="22" customWidth="1"/>
    <col min="9" max="9" width="6.140625" style="10" customWidth="1"/>
    <col min="10" max="10" width="6.140625" style="22" customWidth="1"/>
    <col min="11" max="11" width="6.140625" style="10" customWidth="1"/>
    <col min="12" max="12" width="6.140625" style="22" customWidth="1"/>
    <col min="13" max="13" width="6.7109375" style="3" bestFit="1" customWidth="1"/>
    <col min="14" max="19" width="5.42578125" style="3" customWidth="1" outlineLevel="1"/>
    <col min="20" max="20" width="4.28515625" customWidth="1"/>
    <col min="21" max="21" width="3.42578125" customWidth="1"/>
    <col min="22" max="22" width="5.140625" customWidth="1"/>
    <col min="23" max="25" width="4.85546875" customWidth="1"/>
    <col min="26" max="26" width="8.42578125" style="10" customWidth="1"/>
    <col min="27" max="33" width="6.5703125" style="10" customWidth="1"/>
    <col min="34" max="35" width="6" style="3" customWidth="1"/>
    <col min="36" max="37" width="8.85546875" style="3"/>
    <col min="38" max="38" width="7.85546875" style="3" bestFit="1" customWidth="1"/>
  </cols>
  <sheetData>
    <row r="1" spans="1:38" s="16" customFormat="1" ht="67.5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20" t="s">
        <v>1</v>
      </c>
      <c r="G1" s="20" t="s">
        <v>2</v>
      </c>
      <c r="H1" s="20" t="s">
        <v>338</v>
      </c>
      <c r="I1" s="20" t="s">
        <v>339</v>
      </c>
      <c r="J1" s="20" t="s">
        <v>340</v>
      </c>
      <c r="K1" s="20" t="s">
        <v>341</v>
      </c>
      <c r="L1" s="20" t="s">
        <v>342</v>
      </c>
      <c r="M1" s="18" t="s">
        <v>343</v>
      </c>
      <c r="N1" s="18" t="s">
        <v>344</v>
      </c>
      <c r="O1" s="18" t="s">
        <v>345</v>
      </c>
      <c r="P1" s="18" t="s">
        <v>346</v>
      </c>
      <c r="Q1" s="18" t="s">
        <v>349</v>
      </c>
      <c r="R1" s="18" t="s">
        <v>348</v>
      </c>
      <c r="S1" s="18" t="s">
        <v>347</v>
      </c>
      <c r="T1" s="16" t="s">
        <v>350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20" t="s">
        <v>24</v>
      </c>
      <c r="AA1" s="20" t="s">
        <v>25</v>
      </c>
      <c r="AB1" s="20" t="s">
        <v>351</v>
      </c>
      <c r="AC1" s="20" t="s">
        <v>352</v>
      </c>
      <c r="AD1" s="20" t="s">
        <v>22</v>
      </c>
      <c r="AE1" s="20" t="s">
        <v>23</v>
      </c>
      <c r="AF1" s="20" t="s">
        <v>353</v>
      </c>
      <c r="AG1" s="20" t="s">
        <v>354</v>
      </c>
      <c r="AH1" s="18" t="s">
        <v>86</v>
      </c>
      <c r="AI1" s="18" t="s">
        <v>87</v>
      </c>
      <c r="AJ1" s="18" t="s">
        <v>89</v>
      </c>
      <c r="AK1" s="18" t="s">
        <v>88</v>
      </c>
      <c r="AL1" s="18" t="s">
        <v>90</v>
      </c>
    </row>
    <row r="2" spans="1:38" x14ac:dyDescent="0.25">
      <c r="A2" t="str" cm="1">
        <f t="array" ref="A2:D2">_xlfn.TEXTSPLIT(E2,"_")</f>
        <v>Wood</v>
      </c>
      <c r="B2" t="str">
        <v>Plane</v>
      </c>
      <c r="C2" t="str">
        <v>Oblique</v>
      </c>
      <c r="D2" t="str">
        <v>Facing</v>
      </c>
      <c r="E2" t="s">
        <v>397</v>
      </c>
      <c r="F2" s="10">
        <v>108.117835998535</v>
      </c>
      <c r="G2" s="10">
        <v>86.625289916992102</v>
      </c>
      <c r="H2" s="22">
        <v>122.808959960937</v>
      </c>
      <c r="I2" s="10">
        <v>79.157997131347599</v>
      </c>
      <c r="J2" s="22">
        <v>111.64307403564401</v>
      </c>
      <c r="K2" s="10">
        <v>72.636001586914006</v>
      </c>
      <c r="L2" s="10">
        <v>37.7229614257812</v>
      </c>
      <c r="M2" s="3">
        <v>0.70399999618530196</v>
      </c>
      <c r="N2" s="3">
        <v>0.74325788021087602</v>
      </c>
      <c r="O2" s="3">
        <v>0.76322644948959295</v>
      </c>
      <c r="P2" s="3">
        <v>0.76128929853439298</v>
      </c>
      <c r="Q2" s="3">
        <v>0.78678655624389604</v>
      </c>
      <c r="R2" s="3">
        <v>0.81061500310897805</v>
      </c>
      <c r="S2" s="3">
        <v>0.81469142436981201</v>
      </c>
      <c r="T2">
        <v>25</v>
      </c>
      <c r="U2">
        <v>2</v>
      </c>
      <c r="V2">
        <v>100</v>
      </c>
      <c r="W2">
        <v>0.40000000596046398</v>
      </c>
      <c r="X2">
        <v>1.29999995231628</v>
      </c>
      <c r="Y2">
        <v>0.89999997615814198</v>
      </c>
      <c r="Z2" s="10">
        <v>33.289886474609297</v>
      </c>
      <c r="AA2" s="10">
        <v>32.449386596679602</v>
      </c>
      <c r="AB2" s="10">
        <v>68.822204589843693</v>
      </c>
      <c r="AC2" s="10">
        <v>66.061386108398395</v>
      </c>
      <c r="AD2" s="10">
        <v>2.6836085319518999</v>
      </c>
      <c r="AE2" s="10">
        <v>2.7712223529815598</v>
      </c>
      <c r="AF2" s="10">
        <v>1.6228057146072301</v>
      </c>
      <c r="AG2" s="10">
        <v>1.54545450210571</v>
      </c>
      <c r="AH2" s="3">
        <f>ABS((J2-F2)/F2)</f>
        <v>3.2605517901382823E-2</v>
      </c>
      <c r="AI2" s="3">
        <f>ABS((J2-G2)/G2)</f>
        <v>0.28880462209852303</v>
      </c>
      <c r="AJ2" s="3">
        <f>(AVERAGEIF($E:$E,_xlfn.CONCAT($A2,"_",$B2,"_",$C2,"_Standard"),$J:$J)-$J2)/$J2</f>
        <v>1.8535202734096436</v>
      </c>
      <c r="AK2" s="3">
        <f>(AVERAGEIF($E:$E,_xlfn.CONCAT($A2,"_",$B2,"_",$C2,"_Standard"),$H:$H)-$H2)/$H2</f>
        <v>1.6849963371638277</v>
      </c>
      <c r="AL2" s="3">
        <f>($J2+$L2-AVERAGEIF($E:$E,_xlfn.CONCAT($A2,"_",$B2,"_",$C2,"_Standard"),$H:$H))/$L2</f>
        <v>-4.7815856811632704</v>
      </c>
    </row>
    <row r="3" spans="1:38" x14ac:dyDescent="0.25">
      <c r="A3" t="str" cm="1">
        <f t="array" ref="A3:D3">_xlfn.TEXTSPLIT(E3,"_")</f>
        <v>Random1000</v>
      </c>
      <c r="B3" t="str">
        <v>Plane</v>
      </c>
      <c r="C3" t="str">
        <v>15</v>
      </c>
      <c r="D3" t="str">
        <v>Facing</v>
      </c>
      <c r="E3" t="s">
        <v>398</v>
      </c>
      <c r="F3" s="10">
        <v>85.4232177734375</v>
      </c>
      <c r="G3" s="10">
        <v>70.438888549804602</v>
      </c>
      <c r="H3" s="22">
        <v>104.273216247558</v>
      </c>
      <c r="I3" s="10">
        <v>62.0989990234375</v>
      </c>
      <c r="J3" s="22">
        <v>84.635269165039006</v>
      </c>
      <c r="K3" s="10">
        <v>50.852001190185497</v>
      </c>
      <c r="L3" s="10">
        <v>55.948722839355398</v>
      </c>
      <c r="M3" s="3">
        <v>0.64899998903274503</v>
      </c>
      <c r="N3" s="3">
        <v>0.52946686744689897</v>
      </c>
      <c r="O3" s="3">
        <v>0.58771842718124301</v>
      </c>
      <c r="P3" s="3">
        <v>0.543559730052948</v>
      </c>
      <c r="Q3" s="3">
        <v>0.54673159122466997</v>
      </c>
      <c r="R3" s="3">
        <v>0.54824608564376798</v>
      </c>
      <c r="S3" s="3">
        <v>0.54824608564376798</v>
      </c>
      <c r="T3">
        <v>13</v>
      </c>
      <c r="U3">
        <v>2</v>
      </c>
      <c r="V3">
        <v>100</v>
      </c>
      <c r="W3">
        <v>0.40000000596046398</v>
      </c>
      <c r="X3">
        <v>1.29999995231628</v>
      </c>
      <c r="Y3">
        <v>0.89999997615814198</v>
      </c>
      <c r="Z3" s="10">
        <v>4.2685923576354901</v>
      </c>
      <c r="AA3" s="10">
        <v>6.1012897491454998</v>
      </c>
      <c r="AB3" s="10">
        <v>59.707706451416001</v>
      </c>
      <c r="AC3" s="10">
        <v>85.615615844726506</v>
      </c>
      <c r="AD3" s="10">
        <v>0.222802013158798</v>
      </c>
      <c r="AE3" s="10">
        <v>0.27240160107612599</v>
      </c>
      <c r="AF3" s="10">
        <v>1.08408403396606</v>
      </c>
      <c r="AG3" s="10">
        <v>1.00200200080871</v>
      </c>
      <c r="AH3" s="3">
        <f t="shared" ref="AH3:AH66" si="0">ABS((J3-F3)/F3)</f>
        <v>9.2240567486970553E-3</v>
      </c>
      <c r="AI3" s="3">
        <f t="shared" ref="AI3:AI66" si="1">ABS((J3-G3)/G3)</f>
        <v>0.20154180322133694</v>
      </c>
      <c r="AJ3" s="3">
        <f>(AVERAGEIF($E:$E,_xlfn.CONCAT($A3,"_",$B3,"_",$C3,"_Standard"),$J:$J)-$J3)/$J3</f>
        <v>7.3519959860507189E-2</v>
      </c>
      <c r="AK3" s="3">
        <f>(AVERAGEIF($E:$E,_xlfn.CONCAT($A3,"_",$B3,"_",$C3,"_Standard"),$H:$H)-$H3)/$H3</f>
        <v>5.9673678025192023E-2</v>
      </c>
      <c r="AL3" s="3">
        <f>($J3+$L3-AVERAGEIF($E:$E,_xlfn.CONCAT($A3,"_",$B3,"_",$C3,"_Standard"),$H:$H))/$L3</f>
        <v>0.53778545598298555</v>
      </c>
    </row>
    <row r="4" spans="1:38" x14ac:dyDescent="0.25">
      <c r="A4" t="str" cm="1">
        <f t="array" ref="A4:D4">_xlfn.TEXTSPLIT(E4,"_")</f>
        <v>Wood</v>
      </c>
      <c r="B4" t="str">
        <v>Plane</v>
      </c>
      <c r="C4" t="str">
        <v>45</v>
      </c>
      <c r="D4" t="str">
        <v>Facing</v>
      </c>
      <c r="E4" t="s">
        <v>399</v>
      </c>
      <c r="F4" s="10">
        <v>248.53709411621</v>
      </c>
      <c r="G4" s="10">
        <v>157.40818786621</v>
      </c>
      <c r="H4" s="22">
        <v>255.340240478515</v>
      </c>
      <c r="I4" s="10">
        <v>187.35200500488199</v>
      </c>
      <c r="J4" s="22">
        <v>243.57540893554599</v>
      </c>
      <c r="K4" s="10">
        <v>180.55799865722599</v>
      </c>
      <c r="L4" s="10">
        <v>39.215984344482401</v>
      </c>
      <c r="M4" s="3">
        <v>0.69999998807907104</v>
      </c>
      <c r="N4" s="3">
        <v>0.73416727781295699</v>
      </c>
      <c r="O4" s="3">
        <v>0.74506288766860895</v>
      </c>
      <c r="P4" s="3">
        <v>0.76593464612960804</v>
      </c>
      <c r="Q4" s="3">
        <v>0.796408832073211</v>
      </c>
      <c r="R4" s="3">
        <v>0.81696152687072698</v>
      </c>
      <c r="S4" s="3">
        <v>0.81769341230392401</v>
      </c>
      <c r="T4">
        <v>25</v>
      </c>
      <c r="U4">
        <v>2</v>
      </c>
      <c r="V4">
        <v>100</v>
      </c>
      <c r="W4">
        <v>0.40000000596046398</v>
      </c>
      <c r="X4">
        <v>1.29999995231628</v>
      </c>
      <c r="Y4">
        <v>0.89999997615814198</v>
      </c>
      <c r="Z4" s="10">
        <v>17.8578281402587</v>
      </c>
      <c r="AA4" s="10">
        <v>32.263282775878899</v>
      </c>
      <c r="AB4" s="10">
        <v>46.016899108886697</v>
      </c>
      <c r="AC4" s="10">
        <v>66.061386108398395</v>
      </c>
      <c r="AD4" s="10">
        <v>2.1066632270812899</v>
      </c>
      <c r="AE4" s="10">
        <v>2.76333355903625</v>
      </c>
      <c r="AF4" s="10">
        <v>1.78952312469482</v>
      </c>
      <c r="AG4" s="10">
        <v>1.54545450210571</v>
      </c>
      <c r="AH4" s="3">
        <f t="shared" si="0"/>
        <v>1.9963559959963323E-2</v>
      </c>
      <c r="AI4" s="3">
        <f t="shared" si="1"/>
        <v>0.54741257260755916</v>
      </c>
      <c r="AJ4" s="3">
        <f>(AVERAGEIF($E:$E,_xlfn.CONCAT($A4,"_",$B4,"_",$C4,"_Standard"),$J:$J)-$J4)/$J4</f>
        <v>0.55898349165612504</v>
      </c>
      <c r="AK4" s="3">
        <f>(AVERAGEIF($E:$E,_xlfn.CONCAT($A4,"_",$B4,"_",$C4,"_Standard"),$H:$H)-$H4)/$H4</f>
        <v>0.53322826168410542</v>
      </c>
      <c r="AL4" s="3">
        <f>($J4+$L4-AVERAGEIF($E:$E,_xlfn.CONCAT($A4,"_",$B4,"_",$C4,"_Standard"),$H:$H))/$L4</f>
        <v>-2.7719176653063138</v>
      </c>
    </row>
    <row r="5" spans="1:38" x14ac:dyDescent="0.25">
      <c r="A5" t="str" cm="1">
        <f t="array" ref="A5:D5">_xlfn.TEXTSPLIT(E5,"_")</f>
        <v>Wood</v>
      </c>
      <c r="B5" t="str">
        <v>Plane</v>
      </c>
      <c r="C5" t="str">
        <v>Parallel</v>
      </c>
      <c r="D5" t="str">
        <v>Facing</v>
      </c>
      <c r="E5" t="s">
        <v>400</v>
      </c>
      <c r="F5" s="10">
        <v>113.63668823242099</v>
      </c>
      <c r="G5" s="10">
        <v>88.002853393554602</v>
      </c>
      <c r="H5" s="22">
        <v>134.79959106445301</v>
      </c>
      <c r="I5" s="10">
        <v>87.949996948242102</v>
      </c>
      <c r="J5" s="22">
        <v>110.233673095703</v>
      </c>
      <c r="K5" s="10">
        <v>72.457000732421804</v>
      </c>
      <c r="L5" s="10">
        <v>79.501640319824205</v>
      </c>
      <c r="M5" s="3">
        <v>0.73699998855590798</v>
      </c>
      <c r="N5" s="3">
        <v>0.63709974288940396</v>
      </c>
      <c r="O5" s="3">
        <v>0.65778475999832098</v>
      </c>
      <c r="P5" s="3">
        <v>0.689869225025177</v>
      </c>
      <c r="Q5" s="3">
        <v>0.76020026206970204</v>
      </c>
      <c r="R5" s="3">
        <v>0.81958174705505304</v>
      </c>
      <c r="S5" s="3">
        <v>0.82025533914565996</v>
      </c>
      <c r="T5">
        <v>24</v>
      </c>
      <c r="U5">
        <v>2</v>
      </c>
      <c r="V5">
        <v>100</v>
      </c>
      <c r="W5">
        <v>0.40000000596046398</v>
      </c>
      <c r="X5">
        <v>1.29999995231628</v>
      </c>
      <c r="Y5">
        <v>0.89999997615814198</v>
      </c>
      <c r="Z5" s="10">
        <v>37.253002166747997</v>
      </c>
      <c r="AA5" s="10">
        <v>40.320133209228501</v>
      </c>
      <c r="AB5" s="10">
        <v>66.642837524414006</v>
      </c>
      <c r="AC5" s="10">
        <v>66.061386108398395</v>
      </c>
      <c r="AD5" s="10">
        <v>2.2914891242980899</v>
      </c>
      <c r="AE5" s="10">
        <v>3.04704642295837</v>
      </c>
      <c r="AF5" s="10">
        <v>1.6093894243240301</v>
      </c>
      <c r="AG5" s="10">
        <v>1.54545450210571</v>
      </c>
      <c r="AH5" s="3">
        <f t="shared" si="0"/>
        <v>2.9946447662728554E-2</v>
      </c>
      <c r="AI5" s="3">
        <f t="shared" si="1"/>
        <v>0.25261476014568179</v>
      </c>
      <c r="AJ5" s="3">
        <f>(AVERAGEIF($E:$E,_xlfn.CONCAT($A5,"_",$B5,"_",$C5,"_Standard"),$J:$J)-$J5)/$J5</f>
        <v>0.99505735801271922</v>
      </c>
      <c r="AK5" s="3">
        <f>(AVERAGEIF($E:$E,_xlfn.CONCAT($A5,"_",$B5,"_",$C5,"_Standard"),$H:$H)-$H5)/$H5</f>
        <v>0.8137190513351138</v>
      </c>
      <c r="AL5" s="3">
        <f>($J5+$L5-AVERAGEIF($E:$E,_xlfn.CONCAT($A5,"_",$B5,"_",$C5,"_Standard"),$H:$H))/$L5</f>
        <v>-0.68870620518003001</v>
      </c>
    </row>
    <row r="6" spans="1:38" x14ac:dyDescent="0.25">
      <c r="A6" t="str" cm="1">
        <f t="array" ref="A6:D6">_xlfn.TEXTSPLIT(E6,"_")</f>
        <v>CottageWalls</v>
      </c>
      <c r="B6" t="str">
        <v>Point</v>
      </c>
      <c r="C6" t="str">
        <v>45</v>
      </c>
      <c r="D6" t="str">
        <v>Facing</v>
      </c>
      <c r="E6" t="s">
        <v>401</v>
      </c>
      <c r="F6" s="10">
        <v>136.32804870605401</v>
      </c>
      <c r="G6" s="10">
        <v>67.512504577636705</v>
      </c>
      <c r="H6" s="22">
        <v>136.20463562011699</v>
      </c>
      <c r="I6" s="10">
        <v>86.041999816894503</v>
      </c>
      <c r="J6" s="22">
        <v>136.20463562011699</v>
      </c>
      <c r="K6" s="10">
        <v>86.041999816894503</v>
      </c>
      <c r="L6" s="10">
        <v>136.20463562011699</v>
      </c>
      <c r="M6" s="3">
        <v>1</v>
      </c>
      <c r="N6" s="3">
        <v>0.65718924999237005</v>
      </c>
      <c r="O6" s="3">
        <v>0.81146442890167203</v>
      </c>
      <c r="P6" s="3">
        <v>0.72575813531875599</v>
      </c>
      <c r="Q6" s="3">
        <v>0.70017665624618497</v>
      </c>
      <c r="R6" s="3">
        <v>0.729905605316162</v>
      </c>
      <c r="S6" s="3">
        <v>0.73343354463577204</v>
      </c>
      <c r="T6">
        <v>24</v>
      </c>
      <c r="U6">
        <v>2</v>
      </c>
      <c r="V6">
        <v>100</v>
      </c>
      <c r="W6">
        <v>0.40000000596046398</v>
      </c>
      <c r="X6">
        <v>1.29999995231628</v>
      </c>
      <c r="Y6">
        <v>0.89999997615814198</v>
      </c>
      <c r="Z6" s="10">
        <v>22.0699043273925</v>
      </c>
      <c r="AA6" s="10">
        <v>27.902761459350501</v>
      </c>
      <c r="AB6" s="10">
        <v>63.918521881103501</v>
      </c>
      <c r="AC6" s="10">
        <v>69.238395690917898</v>
      </c>
      <c r="AD6" s="10">
        <v>1.9789855480194001</v>
      </c>
      <c r="AE6" s="10">
        <v>2.3810851573943999</v>
      </c>
      <c r="AF6" s="10">
        <v>1.6983995437621999</v>
      </c>
      <c r="AG6" s="10">
        <v>1.63868224620819</v>
      </c>
      <c r="AH6" s="3">
        <f t="shared" si="0"/>
        <v>9.0526554959439065E-4</v>
      </c>
      <c r="AI6" s="3">
        <f t="shared" si="1"/>
        <v>1.0174727107551913</v>
      </c>
      <c r="AJ6" s="3">
        <f>(AVERAGEIF($E:$E,_xlfn.CONCAT($A6,"_",$B6,"_",$C6,"_Standard"),$J:$J)-$J6)/$J6</f>
        <v>1.4681725600519928</v>
      </c>
      <c r="AK6" s="3">
        <f>(AVERAGEIF($E:$E,_xlfn.CONCAT($A6,"_",$B6,"_",$C6,"_Standard"),$H:$H)-$H6)/$H6</f>
        <v>1.4681725600519928</v>
      </c>
      <c r="AL6" s="3">
        <f>($J6+$L6-AVERAGEIF($E:$E,_xlfn.CONCAT($A6,"_",$B6,"_",$C6,"_Standard"),$H:$H))/$L6</f>
        <v>-0.46817256005199293</v>
      </c>
    </row>
    <row r="7" spans="1:38" x14ac:dyDescent="0.25">
      <c r="A7" t="str" cm="1">
        <f t="array" ref="A7:D7">_xlfn.TEXTSPLIT(E7,"_")</f>
        <v>Suzanne</v>
      </c>
      <c r="B7" t="str">
        <v>Plane</v>
      </c>
      <c r="C7" t="str">
        <v>Parallel</v>
      </c>
      <c r="D7" t="str">
        <v>Facing</v>
      </c>
      <c r="E7" t="s">
        <v>509</v>
      </c>
      <c r="F7" s="10">
        <v>39.711563110351499</v>
      </c>
      <c r="G7" s="10">
        <v>43.512058258056598</v>
      </c>
      <c r="H7" s="22">
        <v>45.432029724121001</v>
      </c>
      <c r="I7" s="10">
        <v>29.905000686645501</v>
      </c>
      <c r="J7" s="22">
        <v>40.755229949951101</v>
      </c>
      <c r="K7" s="10">
        <v>27.267000198364201</v>
      </c>
      <c r="L7" s="10">
        <v>15.9617757797241</v>
      </c>
      <c r="M7" s="3">
        <v>0.70700001716613703</v>
      </c>
      <c r="N7" s="3">
        <v>0.474886745214462</v>
      </c>
      <c r="O7" s="3">
        <v>0.529410541057586</v>
      </c>
      <c r="P7" s="3">
        <v>0.51519858837127597</v>
      </c>
      <c r="Q7" s="3">
        <v>0.599426388740539</v>
      </c>
      <c r="R7" s="3">
        <v>0.609363973140716</v>
      </c>
      <c r="S7" s="3">
        <v>0.609363973140716</v>
      </c>
      <c r="T7">
        <v>14</v>
      </c>
      <c r="U7">
        <v>2</v>
      </c>
      <c r="V7">
        <v>100</v>
      </c>
      <c r="W7">
        <v>0.40000000596046398</v>
      </c>
      <c r="X7">
        <v>1.29999995231628</v>
      </c>
      <c r="Y7">
        <v>0.89999997615814198</v>
      </c>
      <c r="Z7" s="10">
        <v>4.3965983390808097</v>
      </c>
      <c r="AA7" s="10">
        <v>6.1334996223449698</v>
      </c>
      <c r="AB7" s="10">
        <v>72.650001525878906</v>
      </c>
      <c r="AC7" s="10">
        <v>88.482398986816406</v>
      </c>
      <c r="AD7" s="10">
        <v>0.21560131013393399</v>
      </c>
      <c r="AE7" s="10">
        <v>0.305300652980804</v>
      </c>
      <c r="AF7" s="10">
        <v>1.4023809432983301</v>
      </c>
      <c r="AG7" s="10">
        <v>1.1759834289550699</v>
      </c>
      <c r="AH7" s="3">
        <f t="shared" si="0"/>
        <v>2.6281182553792568E-2</v>
      </c>
      <c r="AI7" s="3">
        <f t="shared" si="1"/>
        <v>6.3357800537855474E-2</v>
      </c>
      <c r="AJ7" s="3">
        <f>(AVERAGEIF($E:$E,_xlfn.CONCAT($A7,"_",$B7,"_",$C7,"_Standard"),$J:$J)-$J7)/$J7</f>
        <v>0.16299275001008728</v>
      </c>
      <c r="AK7" s="3">
        <f>(AVERAGEIF($E:$E,_xlfn.CONCAT($A7,"_",$B7,"_",$C7,"_Standard"),$H:$H)-$H7)/$H7</f>
        <v>0.1462139288753232</v>
      </c>
      <c r="AL7" s="3">
        <f>($J7+$L7-AVERAGEIF($E:$E,_xlfn.CONCAT($A7,"_",$B7,"_",$C7,"_Standard"),$H:$H))/$L7</f>
        <v>0.29083107712281386</v>
      </c>
    </row>
    <row r="8" spans="1:38" x14ac:dyDescent="0.25">
      <c r="A8" t="str" cm="1">
        <f t="array" ref="A8:D8">_xlfn.TEXTSPLIT(E8,"_")</f>
        <v>Random1000</v>
      </c>
      <c r="B8" t="str">
        <v>Plane</v>
      </c>
      <c r="C8" t="str">
        <v>45</v>
      </c>
      <c r="D8" t="str">
        <v>Facing</v>
      </c>
      <c r="E8" t="s">
        <v>402</v>
      </c>
      <c r="F8" s="10">
        <v>96.033950805664006</v>
      </c>
      <c r="G8" s="10">
        <v>72.1566162109375</v>
      </c>
      <c r="H8" s="22">
        <v>122.819160461425</v>
      </c>
      <c r="I8" s="10">
        <v>72.832000732421804</v>
      </c>
      <c r="J8" s="22">
        <v>96.964096069335895</v>
      </c>
      <c r="K8" s="10">
        <v>57.957000732421797</v>
      </c>
      <c r="L8" s="10">
        <v>69.131484985351506</v>
      </c>
      <c r="M8" s="3">
        <v>0.62599998712539595</v>
      </c>
      <c r="N8" s="3">
        <v>0.52773898839950495</v>
      </c>
      <c r="O8" s="3">
        <v>0.61392873525619496</v>
      </c>
      <c r="P8" s="3">
        <v>0.56888234615325906</v>
      </c>
      <c r="Q8" s="3">
        <v>0.56632554531097401</v>
      </c>
      <c r="R8" s="3">
        <v>0.56722962856292702</v>
      </c>
      <c r="S8" s="3">
        <v>0.56722962856292702</v>
      </c>
      <c r="T8">
        <v>14</v>
      </c>
      <c r="U8">
        <v>2</v>
      </c>
      <c r="V8">
        <v>100</v>
      </c>
      <c r="W8">
        <v>0.40000000596046398</v>
      </c>
      <c r="X8">
        <v>1.29999995231628</v>
      </c>
      <c r="Y8">
        <v>0.89999997615814198</v>
      </c>
      <c r="Z8" s="10">
        <v>2.63279724121093</v>
      </c>
      <c r="AA8" s="10">
        <v>6.1925945281982404</v>
      </c>
      <c r="AB8" s="10">
        <v>36.082164764404297</v>
      </c>
      <c r="AC8" s="10">
        <v>85.615615844726506</v>
      </c>
      <c r="AD8" s="10">
        <v>0.25220179557800199</v>
      </c>
      <c r="AE8" s="10">
        <v>0.273501425981521</v>
      </c>
      <c r="AF8" s="10">
        <v>1.18336677551269</v>
      </c>
      <c r="AG8" s="10">
        <v>1.00200200080871</v>
      </c>
      <c r="AH8" s="3">
        <f t="shared" si="0"/>
        <v>9.6855878141902906E-3</v>
      </c>
      <c r="AI8" s="3">
        <f t="shared" si="1"/>
        <v>0.3438004878981295</v>
      </c>
      <c r="AJ8" s="3">
        <f>(AVERAGEIF($E:$E,_xlfn.CONCAT($A8,"_",$B8,"_",$C8,"_Standard"),$J:$J)-$J8)/$J8</f>
        <v>4.5117433106743425E-2</v>
      </c>
      <c r="AK8" s="3">
        <f>(AVERAGEIF($E:$E,_xlfn.CONCAT($A8,"_",$B8,"_",$C8,"_Standard"),$H:$H)-$H8)/$H8</f>
        <v>3.5619614250156285E-2</v>
      </c>
      <c r="AL8" s="3">
        <f>($J8+$L8-AVERAGEIF($E:$E,_xlfn.CONCAT($A8,"_",$B8,"_",$C8,"_Standard"),$H:$H))/$L8</f>
        <v>0.56271971422777012</v>
      </c>
    </row>
    <row r="9" spans="1:38" x14ac:dyDescent="0.25">
      <c r="A9" t="str" cm="1">
        <f t="array" ref="A9:D9">_xlfn.TEXTSPLIT(E9,"_")</f>
        <v>Wood</v>
      </c>
      <c r="B9" t="str">
        <v>Plane</v>
      </c>
      <c r="C9" t="str">
        <v>15</v>
      </c>
      <c r="D9" t="str">
        <v>Facing</v>
      </c>
      <c r="E9" t="s">
        <v>403</v>
      </c>
      <c r="F9" s="10">
        <v>113.64160919189401</v>
      </c>
      <c r="G9" s="10">
        <v>96.657043457031193</v>
      </c>
      <c r="H9" s="22">
        <v>127.87704467773401</v>
      </c>
      <c r="I9" s="10">
        <v>82.375999450683594</v>
      </c>
      <c r="J9" s="22">
        <v>112.913482666015</v>
      </c>
      <c r="K9" s="10">
        <v>73.486000061035099</v>
      </c>
      <c r="L9" s="10">
        <v>42.389785766601499</v>
      </c>
      <c r="M9" s="3">
        <v>0.64700001478195102</v>
      </c>
      <c r="N9" s="3">
        <v>0.69338744878768899</v>
      </c>
      <c r="O9" s="3">
        <v>0.74837261438369695</v>
      </c>
      <c r="P9" s="3">
        <v>0.759163558483123</v>
      </c>
      <c r="Q9" s="3">
        <v>0.80184143781661898</v>
      </c>
      <c r="R9" s="3">
        <v>0.824360311031341</v>
      </c>
      <c r="S9" s="3">
        <v>0.82522481679916304</v>
      </c>
      <c r="T9">
        <v>26</v>
      </c>
      <c r="U9">
        <v>2</v>
      </c>
      <c r="V9">
        <v>100</v>
      </c>
      <c r="W9">
        <v>0.40000000596046398</v>
      </c>
      <c r="X9">
        <v>1.29999995231628</v>
      </c>
      <c r="Y9">
        <v>0.89999997615814198</v>
      </c>
      <c r="Z9" s="10">
        <v>32.085258483886697</v>
      </c>
      <c r="AA9" s="10">
        <v>32.719017028808501</v>
      </c>
      <c r="AB9" s="10">
        <v>66.678489685058594</v>
      </c>
      <c r="AC9" s="10">
        <v>66.061386108398395</v>
      </c>
      <c r="AD9" s="10">
        <v>2.4669923782348602</v>
      </c>
      <c r="AE9" s="10">
        <v>2.8110260963439901</v>
      </c>
      <c r="AF9" s="10">
        <v>1.6147377490997299</v>
      </c>
      <c r="AG9" s="10">
        <v>1.54545450210571</v>
      </c>
      <c r="AH9" s="3">
        <f t="shared" si="0"/>
        <v>6.4072176648739551E-3</v>
      </c>
      <c r="AI9" s="3">
        <f t="shared" si="1"/>
        <v>0.1681868038536746</v>
      </c>
      <c r="AJ9" s="3">
        <f>(AVERAGEIF($E:$E,_xlfn.CONCAT($A9,"_",$B9,"_",$C9,"_Standard"),$J:$J)-$J9)/$J9</f>
        <v>1.7792842549992038</v>
      </c>
      <c r="AK9" s="3">
        <f>(AVERAGEIF($E:$E,_xlfn.CONCAT($A9,"_",$B9,"_",$C9,"_Standard"),$H:$H)-$H9)/$H9</f>
        <v>1.5710808956452813</v>
      </c>
      <c r="AL9" s="3">
        <f>($J9+$L9-AVERAGEIF($E:$E,_xlfn.CONCAT($A9,"_",$B9,"_",$C9,"_Standard"),$H:$H))/$L9</f>
        <v>-4.0924707448407505</v>
      </c>
    </row>
    <row r="10" spans="1:38" x14ac:dyDescent="0.25">
      <c r="A10" t="str" cm="1">
        <f t="array" ref="A10:D10">_xlfn.TEXTSPLIT(E10,"_")</f>
        <v>Wood</v>
      </c>
      <c r="B10" t="str">
        <v>Point</v>
      </c>
      <c r="C10" t="str">
        <v>Parallel</v>
      </c>
      <c r="D10" t="str">
        <v>Facing</v>
      </c>
      <c r="E10" t="s">
        <v>404</v>
      </c>
      <c r="F10" s="10">
        <v>69.725334167480398</v>
      </c>
      <c r="G10" s="10">
        <v>81.650833129882798</v>
      </c>
      <c r="H10" s="22">
        <v>89.971473693847599</v>
      </c>
      <c r="I10" s="10">
        <v>57.609001159667898</v>
      </c>
      <c r="J10" s="22">
        <v>78.303611755371094</v>
      </c>
      <c r="K10" s="10">
        <v>50.805999755859297</v>
      </c>
      <c r="L10" s="10">
        <v>28.598037719726499</v>
      </c>
      <c r="M10" s="3">
        <v>0.59200000762939398</v>
      </c>
      <c r="N10" s="3">
        <v>0.65230196714401201</v>
      </c>
      <c r="O10" s="3">
        <v>0.67072588205337502</v>
      </c>
      <c r="P10" s="3">
        <v>0.69127160310745195</v>
      </c>
      <c r="Q10" s="3">
        <v>0.76137316226959195</v>
      </c>
      <c r="R10" s="3">
        <v>0.79809701442718495</v>
      </c>
      <c r="S10" s="3">
        <v>0.80418282747268599</v>
      </c>
      <c r="T10">
        <v>27</v>
      </c>
      <c r="U10">
        <v>2</v>
      </c>
      <c r="V10">
        <v>100</v>
      </c>
      <c r="W10">
        <v>0.40000000596046398</v>
      </c>
      <c r="X10">
        <v>1.29999995231628</v>
      </c>
      <c r="Y10">
        <v>0.89999997615814198</v>
      </c>
      <c r="Z10" s="10">
        <v>31.752479553222599</v>
      </c>
      <c r="AA10" s="10">
        <v>32.243114471435497</v>
      </c>
      <c r="AB10" s="10">
        <v>66.524566650390597</v>
      </c>
      <c r="AC10" s="10">
        <v>66.061386108398395</v>
      </c>
      <c r="AD10" s="10">
        <v>2.70550084114074</v>
      </c>
      <c r="AE10" s="10">
        <v>2.7678306102752601</v>
      </c>
      <c r="AF10" s="10">
        <v>1.61844289302825</v>
      </c>
      <c r="AG10" s="10">
        <v>1.54545450210571</v>
      </c>
      <c r="AH10" s="3">
        <f t="shared" si="0"/>
        <v>0.12302956580008144</v>
      </c>
      <c r="AI10" s="3">
        <f t="shared" si="1"/>
        <v>4.0994332160545696E-2</v>
      </c>
      <c r="AJ10" s="3">
        <f>(AVERAGEIF($E:$E,_xlfn.CONCAT($A10,"_",$B10,"_",$C10,"_Standard"),$J:$J)-$J10)/$J10</f>
        <v>1.696497295100029</v>
      </c>
      <c r="AK10" s="3">
        <f>(AVERAGEIF($E:$E,_xlfn.CONCAT($A10,"_",$B10,"_",$C10,"_Standard"),$H:$H)-$H10)/$H10</f>
        <v>1.4764899017115616</v>
      </c>
      <c r="AL10" s="3">
        <f>($J10+$L10-AVERAGEIF($E:$E,_xlfn.CONCAT($A10,"_",$B10,"_",$C10,"_Standard"),$H:$H))/$L10</f>
        <v>-4.053138110586838</v>
      </c>
    </row>
    <row r="11" spans="1:38" x14ac:dyDescent="0.25">
      <c r="A11" t="str" cm="1">
        <f t="array" ref="A11:D11">_xlfn.TEXTSPLIT(E11,"_")</f>
        <v>Suzanne</v>
      </c>
      <c r="B11" t="str">
        <v>Plane</v>
      </c>
      <c r="C11" t="str">
        <v>15</v>
      </c>
      <c r="D11" t="str">
        <v>Facing</v>
      </c>
      <c r="E11" t="s">
        <v>519</v>
      </c>
      <c r="F11" s="10">
        <v>47.574981689453097</v>
      </c>
      <c r="G11" s="10">
        <v>38.868515014648402</v>
      </c>
      <c r="H11" s="22">
        <v>54.155563354492102</v>
      </c>
      <c r="I11" s="10">
        <v>34.957000732421797</v>
      </c>
      <c r="J11" s="22">
        <v>47.436389923095703</v>
      </c>
      <c r="K11" s="10">
        <v>31.120000839233398</v>
      </c>
      <c r="L11" s="10">
        <v>19.0345649719238</v>
      </c>
      <c r="M11" s="3">
        <v>0.64700001478195102</v>
      </c>
      <c r="N11" s="3">
        <v>0.50136154890060403</v>
      </c>
      <c r="O11" s="3">
        <v>0.60447323322296098</v>
      </c>
      <c r="P11" s="3">
        <v>0.56377679109573298</v>
      </c>
      <c r="Q11" s="3">
        <v>0.62840944528579701</v>
      </c>
      <c r="R11" s="3">
        <v>0.63573229312896695</v>
      </c>
      <c r="S11" s="3">
        <v>0.63573229312896695</v>
      </c>
      <c r="T11">
        <v>14</v>
      </c>
      <c r="U11">
        <v>2</v>
      </c>
      <c r="V11">
        <v>100</v>
      </c>
      <c r="W11">
        <v>0.40000000596046398</v>
      </c>
      <c r="X11">
        <v>1.29999995231628</v>
      </c>
      <c r="Y11">
        <v>0.89999997615814198</v>
      </c>
      <c r="Z11" s="10">
        <v>5.07090044021606</v>
      </c>
      <c r="AA11" s="10">
        <v>6.1216964721679599</v>
      </c>
      <c r="AB11" s="10">
        <v>73.444442749023395</v>
      </c>
      <c r="AC11" s="10">
        <v>88.482398986816406</v>
      </c>
      <c r="AD11" s="10">
        <v>0.29510113596916199</v>
      </c>
      <c r="AE11" s="10">
        <v>0.30590060353279103</v>
      </c>
      <c r="AF11" s="10">
        <v>1.4134615659713701</v>
      </c>
      <c r="AG11" s="10">
        <v>1.1759834289550699</v>
      </c>
      <c r="AH11" s="3">
        <f t="shared" si="0"/>
        <v>2.913122852301967E-3</v>
      </c>
      <c r="AI11" s="3">
        <f t="shared" si="1"/>
        <v>0.22043226774211264</v>
      </c>
      <c r="AJ11" s="3">
        <f>(AVERAGEIF($E:$E,_xlfn.CONCAT($A11,"_",$B11,"_",$C11,"_Standard"),$J:$J)-$J11)/$J11</f>
        <v>0.12482383627398472</v>
      </c>
      <c r="AK11" s="3">
        <f>(AVERAGEIF($E:$E,_xlfn.CONCAT($A11,"_",$B11,"_",$C11,"_Standard"),$H:$H)-$H11)/$H11</f>
        <v>0.10933736323091441</v>
      </c>
      <c r="AL11" s="3">
        <f>($J11+$L11-AVERAGEIF($E:$E,_xlfn.CONCAT($A11,"_",$B11,"_",$C11,"_Standard"),$H:$H))/$L11</f>
        <v>0.33592388628234826</v>
      </c>
    </row>
    <row r="12" spans="1:38" x14ac:dyDescent="0.25">
      <c r="A12" t="str" cm="1">
        <f t="array" ref="A12:D12">_xlfn.TEXTSPLIT(E12,"_")</f>
        <v>Random1000</v>
      </c>
      <c r="B12" t="str">
        <v>Plane</v>
      </c>
      <c r="C12" t="str">
        <v>Parallel</v>
      </c>
      <c r="D12" t="str">
        <v>Facing</v>
      </c>
      <c r="E12" t="s">
        <v>405</v>
      </c>
      <c r="F12" s="10">
        <v>81.369895935058594</v>
      </c>
      <c r="G12" s="10">
        <v>71.125297546386705</v>
      </c>
      <c r="H12" s="22">
        <v>97.935615539550696</v>
      </c>
      <c r="I12" s="10">
        <v>58.904998779296797</v>
      </c>
      <c r="J12" s="22">
        <v>80.104019165039006</v>
      </c>
      <c r="K12" s="10">
        <v>48.654998779296797</v>
      </c>
      <c r="L12" s="10">
        <v>81.052696228027301</v>
      </c>
      <c r="M12" s="3">
        <v>0.77999997138976995</v>
      </c>
      <c r="N12" s="3">
        <v>0.53646528720855702</v>
      </c>
      <c r="O12" s="3">
        <v>0.60014283657073897</v>
      </c>
      <c r="P12" s="3">
        <v>0.50527662038803101</v>
      </c>
      <c r="Q12" s="3">
        <v>0.51741486787795998</v>
      </c>
      <c r="R12" s="3">
        <v>0.51889073848724299</v>
      </c>
      <c r="S12" s="3">
        <v>0.51889073848724299</v>
      </c>
      <c r="T12">
        <v>13</v>
      </c>
      <c r="U12">
        <v>2</v>
      </c>
      <c r="V12">
        <v>100</v>
      </c>
      <c r="W12">
        <v>0.40000000596046398</v>
      </c>
      <c r="X12">
        <v>1.29999995231628</v>
      </c>
      <c r="Y12">
        <v>0.89999997615814198</v>
      </c>
      <c r="Z12" s="10">
        <v>4.2689976692199698</v>
      </c>
      <c r="AA12" s="10">
        <v>6.3347930908203098</v>
      </c>
      <c r="AB12" s="10">
        <v>58.942943572997997</v>
      </c>
      <c r="AC12" s="10">
        <v>85.615615844726506</v>
      </c>
      <c r="AD12" s="10">
        <v>0.17550157010555201</v>
      </c>
      <c r="AE12" s="10">
        <v>0.28580155968665999</v>
      </c>
      <c r="AF12" s="10">
        <v>1.07407402992248</v>
      </c>
      <c r="AG12" s="10">
        <v>1.00200200080871</v>
      </c>
      <c r="AH12" s="3">
        <f t="shared" si="0"/>
        <v>1.5557065121846608E-2</v>
      </c>
      <c r="AI12" s="3">
        <f t="shared" si="1"/>
        <v>0.12623808867437822</v>
      </c>
      <c r="AJ12" s="3">
        <f>(AVERAGEIF($E:$E,_xlfn.CONCAT($A12,"_",$B12,"_",$C12,"_Standard"),$J:$J)-$J12)/$J12</f>
        <v>0.125990414303911</v>
      </c>
      <c r="AK12" s="3">
        <f>(AVERAGEIF($E:$E,_xlfn.CONCAT($A12,"_",$B12,"_",$C12,"_Standard"),$H:$H)-$H12)/$H12</f>
        <v>0.10305098298095201</v>
      </c>
      <c r="AL12" s="3">
        <f>($J12+$L12-AVERAGEIF($E:$E,_xlfn.CONCAT($A12,"_",$B12,"_",$C12,"_Standard"),$H:$H))/$L12</f>
        <v>0.65548391202005263</v>
      </c>
    </row>
    <row r="13" spans="1:38" x14ac:dyDescent="0.25">
      <c r="A13" t="str" cm="1">
        <f t="array" ref="A13:D13">_xlfn.TEXTSPLIT(E13,"_")</f>
        <v>Suzanne</v>
      </c>
      <c r="B13" t="str">
        <v>Plane</v>
      </c>
      <c r="C13" t="str">
        <v>45</v>
      </c>
      <c r="D13" t="str">
        <v>Facing</v>
      </c>
      <c r="E13" t="s">
        <v>510</v>
      </c>
      <c r="F13" s="10">
        <v>53.835666656494098</v>
      </c>
      <c r="G13" s="10">
        <v>42.1704711914062</v>
      </c>
      <c r="H13" s="22">
        <v>62.464015960693303</v>
      </c>
      <c r="I13" s="10">
        <v>39.721000671386697</v>
      </c>
      <c r="J13" s="22">
        <v>53.957992553710902</v>
      </c>
      <c r="K13" s="10">
        <v>34.838001251220703</v>
      </c>
      <c r="L13" s="10">
        <v>19.071752548217699</v>
      </c>
      <c r="M13" s="3">
        <v>0.55400002002715998</v>
      </c>
      <c r="N13" s="3">
        <v>0.518840551376342</v>
      </c>
      <c r="O13" s="3">
        <v>0.55690306425094604</v>
      </c>
      <c r="P13" s="3">
        <v>0.581437468528747</v>
      </c>
      <c r="Q13" s="3">
        <v>0.61197489500045699</v>
      </c>
      <c r="R13" s="3">
        <v>0.62096917629241899</v>
      </c>
      <c r="S13" s="3">
        <v>0.62118923664092995</v>
      </c>
      <c r="T13">
        <v>18</v>
      </c>
      <c r="U13">
        <v>2</v>
      </c>
      <c r="V13">
        <v>100</v>
      </c>
      <c r="W13">
        <v>0.40000000596046398</v>
      </c>
      <c r="X13">
        <v>1.29999995231628</v>
      </c>
      <c r="Y13">
        <v>0.89999997615814198</v>
      </c>
      <c r="Z13" s="10">
        <v>2.91749691963195</v>
      </c>
      <c r="AA13" s="10">
        <v>6.1117882728576598</v>
      </c>
      <c r="AB13" s="10">
        <v>43.875816345214801</v>
      </c>
      <c r="AC13" s="10">
        <v>88.482398986816406</v>
      </c>
      <c r="AD13" s="10">
        <v>0.31210097670555098</v>
      </c>
      <c r="AE13" s="10">
        <v>0.30290114879608099</v>
      </c>
      <c r="AF13" s="10">
        <v>1.5228757858276301</v>
      </c>
      <c r="AG13" s="10">
        <v>1.1759834289550699</v>
      </c>
      <c r="AH13" s="3">
        <f t="shared" si="0"/>
        <v>2.2722092028194104E-3</v>
      </c>
      <c r="AI13" s="3">
        <f t="shared" si="1"/>
        <v>0.27952074115564651</v>
      </c>
      <c r="AJ13" s="3">
        <f>(AVERAGEIF($E:$E,_xlfn.CONCAT($A13,"_",$B13,"_",$C13,"_Standard"),$J:$J)-$J13)/$J13</f>
        <v>3.4456071518760255E-2</v>
      </c>
      <c r="AK13" s="3">
        <f>(AVERAGEIF($E:$E,_xlfn.CONCAT($A13,"_",$B13,"_",$C13,"_Standard"),$H:$H)-$H13)/$H13</f>
        <v>2.9764145824436407E-2</v>
      </c>
      <c r="AL13" s="3">
        <f>($J13+$L13-AVERAGEIF($E:$E,_xlfn.CONCAT($A13,"_",$B13,"_",$C13,"_Standard"),$H:$H))/$L13</f>
        <v>0.45651499721324473</v>
      </c>
    </row>
    <row r="14" spans="1:38" x14ac:dyDescent="0.25">
      <c r="A14" t="str" cm="1">
        <f t="array" ref="A14:D14">_xlfn.TEXTSPLIT(E14,"_")</f>
        <v>Suzanne</v>
      </c>
      <c r="B14" t="str">
        <v>Plane</v>
      </c>
      <c r="C14" t="str">
        <v>Oblique</v>
      </c>
      <c r="D14" t="str">
        <v>Facing</v>
      </c>
      <c r="E14" t="s">
        <v>511</v>
      </c>
      <c r="F14" s="10">
        <v>21.850471496581999</v>
      </c>
      <c r="G14" s="10">
        <v>38.871944427490199</v>
      </c>
      <c r="H14" s="22">
        <v>26.0516052246093</v>
      </c>
      <c r="I14" s="10">
        <v>16.346000671386701</v>
      </c>
      <c r="J14" s="22">
        <v>21.6060066223144</v>
      </c>
      <c r="K14" s="10">
        <v>13.8669996261596</v>
      </c>
      <c r="L14" s="10">
        <v>5.7960882186889604</v>
      </c>
      <c r="M14" s="3">
        <v>0.23299999535083701</v>
      </c>
      <c r="N14" s="3">
        <v>0.53754431009292603</v>
      </c>
      <c r="O14" s="3">
        <v>0.53754425048828103</v>
      </c>
      <c r="P14" s="3">
        <v>0.556920826435089</v>
      </c>
      <c r="Q14" s="3">
        <v>0.62643122673034601</v>
      </c>
      <c r="R14" s="3">
        <v>0.63468819856643599</v>
      </c>
      <c r="S14" s="3">
        <v>0.63468819856643599</v>
      </c>
      <c r="T14">
        <v>14</v>
      </c>
      <c r="U14">
        <v>2</v>
      </c>
      <c r="V14">
        <v>100</v>
      </c>
      <c r="W14">
        <v>0.40000000596046398</v>
      </c>
      <c r="X14">
        <v>1.29999995231628</v>
      </c>
      <c r="Y14">
        <v>0.89999997615814198</v>
      </c>
      <c r="Z14" s="10">
        <v>5.1532883644104004</v>
      </c>
      <c r="AA14" s="10">
        <v>6.2218942642211896</v>
      </c>
      <c r="AB14" s="10">
        <v>74.0020751953125</v>
      </c>
      <c r="AC14" s="10">
        <v>88.482398986816406</v>
      </c>
      <c r="AD14" s="10">
        <v>0.32760092616081199</v>
      </c>
      <c r="AE14" s="10">
        <v>0.30640086531639099</v>
      </c>
      <c r="AF14" s="10">
        <v>1.42487049102783</v>
      </c>
      <c r="AG14" s="10">
        <v>1.1759834289550699</v>
      </c>
      <c r="AH14" s="3">
        <f t="shared" si="0"/>
        <v>1.1188082339817716E-2</v>
      </c>
      <c r="AI14" s="3">
        <f t="shared" si="1"/>
        <v>0.44417479134296523</v>
      </c>
      <c r="AJ14" s="3">
        <f>(AVERAGEIF($E:$E,_xlfn.CONCAT($A14,"_",$B14,"_",$C14,"_Standard"),$J:$J)-$J14)/$J14</f>
        <v>9.6899036615325188E-2</v>
      </c>
      <c r="AK14" s="3">
        <f>(AVERAGEIF($E:$E,_xlfn.CONCAT($A14,"_",$B14,"_",$C14,"_Standard"),$H:$H)-$H14)/$H14</f>
        <v>8.0363690302569304E-2</v>
      </c>
      <c r="AL14" s="3">
        <f>($J14+$L14-AVERAGEIF($E:$E,_xlfn.CONCAT($A14,"_",$B14,"_",$C14,"_Standard"),$H:$H))/$L14</f>
        <v>-0.12820949056039821</v>
      </c>
    </row>
    <row r="15" spans="1:38" x14ac:dyDescent="0.25">
      <c r="A15" t="str" cm="1">
        <f t="array" ref="A15:D15">_xlfn.TEXTSPLIT(E15,"_")</f>
        <v>Crowd</v>
      </c>
      <c r="B15" t="str">
        <v>Point</v>
      </c>
      <c r="C15" t="str">
        <v>Oblique</v>
      </c>
      <c r="D15" t="str">
        <v>Facing</v>
      </c>
      <c r="E15" t="s">
        <v>406</v>
      </c>
      <c r="F15" s="10">
        <v>21.4297065734863</v>
      </c>
      <c r="G15" s="10">
        <v>64.953071594238196</v>
      </c>
      <c r="H15" s="22">
        <v>39.345199584960902</v>
      </c>
      <c r="I15" s="10">
        <v>22.829000473022401</v>
      </c>
      <c r="J15" s="22">
        <v>38.606800079345703</v>
      </c>
      <c r="K15" s="10">
        <v>22.4570007324218</v>
      </c>
      <c r="L15" s="10">
        <v>1.2841739654541</v>
      </c>
      <c r="M15" s="3">
        <v>0.42500001192092801</v>
      </c>
      <c r="N15" s="3">
        <v>0.47277528047561601</v>
      </c>
      <c r="O15" s="3">
        <v>0.46864348649978599</v>
      </c>
      <c r="P15" s="3">
        <v>0.46045583486557001</v>
      </c>
      <c r="Q15" s="3">
        <v>0.44710123538970897</v>
      </c>
      <c r="R15" s="3">
        <v>0.613420069217681</v>
      </c>
      <c r="S15" s="3">
        <v>0.68107593059539795</v>
      </c>
      <c r="T15">
        <v>24</v>
      </c>
      <c r="U15">
        <v>2</v>
      </c>
      <c r="V15">
        <v>100</v>
      </c>
      <c r="W15">
        <v>0.40000000596046398</v>
      </c>
      <c r="X15">
        <v>1.29999995231628</v>
      </c>
      <c r="Y15">
        <v>0.89999997615814198</v>
      </c>
      <c r="Z15" s="10">
        <v>269.11929321289</v>
      </c>
      <c r="AA15" s="10">
        <v>349.77066040039</v>
      </c>
      <c r="AB15" s="10">
        <v>67.409385681152301</v>
      </c>
      <c r="AC15" s="10">
        <v>87.705223083496094</v>
      </c>
      <c r="AD15" s="10">
        <v>19.536798477172798</v>
      </c>
      <c r="AE15" s="10">
        <v>17.712406158447202</v>
      </c>
      <c r="AF15" s="10">
        <v>1.45311880111694</v>
      </c>
      <c r="AG15" s="10">
        <v>1.1881141662597601</v>
      </c>
      <c r="AH15" s="3">
        <f t="shared" si="0"/>
        <v>0.80155523581044263</v>
      </c>
      <c r="AI15" s="3">
        <f t="shared" si="1"/>
        <v>0.40562010184025843</v>
      </c>
      <c r="AJ15" s="3">
        <f>(AVERAGEIF($E:$E,_xlfn.CONCAT($A15,"_",$B15,"_",$C15,"_Standard"),$J:$J)-$J15)/$J15</f>
        <v>5.8880449177566831E-2</v>
      </c>
      <c r="AK15" s="3">
        <f>(AVERAGEIF($E:$E,_xlfn.CONCAT($A15,"_",$B15,"_",$C15,"_Standard"),$H:$H)-$H15)/$H15</f>
        <v>5.7775427598781008E-2</v>
      </c>
      <c r="AL15" s="3">
        <f>($J15+$L15-AVERAGEIF($E:$E,_xlfn.CONCAT($A15,"_",$B15,"_",$C15,"_Standard"),$H:$H))/$L15</f>
        <v>-1.345153629189765</v>
      </c>
    </row>
    <row r="16" spans="1:38" x14ac:dyDescent="0.25">
      <c r="A16" t="str" cm="1">
        <f t="array" ref="A16:D16">_xlfn.TEXTSPLIT(E16,"_")</f>
        <v>Crowd</v>
      </c>
      <c r="B16" t="str">
        <v>Point</v>
      </c>
      <c r="C16" t="str">
        <v>Parallel</v>
      </c>
      <c r="D16" t="str">
        <v>Facing</v>
      </c>
      <c r="E16" t="s">
        <v>407</v>
      </c>
      <c r="F16" s="10">
        <v>34.343303680419901</v>
      </c>
      <c r="G16" s="10">
        <v>65.356674194335895</v>
      </c>
      <c r="H16" s="22">
        <v>50.697471618652301</v>
      </c>
      <c r="I16" s="10">
        <v>29.295000076293899</v>
      </c>
      <c r="J16" s="22">
        <v>45.195137023925703</v>
      </c>
      <c r="K16" s="10">
        <v>26.527000427246001</v>
      </c>
      <c r="L16" s="10">
        <v>12.013973236083901</v>
      </c>
      <c r="M16" s="3">
        <v>0.54199999570846502</v>
      </c>
      <c r="N16" s="3">
        <v>0.33083772659301702</v>
      </c>
      <c r="O16" s="3">
        <v>0.366511911153793</v>
      </c>
      <c r="P16" s="3">
        <v>0.38215053081512401</v>
      </c>
      <c r="Q16" s="3">
        <v>0.36618006229400601</v>
      </c>
      <c r="R16" s="3">
        <v>0.55105572938919001</v>
      </c>
      <c r="S16" s="3">
        <v>0.61943411827087402</v>
      </c>
      <c r="T16">
        <v>26</v>
      </c>
      <c r="U16">
        <v>2</v>
      </c>
      <c r="V16">
        <v>100</v>
      </c>
      <c r="W16">
        <v>0.40000000596046398</v>
      </c>
      <c r="X16">
        <v>1.29999995231628</v>
      </c>
      <c r="Y16">
        <v>0.89999997615814198</v>
      </c>
      <c r="Z16" s="10">
        <v>288.03332519531199</v>
      </c>
      <c r="AA16" s="10">
        <v>351.91949462890602</v>
      </c>
      <c r="AB16" s="10">
        <v>71.720153808593693</v>
      </c>
      <c r="AC16" s="10">
        <v>87.705223083496094</v>
      </c>
      <c r="AD16" s="10">
        <v>19.443214416503899</v>
      </c>
      <c r="AE16" s="10">
        <v>17.8843383789062</v>
      </c>
      <c r="AF16" s="10">
        <v>1.4421744346618599</v>
      </c>
      <c r="AG16" s="10">
        <v>1.1881141662597601</v>
      </c>
      <c r="AH16" s="3">
        <f t="shared" si="0"/>
        <v>0.31598105541875238</v>
      </c>
      <c r="AI16" s="3">
        <f t="shared" si="1"/>
        <v>0.30848474802222237</v>
      </c>
      <c r="AJ16" s="3">
        <f>(AVERAGEIF($E:$E,_xlfn.CONCAT($A16,"_",$B16,"_",$C16,"_Standard"),$J:$J)-$J16)/$J16</f>
        <v>0.28501091441548693</v>
      </c>
      <c r="AK16" s="3">
        <f>(AVERAGEIF($E:$E,_xlfn.CONCAT($A16,"_",$B16,"_",$C16,"_Standard"),$H:$H)-$H16)/$H16</f>
        <v>0.2540785812651562</v>
      </c>
      <c r="AL16" s="3">
        <f>($J16+$L16-AVERAGEIF($E:$E,_xlfn.CONCAT($A16,"_",$B16,"_",$C16,"_Standard"),$H:$H))/$L16</f>
        <v>-0.53017456390776962</v>
      </c>
    </row>
    <row r="17" spans="1:38" x14ac:dyDescent="0.25">
      <c r="A17" t="str" cm="1">
        <f t="array" ref="A17:D17">_xlfn.TEXTSPLIT(E17,"_")</f>
        <v>Cottage</v>
      </c>
      <c r="B17" t="str">
        <v>Plane</v>
      </c>
      <c r="C17" t="str">
        <v>Oblique</v>
      </c>
      <c r="D17" t="str">
        <v>Facing</v>
      </c>
      <c r="E17" t="s">
        <v>408</v>
      </c>
      <c r="F17" s="10">
        <v>118.93434143066401</v>
      </c>
      <c r="G17" s="10">
        <v>79.705970764160099</v>
      </c>
      <c r="H17" s="22">
        <v>123.55068206787099</v>
      </c>
      <c r="I17" s="10">
        <v>79.043998718261705</v>
      </c>
      <c r="J17" s="22">
        <v>120.089073181152</v>
      </c>
      <c r="K17" s="10">
        <v>76.766998291015597</v>
      </c>
      <c r="L17" s="10">
        <v>38.039562225341797</v>
      </c>
      <c r="M17" s="3">
        <v>0.90899997949600198</v>
      </c>
      <c r="N17" s="3">
        <v>0.72923940420150701</v>
      </c>
      <c r="O17" s="3">
        <v>0.78312093019485396</v>
      </c>
      <c r="P17" s="3">
        <v>0.783611059188842</v>
      </c>
      <c r="Q17" s="3">
        <v>0.79473173618316595</v>
      </c>
      <c r="R17" s="3">
        <v>0.81319022178649902</v>
      </c>
      <c r="S17" s="3">
        <v>0.81374204158782903</v>
      </c>
      <c r="T17">
        <v>22</v>
      </c>
      <c r="U17">
        <v>2</v>
      </c>
      <c r="V17">
        <v>100</v>
      </c>
      <c r="W17">
        <v>0.40000000596046398</v>
      </c>
      <c r="X17">
        <v>1.29999995231628</v>
      </c>
      <c r="Y17">
        <v>0.89999997615814198</v>
      </c>
      <c r="Z17" s="10">
        <v>10.7310771942138</v>
      </c>
      <c r="AA17" s="10">
        <v>19.406026840209901</v>
      </c>
      <c r="AB17" s="10">
        <v>49.667110443115199</v>
      </c>
      <c r="AC17" s="10">
        <v>65.874328613281193</v>
      </c>
      <c r="AD17" s="10">
        <v>1.37638616561889</v>
      </c>
      <c r="AE17" s="10">
        <v>1.8493857383728001</v>
      </c>
      <c r="AF17" s="10">
        <v>1.8710963726043699</v>
      </c>
      <c r="AG17" s="10">
        <v>1.7425718307495099</v>
      </c>
      <c r="AH17" s="3">
        <f t="shared" si="0"/>
        <v>9.7089851139519623E-3</v>
      </c>
      <c r="AI17" s="3">
        <f t="shared" si="1"/>
        <v>0.50665090745184449</v>
      </c>
      <c r="AJ17" s="3">
        <f>(AVERAGEIF($E:$E,_xlfn.CONCAT($A17,"_",$B17,"_",$C17,"_Standard"),$J:$J)-$J17)/$J17</f>
        <v>1.4544865842900865</v>
      </c>
      <c r="AK17" s="3">
        <f>(AVERAGEIF($E:$E,_xlfn.CONCAT($A17,"_",$B17,"_",$C17,"_Standard"),$H:$H)-$H17)/$H17</f>
        <v>1.4137354278905752</v>
      </c>
      <c r="AL17" s="3">
        <f>($J17+$L17-AVERAGEIF($E:$E,_xlfn.CONCAT($A17,"_",$B17,"_",$C17,"_Standard"),$H:$H))/$L17</f>
        <v>-3.6827454062403433</v>
      </c>
    </row>
    <row r="18" spans="1:38" x14ac:dyDescent="0.25">
      <c r="A18" t="str" cm="1">
        <f t="array" ref="A18:D18">_xlfn.TEXTSPLIT(E18,"_")</f>
        <v>Cottage</v>
      </c>
      <c r="B18" t="str">
        <v>Plane</v>
      </c>
      <c r="C18" t="str">
        <v>Parallel</v>
      </c>
      <c r="D18" t="str">
        <v>Facing</v>
      </c>
      <c r="E18" t="s">
        <v>409</v>
      </c>
      <c r="F18" s="10">
        <v>71.4422607421875</v>
      </c>
      <c r="G18" s="10">
        <v>56.563930511474602</v>
      </c>
      <c r="H18" s="22">
        <v>88.759910583496094</v>
      </c>
      <c r="I18" s="10">
        <v>61.922000885009702</v>
      </c>
      <c r="J18" s="22">
        <v>70.9656982421875</v>
      </c>
      <c r="K18" s="10">
        <v>50.004001617431598</v>
      </c>
      <c r="L18" s="10">
        <v>69.509368896484304</v>
      </c>
      <c r="M18" s="3">
        <v>0.74400001764297397</v>
      </c>
      <c r="N18" s="3">
        <v>0.72900408506393399</v>
      </c>
      <c r="O18" s="3">
        <v>0.78854799270629805</v>
      </c>
      <c r="P18" s="3">
        <v>0.816667020320892</v>
      </c>
      <c r="Q18" s="3">
        <v>0.86934387683868397</v>
      </c>
      <c r="R18" s="3">
        <v>0.87983399629592896</v>
      </c>
      <c r="S18" s="3">
        <v>0.88120633363723699</v>
      </c>
      <c r="T18">
        <v>21</v>
      </c>
      <c r="U18">
        <v>2</v>
      </c>
      <c r="V18">
        <v>100</v>
      </c>
      <c r="W18">
        <v>0.40000000596046398</v>
      </c>
      <c r="X18">
        <v>1.29999995231628</v>
      </c>
      <c r="Y18">
        <v>0.89999997615814198</v>
      </c>
      <c r="Z18" s="10">
        <v>12.633668899536101</v>
      </c>
      <c r="AA18" s="10">
        <v>19.595840454101499</v>
      </c>
      <c r="AB18" s="10">
        <v>73.0765380859375</v>
      </c>
      <c r="AC18" s="10">
        <v>65.874328613281193</v>
      </c>
      <c r="AD18" s="10">
        <v>0.76650047302246005</v>
      </c>
      <c r="AE18" s="10">
        <v>1.8770846128463701</v>
      </c>
      <c r="AF18" s="10">
        <v>1.63435935974121</v>
      </c>
      <c r="AG18" s="10">
        <v>1.7425718307495099</v>
      </c>
      <c r="AH18" s="3">
        <f t="shared" si="0"/>
        <v>6.6705965775602089E-3</v>
      </c>
      <c r="AI18" s="3">
        <f t="shared" si="1"/>
        <v>0.25461044875216626</v>
      </c>
      <c r="AJ18" s="3">
        <f>(AVERAGEIF($E:$E,_xlfn.CONCAT($A18,"_",$B18,"_",$C18,"_Standard"),$J:$J)-$J18)/$J18</f>
        <v>1.8412503805790181</v>
      </c>
      <c r="AK18" s="3">
        <f>(AVERAGEIF($E:$E,_xlfn.CONCAT($A18,"_",$B18,"_",$C18,"_Standard"),$H:$H)-$H18)/$H18</f>
        <v>1.4721276259055487</v>
      </c>
      <c r="AL18" s="3">
        <f>($J18+$L18-AVERAGEIF($E:$E,_xlfn.CONCAT($A18,"_",$B18,"_",$C18,"_Standard"),$H:$H))/$L18</f>
        <v>-1.1358290420572126</v>
      </c>
    </row>
    <row r="19" spans="1:38" x14ac:dyDescent="0.25">
      <c r="A19" t="str" cm="1">
        <f t="array" ref="A19:D19">_xlfn.TEXTSPLIT(E19,"_")</f>
        <v>Random100</v>
      </c>
      <c r="B19" t="str">
        <v>Point</v>
      </c>
      <c r="C19" t="str">
        <v>45</v>
      </c>
      <c r="D19" t="str">
        <v>Facing</v>
      </c>
      <c r="E19" t="s">
        <v>410</v>
      </c>
      <c r="F19" s="10">
        <v>18.961359024047798</v>
      </c>
      <c r="G19" s="10">
        <v>20.550683975219702</v>
      </c>
      <c r="H19" s="22">
        <v>37.884422302246001</v>
      </c>
      <c r="I19" s="10">
        <v>20.422000885009702</v>
      </c>
      <c r="J19" s="22">
        <v>20.550409317016602</v>
      </c>
      <c r="K19" s="10">
        <v>11.131999969482401</v>
      </c>
      <c r="L19" s="10">
        <v>19.238660812377901</v>
      </c>
      <c r="M19" s="3">
        <v>9.8999999463558197E-2</v>
      </c>
      <c r="N19" s="3">
        <v>0.51773446798324496</v>
      </c>
      <c r="O19" s="3">
        <v>0.58213412761688199</v>
      </c>
      <c r="P19" s="3">
        <v>0.53199028968811002</v>
      </c>
      <c r="Q19" s="3">
        <v>0.53166812658309903</v>
      </c>
      <c r="R19" s="3">
        <v>0.53166812658309903</v>
      </c>
      <c r="S19" s="3">
        <v>0.53166812658309903</v>
      </c>
      <c r="T19">
        <v>9</v>
      </c>
      <c r="U19">
        <v>2</v>
      </c>
      <c r="V19">
        <v>100</v>
      </c>
      <c r="W19">
        <v>0.40000000596046398</v>
      </c>
      <c r="X19">
        <v>1.29999995231628</v>
      </c>
      <c r="Y19">
        <v>0.89999997615814198</v>
      </c>
      <c r="Z19" s="10">
        <v>0.40499991178512501</v>
      </c>
      <c r="AA19" s="10">
        <v>0.57929974794387795</v>
      </c>
      <c r="AB19" s="10">
        <v>49.3939399719238</v>
      </c>
      <c r="AC19" s="10">
        <v>77.191917419433594</v>
      </c>
      <c r="AD19" s="10">
        <v>3.2399978488683701E-2</v>
      </c>
      <c r="AE19" s="10">
        <v>3.0499981716275201E-2</v>
      </c>
      <c r="AF19" s="10">
        <v>1.05050504207611</v>
      </c>
      <c r="AG19" s="10">
        <v>1</v>
      </c>
      <c r="AH19" s="3">
        <f t="shared" si="0"/>
        <v>8.3804662469261076E-2</v>
      </c>
      <c r="AI19" s="3">
        <f t="shared" si="1"/>
        <v>1.3364917850487003E-5</v>
      </c>
      <c r="AJ19" s="3">
        <f>(AVERAGEIF($E:$E,_xlfn.CONCAT($A19,"_",$B19,"_",$C19,"_Standard"),$J:$J)-$J19)/$J19</f>
        <v>4.8661945013018539E-4</v>
      </c>
      <c r="AK19" s="3">
        <f>(AVERAGEIF($E:$E,_xlfn.CONCAT($A19,"_",$B19,"_",$C19,"_Standard"),$H:$H)-$H19)/$H19</f>
        <v>2.639164312320196E-4</v>
      </c>
      <c r="AL19" s="3">
        <f>($J19+$L19-AVERAGEIF($E:$E,_xlfn.CONCAT($A19,"_",$B19,"_",$C19,"_Standard"),$H:$H))/$L19</f>
        <v>9.8481361259626421E-2</v>
      </c>
    </row>
    <row r="20" spans="1:38" x14ac:dyDescent="0.25">
      <c r="A20" t="str" cm="1">
        <f t="array" ref="A20:D20">_xlfn.TEXTSPLIT(E20,"_")</f>
        <v>Random100</v>
      </c>
      <c r="B20" t="str">
        <v>Point</v>
      </c>
      <c r="C20" t="str">
        <v>Parallel</v>
      </c>
      <c r="D20" t="str">
        <v>Facing</v>
      </c>
      <c r="E20" t="s">
        <v>411</v>
      </c>
      <c r="F20" s="10">
        <v>17.705507278442301</v>
      </c>
      <c r="G20" s="10">
        <v>20.857963562011701</v>
      </c>
      <c r="H20" s="22">
        <v>33.739280700683501</v>
      </c>
      <c r="I20" s="10">
        <v>18.474000930786101</v>
      </c>
      <c r="J20" s="22">
        <v>17.625644683837798</v>
      </c>
      <c r="K20" s="10">
        <v>9.7270002365112305</v>
      </c>
      <c r="L20" s="10">
        <v>17.9839878082275</v>
      </c>
      <c r="M20" s="3">
        <v>0.104000002145767</v>
      </c>
      <c r="N20" s="3">
        <v>0.267303466796875</v>
      </c>
      <c r="O20" s="3">
        <v>0.40774735808372498</v>
      </c>
      <c r="P20" s="3">
        <v>0.39994075894355702</v>
      </c>
      <c r="Q20" s="3">
        <v>0.40006163716316201</v>
      </c>
      <c r="R20" s="3">
        <v>0.40006163716316201</v>
      </c>
      <c r="S20" s="3">
        <v>0.40006163716316201</v>
      </c>
      <c r="T20">
        <v>9</v>
      </c>
      <c r="U20">
        <v>2</v>
      </c>
      <c r="V20">
        <v>100</v>
      </c>
      <c r="W20">
        <v>0.40000000596046398</v>
      </c>
      <c r="X20">
        <v>1.29999995231628</v>
      </c>
      <c r="Y20">
        <v>0.89999997615814198</v>
      </c>
      <c r="Z20" s="10">
        <v>0.37749993801116899</v>
      </c>
      <c r="AA20" s="10">
        <v>0.56429970264434803</v>
      </c>
      <c r="AB20" s="10">
        <v>52.323230743408203</v>
      </c>
      <c r="AC20" s="10">
        <v>77.191917419433594</v>
      </c>
      <c r="AD20" s="10">
        <v>2.6299977675080299E-2</v>
      </c>
      <c r="AE20" s="10">
        <v>2.97999791800975E-2</v>
      </c>
      <c r="AF20" s="10">
        <v>1</v>
      </c>
      <c r="AG20" s="10">
        <v>1</v>
      </c>
      <c r="AH20" s="3">
        <f t="shared" si="0"/>
        <v>4.5106075385787543E-3</v>
      </c>
      <c r="AI20" s="3">
        <f t="shared" si="1"/>
        <v>0.15496809497073227</v>
      </c>
      <c r="AJ20" s="3">
        <f>(AVERAGEIF($E:$E,_xlfn.CONCAT($A20,"_",$B20,"_",$C20,"_Standard"),$J:$J)-$J20)/$J20</f>
        <v>0.11880242582065158</v>
      </c>
      <c r="AK20" s="3">
        <f>(AVERAGEIF($E:$E,_xlfn.CONCAT($A20,"_",$B20,"_",$C20,"_Standard"),$H:$H)-$H20)/$H20</f>
        <v>6.2063191456887733E-2</v>
      </c>
      <c r="AL20" s="3">
        <f>($J20+$L20-AVERAGEIF($E:$E,_xlfn.CONCAT($A20,"_",$B20,"_",$C20,"_Standard"),$H:$H))/$L20</f>
        <v>-1.2434152466456582E-2</v>
      </c>
    </row>
    <row r="21" spans="1:38" x14ac:dyDescent="0.25">
      <c r="A21" t="str" cm="1">
        <f t="array" ref="A21:D21">_xlfn.TEXTSPLIT(E21,"_")</f>
        <v>Crowd</v>
      </c>
      <c r="B21" t="str">
        <v>Point</v>
      </c>
      <c r="C21" t="str">
        <v>15</v>
      </c>
      <c r="D21" t="str">
        <v>Facing</v>
      </c>
      <c r="E21" t="s">
        <v>412</v>
      </c>
      <c r="F21" s="10">
        <v>29.348588943481399</v>
      </c>
      <c r="G21" s="10">
        <v>64.567962646484304</v>
      </c>
      <c r="H21" s="22">
        <v>46.047950744628899</v>
      </c>
      <c r="I21" s="10">
        <v>26.243999481201101</v>
      </c>
      <c r="J21" s="22">
        <v>40.271598815917898</v>
      </c>
      <c r="K21" s="10">
        <v>23.3320007324218</v>
      </c>
      <c r="L21" s="10">
        <v>10.2600355148315</v>
      </c>
      <c r="M21" s="3">
        <v>0.43700000643730103</v>
      </c>
      <c r="N21" s="3">
        <v>0.38892588019370999</v>
      </c>
      <c r="O21" s="3">
        <v>0.41314914822578402</v>
      </c>
      <c r="P21" s="3">
        <v>0.42030391097068698</v>
      </c>
      <c r="Q21" s="3">
        <v>0.403281420469284</v>
      </c>
      <c r="R21" s="3">
        <v>0.60123592615127497</v>
      </c>
      <c r="S21" s="3">
        <v>0.68299651145935003</v>
      </c>
      <c r="T21">
        <v>26</v>
      </c>
      <c r="U21">
        <v>2</v>
      </c>
      <c r="V21">
        <v>100</v>
      </c>
      <c r="W21">
        <v>0.40000000596046398</v>
      </c>
      <c r="X21">
        <v>1.29999995231628</v>
      </c>
      <c r="Y21">
        <v>0.89999997615814198</v>
      </c>
      <c r="Z21" s="10">
        <v>270.936920166015</v>
      </c>
      <c r="AA21" s="10">
        <v>351.105865478515</v>
      </c>
      <c r="AB21" s="10">
        <v>67.835861206054602</v>
      </c>
      <c r="AC21" s="10">
        <v>87.705223083496094</v>
      </c>
      <c r="AD21" s="10">
        <v>19.627666473388601</v>
      </c>
      <c r="AE21" s="10">
        <v>17.741012573242099</v>
      </c>
      <c r="AF21" s="10">
        <v>1.45859658718109</v>
      </c>
      <c r="AG21" s="10">
        <v>1.1881141662597601</v>
      </c>
      <c r="AH21" s="3">
        <f t="shared" si="0"/>
        <v>0.3721817731500377</v>
      </c>
      <c r="AI21" s="3">
        <f t="shared" si="1"/>
        <v>0.37629131901824586</v>
      </c>
      <c r="AJ21" s="3">
        <f>(AVERAGEIF($E:$E,_xlfn.CONCAT($A21,"_",$B21,"_",$C21,"_Standard"),$J:$J)-$J21)/$J21</f>
        <v>0.29811371798580683</v>
      </c>
      <c r="AK21" s="3">
        <f>(AVERAGEIF($E:$E,_xlfn.CONCAT($A21,"_",$B21,"_",$C21,"_Standard"),$H:$H)-$H21)/$H21</f>
        <v>0.2607177881492076</v>
      </c>
      <c r="AL21" s="3">
        <f>($J21+$L21-AVERAGEIF($E:$E,_xlfn.CONCAT($A21,"_",$B21,"_",$C21,"_Standard"),$H:$H))/$L21</f>
        <v>-0.73311990684140771</v>
      </c>
    </row>
    <row r="22" spans="1:38" x14ac:dyDescent="0.25">
      <c r="A22" t="str" cm="1">
        <f t="array" ref="A22:D22">_xlfn.TEXTSPLIT(E22,"_")</f>
        <v>Cottage</v>
      </c>
      <c r="B22" t="str">
        <v>Plane</v>
      </c>
      <c r="C22" t="str">
        <v>15</v>
      </c>
      <c r="D22" t="str">
        <v>Facing</v>
      </c>
      <c r="E22" t="s">
        <v>413</v>
      </c>
      <c r="F22" s="10">
        <v>103.610702514648</v>
      </c>
      <c r="G22" s="10">
        <v>68.614517211914006</v>
      </c>
      <c r="H22" s="22">
        <v>110.199531555175</v>
      </c>
      <c r="I22" s="10">
        <v>73.527000427246094</v>
      </c>
      <c r="J22" s="22">
        <v>103.41830444335901</v>
      </c>
      <c r="K22" s="10">
        <v>68.858001708984304</v>
      </c>
      <c r="L22" s="10">
        <v>62.788871765136697</v>
      </c>
      <c r="M22" s="3">
        <v>0.89200001955032304</v>
      </c>
      <c r="N22" s="3">
        <v>0.76880890130996704</v>
      </c>
      <c r="O22" s="3">
        <v>0.84452062845230103</v>
      </c>
      <c r="P22" s="3">
        <v>0.79123646020889205</v>
      </c>
      <c r="Q22" s="3">
        <v>0.79955244064330999</v>
      </c>
      <c r="R22" s="3">
        <v>0.83496272563934304</v>
      </c>
      <c r="S22" s="3">
        <v>0.83615279197692804</v>
      </c>
      <c r="T22">
        <v>20</v>
      </c>
      <c r="U22">
        <v>2</v>
      </c>
      <c r="V22">
        <v>100</v>
      </c>
      <c r="W22">
        <v>0.40000000596046398</v>
      </c>
      <c r="X22">
        <v>1.29999995231628</v>
      </c>
      <c r="Y22">
        <v>0.89999997615814198</v>
      </c>
      <c r="Z22" s="10">
        <v>19.97652053833</v>
      </c>
      <c r="AA22" s="10">
        <v>19.684280395507798</v>
      </c>
      <c r="AB22" s="10">
        <v>74.698593139648395</v>
      </c>
      <c r="AC22" s="10">
        <v>65.874328613281193</v>
      </c>
      <c r="AD22" s="10">
        <v>1.4171878099441499</v>
      </c>
      <c r="AE22" s="10">
        <v>1.8939856290817201</v>
      </c>
      <c r="AF22" s="10">
        <v>1.6801948547363199</v>
      </c>
      <c r="AG22" s="10">
        <v>1.7425718307495099</v>
      </c>
      <c r="AH22" s="3">
        <f t="shared" si="0"/>
        <v>1.8569324077480423E-3</v>
      </c>
      <c r="AI22" s="3">
        <f t="shared" si="1"/>
        <v>0.50723649521506475</v>
      </c>
      <c r="AJ22" s="3">
        <f>(AVERAGEIF($E:$E,_xlfn.CONCAT($A22,"_",$B22,"_",$C22,"_Standard"),$J:$J)-$J22)/$J22</f>
        <v>1.5454857175569907</v>
      </c>
      <c r="AK22" s="3">
        <f>(AVERAGEIF($E:$E,_xlfn.CONCAT($A22,"_",$B22,"_",$C22,"_Standard"),$H:$H)-$H22)/$H22</f>
        <v>1.4503822432910816</v>
      </c>
      <c r="AL22" s="3">
        <f>($J22+$L22-AVERAGEIF($E:$E,_xlfn.CONCAT($A22,"_",$B22,"_",$C22,"_Standard"),$H:$H))/$L22</f>
        <v>-1.6535382180723963</v>
      </c>
    </row>
    <row r="23" spans="1:38" x14ac:dyDescent="0.25">
      <c r="A23" t="str" cm="1">
        <f t="array" ref="A23:D23">_xlfn.TEXTSPLIT(E23,"_")</f>
        <v>Sponza</v>
      </c>
      <c r="B23" t="str">
        <v>Point</v>
      </c>
      <c r="C23" t="str">
        <v>Parallel</v>
      </c>
      <c r="D23" t="str">
        <v>Facing</v>
      </c>
      <c r="E23" t="s">
        <v>414</v>
      </c>
      <c r="F23" s="10">
        <v>179.91371154785099</v>
      </c>
      <c r="G23" s="10">
        <v>118.283325195312</v>
      </c>
      <c r="H23" s="22">
        <v>179.44177246093699</v>
      </c>
      <c r="I23" s="10">
        <v>107.68299865722599</v>
      </c>
      <c r="J23" s="22">
        <v>179.44177246093699</v>
      </c>
      <c r="K23" s="10">
        <v>107.68299865722599</v>
      </c>
      <c r="L23" s="10">
        <v>179.44177246093699</v>
      </c>
      <c r="M23" s="3">
        <v>1</v>
      </c>
      <c r="N23" s="3">
        <v>8.0885767936706501E-2</v>
      </c>
      <c r="O23" s="3">
        <v>0.72826939821243197</v>
      </c>
      <c r="P23" s="3">
        <v>0.64793759584426802</v>
      </c>
      <c r="Q23" s="3">
        <v>0.60642367601394598</v>
      </c>
      <c r="R23" s="3">
        <v>0.64058268070220903</v>
      </c>
      <c r="S23" s="3">
        <v>0.71141368150711004</v>
      </c>
      <c r="T23">
        <v>28</v>
      </c>
      <c r="U23">
        <v>2</v>
      </c>
      <c r="V23">
        <v>100</v>
      </c>
      <c r="W23">
        <v>0.40000000596046398</v>
      </c>
      <c r="X23">
        <v>1.29999995231628</v>
      </c>
      <c r="Y23">
        <v>0.89999997615814198</v>
      </c>
      <c r="Z23" s="10">
        <v>657.07025146484295</v>
      </c>
      <c r="AA23" s="10">
        <v>764.72686767578102</v>
      </c>
      <c r="AB23" s="10">
        <v>73.51416015625</v>
      </c>
      <c r="AC23" s="10">
        <v>76.229072570800696</v>
      </c>
      <c r="AD23" s="10">
        <v>44.212730407714801</v>
      </c>
      <c r="AE23" s="10">
        <v>51.6760444641113</v>
      </c>
      <c r="AF23" s="10">
        <v>1.4965915679931601</v>
      </c>
      <c r="AG23" s="10">
        <v>1.4165676832198999</v>
      </c>
      <c r="AH23" s="3">
        <f t="shared" si="0"/>
        <v>2.6231412984245271E-3</v>
      </c>
      <c r="AI23" s="3">
        <f t="shared" si="1"/>
        <v>0.51705045630598245</v>
      </c>
      <c r="AJ23" s="3">
        <f>(AVERAGEIF($E:$E,_xlfn.CONCAT($A23,"_",$B23,"_",$C23,"_Standard"),$J:$J)-$J23)/$J23</f>
        <v>1.1444291684212207</v>
      </c>
      <c r="AK23" s="3">
        <f>(AVERAGEIF($E:$E,_xlfn.CONCAT($A23,"_",$B23,"_",$C23,"_Standard"),$H:$H)-$H23)/$H23</f>
        <v>1.1444291684212207</v>
      </c>
      <c r="AL23" s="3">
        <f>($J23+$L23-AVERAGEIF($E:$E,_xlfn.CONCAT($A23,"_",$B23,"_",$C23,"_Standard"),$H:$H))/$L23</f>
        <v>-0.14442916842122058</v>
      </c>
    </row>
    <row r="24" spans="1:38" x14ac:dyDescent="0.25">
      <c r="A24" t="str" cm="1">
        <f t="array" ref="A24:D24">_xlfn.TEXTSPLIT(E24,"_")</f>
        <v>Random100</v>
      </c>
      <c r="B24" t="str">
        <v>Point</v>
      </c>
      <c r="C24" t="str">
        <v>15</v>
      </c>
      <c r="D24" t="str">
        <v>Facing</v>
      </c>
      <c r="E24" t="s">
        <v>415</v>
      </c>
      <c r="F24" s="10">
        <v>17.982475280761701</v>
      </c>
      <c r="G24" s="10">
        <v>20.6410408020019</v>
      </c>
      <c r="H24" s="22">
        <v>35.232448577880803</v>
      </c>
      <c r="I24" s="10">
        <v>19.1940002441406</v>
      </c>
      <c r="J24" s="22">
        <v>18.7308235168457</v>
      </c>
      <c r="K24" s="10">
        <v>10.2880001068115</v>
      </c>
      <c r="L24" s="10">
        <v>18.562034606933501</v>
      </c>
      <c r="M24" s="3">
        <v>0.111000001430511</v>
      </c>
      <c r="N24" s="3">
        <v>0.34764006733894298</v>
      </c>
      <c r="O24" s="3">
        <v>0.435774385929107</v>
      </c>
      <c r="P24" s="3">
        <v>0.42295429110527</v>
      </c>
      <c r="Q24" s="3">
        <v>0.423001497983932</v>
      </c>
      <c r="R24" s="3">
        <v>0.423001497983932</v>
      </c>
      <c r="S24" s="3">
        <v>0.423001497983932</v>
      </c>
      <c r="T24">
        <v>9</v>
      </c>
      <c r="U24">
        <v>2</v>
      </c>
      <c r="V24">
        <v>100</v>
      </c>
      <c r="W24">
        <v>0.40000000596046398</v>
      </c>
      <c r="X24">
        <v>1.29999995231628</v>
      </c>
      <c r="Y24">
        <v>0.89999997615814198</v>
      </c>
      <c r="Z24" s="10">
        <v>0.41819995641708302</v>
      </c>
      <c r="AA24" s="10">
        <v>0.62959957122802701</v>
      </c>
      <c r="AB24" s="10">
        <v>53.595958709716797</v>
      </c>
      <c r="AC24" s="10">
        <v>77.191917419433594</v>
      </c>
      <c r="AD24" s="10">
        <v>2.9599973931908601E-2</v>
      </c>
      <c r="AE24" s="10">
        <v>3.6299996078014297E-2</v>
      </c>
      <c r="AF24" s="10">
        <v>1</v>
      </c>
      <c r="AG24" s="10">
        <v>1</v>
      </c>
      <c r="AH24" s="3">
        <f t="shared" si="0"/>
        <v>4.161541858948687E-2</v>
      </c>
      <c r="AI24" s="3">
        <f t="shared" si="1"/>
        <v>9.2544620374517897E-2</v>
      </c>
      <c r="AJ24" s="3">
        <f>(AVERAGEIF($E:$E,_xlfn.CONCAT($A24,"_",$B24,"_",$C24,"_Standard"),$J:$J)-$J24)/$J24</f>
        <v>9.9621133511994919E-2</v>
      </c>
      <c r="AK24" s="3">
        <f>(AVERAGEIF($E:$E,_xlfn.CONCAT($A24,"_",$B24,"_",$C24,"_Standard"),$H:$H)-$H24)/$H24</f>
        <v>5.2962031620918212E-2</v>
      </c>
      <c r="AL24" s="3">
        <f>($J24+$L24-AVERAGEIF($E:$E,_xlfn.CONCAT($A24,"_",$B24,"_",$C24,"_Standard"),$H:$H))/$L24</f>
        <v>1.0474470840695022E-2</v>
      </c>
    </row>
    <row r="25" spans="1:38" x14ac:dyDescent="0.25">
      <c r="A25" t="str" cm="1">
        <f t="array" ref="A25:D25">_xlfn.TEXTSPLIT(E25,"_")</f>
        <v>Crowd</v>
      </c>
      <c r="B25" t="str">
        <v>Point</v>
      </c>
      <c r="C25" t="str">
        <v>45</v>
      </c>
      <c r="D25" t="str">
        <v>Facing</v>
      </c>
      <c r="E25" t="s">
        <v>416</v>
      </c>
      <c r="F25" s="10">
        <v>17.557783126831001</v>
      </c>
      <c r="G25" s="10">
        <v>65.067687988281193</v>
      </c>
      <c r="H25" s="22">
        <v>31.318861007690401</v>
      </c>
      <c r="I25" s="10">
        <v>18.212999343871999</v>
      </c>
      <c r="J25" s="22">
        <v>29.124855041503899</v>
      </c>
      <c r="K25" s="10">
        <v>17.1089992523193</v>
      </c>
      <c r="L25" s="10">
        <v>3.15229892730712</v>
      </c>
      <c r="M25" s="3">
        <v>0.30399999022483798</v>
      </c>
      <c r="N25" s="3">
        <v>0.50085663795471103</v>
      </c>
      <c r="O25" s="3">
        <v>0.52021253108978205</v>
      </c>
      <c r="P25" s="3">
        <v>0.46542289853096003</v>
      </c>
      <c r="Q25" s="3">
        <v>0.45612356066703702</v>
      </c>
      <c r="R25" s="3">
        <v>0.708016157150268</v>
      </c>
      <c r="S25" s="3">
        <v>0.81056547164916903</v>
      </c>
      <c r="T25">
        <v>25</v>
      </c>
      <c r="U25">
        <v>2</v>
      </c>
      <c r="V25">
        <v>100</v>
      </c>
      <c r="W25">
        <v>0.40000000596046398</v>
      </c>
      <c r="X25">
        <v>1.29999995231628</v>
      </c>
      <c r="Y25">
        <v>0.89999997615814198</v>
      </c>
      <c r="Z25" s="10">
        <v>204.77934265136699</v>
      </c>
      <c r="AA25" s="10">
        <v>354.487701416015</v>
      </c>
      <c r="AB25" s="10">
        <v>51.706642150878899</v>
      </c>
      <c r="AC25" s="10">
        <v>87.705223083496094</v>
      </c>
      <c r="AD25" s="10">
        <v>20.5041694641113</v>
      </c>
      <c r="AE25" s="10">
        <v>18.346843719482401</v>
      </c>
      <c r="AF25" s="10">
        <v>1.5331230163574201</v>
      </c>
      <c r="AG25" s="10">
        <v>1.1881141662597601</v>
      </c>
      <c r="AH25" s="3">
        <f t="shared" si="0"/>
        <v>0.65880025007238119</v>
      </c>
      <c r="AI25" s="3">
        <f t="shared" si="1"/>
        <v>0.55239142588331491</v>
      </c>
      <c r="AJ25" s="3">
        <f>(AVERAGEIF($E:$E,_xlfn.CONCAT($A25,"_",$B25,"_",$C25,"_Standard"),$J:$J)-$J25)/$J25</f>
        <v>0.23592183060275912</v>
      </c>
      <c r="AK25" s="3">
        <f>(AVERAGEIF($E:$E,_xlfn.CONCAT($A25,"_",$B25,"_",$C25,"_Standard"),$H:$H)-$H25)/$H25</f>
        <v>0.21939393437422497</v>
      </c>
      <c r="AL25" s="3">
        <f>($J25+$L25-AVERAGEIF($E:$E,_xlfn.CONCAT($A25,"_",$B25,"_",$C25,"_Standard"),$H:$H))/$L25</f>
        <v>-1.8757342853037129</v>
      </c>
    </row>
    <row r="26" spans="1:38" x14ac:dyDescent="0.25">
      <c r="A26" t="str" cm="1">
        <f t="array" ref="A26:D26">_xlfn.TEXTSPLIT(E26,"_")</f>
        <v>Cottage</v>
      </c>
      <c r="B26" t="str">
        <v>Plane</v>
      </c>
      <c r="C26" t="str">
        <v>45</v>
      </c>
      <c r="D26" t="str">
        <v>Facing</v>
      </c>
      <c r="E26" t="s">
        <v>417</v>
      </c>
      <c r="F26" s="10">
        <v>117.021286010742</v>
      </c>
      <c r="G26" s="10">
        <v>81.408760070800696</v>
      </c>
      <c r="H26" s="22">
        <v>123.22396087646401</v>
      </c>
      <c r="I26" s="10">
        <v>81.177001953125</v>
      </c>
      <c r="J26" s="22">
        <v>117.55392456054599</v>
      </c>
      <c r="K26" s="10">
        <v>77.428001403808594</v>
      </c>
      <c r="L26" s="10">
        <v>46.0975532531738</v>
      </c>
      <c r="M26" s="3">
        <v>0.87699997425079301</v>
      </c>
      <c r="N26" s="3">
        <v>0.82550072669982899</v>
      </c>
      <c r="O26" s="3">
        <v>0.84846979379653897</v>
      </c>
      <c r="P26" s="3">
        <v>0.75961792469024603</v>
      </c>
      <c r="Q26" s="3">
        <v>0.77550905942916804</v>
      </c>
      <c r="R26" s="3">
        <v>0.79437482357025102</v>
      </c>
      <c r="S26" s="3">
        <v>0.79551947116851796</v>
      </c>
      <c r="T26">
        <v>21</v>
      </c>
      <c r="U26">
        <v>2</v>
      </c>
      <c r="V26">
        <v>100</v>
      </c>
      <c r="W26">
        <v>0.40000000596046398</v>
      </c>
      <c r="X26">
        <v>1.29999995231628</v>
      </c>
      <c r="Y26">
        <v>0.89999997615814198</v>
      </c>
      <c r="Z26" s="10">
        <v>11.5147657394409</v>
      </c>
      <c r="AA26" s="10">
        <v>19.4438972473144</v>
      </c>
      <c r="AB26" s="10">
        <v>49.609619140625</v>
      </c>
      <c r="AC26" s="10">
        <v>65.874328613281193</v>
      </c>
      <c r="AD26" s="10">
        <v>1.3467922210693299</v>
      </c>
      <c r="AE26" s="10">
        <v>1.88138556480407</v>
      </c>
      <c r="AF26" s="10">
        <v>1.8840579986572199</v>
      </c>
      <c r="AG26" s="10">
        <v>1.7425718307495099</v>
      </c>
      <c r="AH26" s="3">
        <f t="shared" si="0"/>
        <v>4.5516381503028216E-3</v>
      </c>
      <c r="AI26" s="3">
        <f t="shared" si="1"/>
        <v>0.44399600802554995</v>
      </c>
      <c r="AJ26" s="3">
        <f>(AVERAGEIF($E:$E,_xlfn.CONCAT($A26,"_",$B26,"_",$C26,"_Standard"),$J:$J)-$J26)/$J26</f>
        <v>1.5851269221473498</v>
      </c>
      <c r="AK26" s="3">
        <f>(AVERAGEIF($E:$E,_xlfn.CONCAT($A26,"_",$B26,"_",$C26,"_Standard"),$H:$H)-$H26)/$H26</f>
        <v>1.5121880953694604</v>
      </c>
      <c r="AL26" s="3">
        <f>($J26+$L26-AVERAGEIF($E:$E,_xlfn.CONCAT($A26,"_",$B26,"_",$C26,"_Standard"),$H:$H))/$L26</f>
        <v>-3.165250202392452</v>
      </c>
    </row>
    <row r="27" spans="1:38" x14ac:dyDescent="0.25">
      <c r="A27" t="str" cm="1">
        <f t="array" ref="A27:D27">_xlfn.TEXTSPLIT(E27,"_")</f>
        <v>Random1000</v>
      </c>
      <c r="B27" t="str">
        <v>Point</v>
      </c>
      <c r="C27" t="str">
        <v>Parallel</v>
      </c>
      <c r="D27" t="str">
        <v>Facing</v>
      </c>
      <c r="E27" t="s">
        <v>418</v>
      </c>
      <c r="F27" s="10">
        <v>76.624656677246094</v>
      </c>
      <c r="G27" s="10">
        <v>70.4873046875</v>
      </c>
      <c r="H27" s="22">
        <v>111.31435394287099</v>
      </c>
      <c r="I27" s="10">
        <v>65.767997741699205</v>
      </c>
      <c r="J27" s="22">
        <v>83.837211608886705</v>
      </c>
      <c r="K27" s="10">
        <v>49.963001251220703</v>
      </c>
      <c r="L27" s="10">
        <v>63.165969848632798</v>
      </c>
      <c r="M27" s="3">
        <v>0.56499999761581399</v>
      </c>
      <c r="N27" s="3">
        <v>0.41001662611961298</v>
      </c>
      <c r="O27" s="3">
        <v>0.70165973901748602</v>
      </c>
      <c r="P27" s="3">
        <v>0.65403205156326205</v>
      </c>
      <c r="Q27" s="3">
        <v>0.63232785463333097</v>
      </c>
      <c r="R27" s="3">
        <v>0.63318359851837103</v>
      </c>
      <c r="S27" s="3">
        <v>0.63318359851837103</v>
      </c>
      <c r="T27">
        <v>13</v>
      </c>
      <c r="U27">
        <v>2</v>
      </c>
      <c r="V27">
        <v>100</v>
      </c>
      <c r="W27">
        <v>0.40000000596046398</v>
      </c>
      <c r="X27">
        <v>1.29999995231628</v>
      </c>
      <c r="Y27">
        <v>0.89999997615814198</v>
      </c>
      <c r="Z27" s="10">
        <v>4.4095945358276296</v>
      </c>
      <c r="AA27" s="10">
        <v>6.3736910820007298</v>
      </c>
      <c r="AB27" s="10">
        <v>57.581581115722599</v>
      </c>
      <c r="AC27" s="10">
        <v>85.615615844726506</v>
      </c>
      <c r="AD27" s="10">
        <v>0.29280138015746998</v>
      </c>
      <c r="AE27" s="10">
        <v>0.28910115361213601</v>
      </c>
      <c r="AF27" s="10">
        <v>1.09209203720092</v>
      </c>
      <c r="AG27" s="10">
        <v>1.00200200080871</v>
      </c>
      <c r="AH27" s="3">
        <f t="shared" si="0"/>
        <v>9.4128381703828229E-2</v>
      </c>
      <c r="AI27" s="3">
        <f t="shared" si="1"/>
        <v>0.18939448714307466</v>
      </c>
      <c r="AJ27" s="3">
        <f>(AVERAGEIF($E:$E,_xlfn.CONCAT($A27,"_",$B27,"_",$C27,"_Standard"),$J:$J)-$J27)/$J27</f>
        <v>4.8999650641462361E-2</v>
      </c>
      <c r="AK27" s="3">
        <f>(AVERAGEIF($E:$E,_xlfn.CONCAT($A27,"_",$B27,"_",$C27,"_Standard"),$H:$H)-$H27)/$H27</f>
        <v>3.6904373108101671E-2</v>
      </c>
      <c r="AL27" s="3">
        <f>($J27+$L27-AVERAGEIF($E:$E,_xlfn.CONCAT($A27,"_",$B27,"_",$C27,"_Standard"),$H:$H))/$L27</f>
        <v>0.49996605989161524</v>
      </c>
    </row>
    <row r="28" spans="1:38" x14ac:dyDescent="0.25">
      <c r="A28" t="str" cm="1">
        <f t="array" ref="A28:D28">_xlfn.TEXTSPLIT(E28,"_")</f>
        <v>CottageWalls</v>
      </c>
      <c r="B28" t="str">
        <v>Plane</v>
      </c>
      <c r="C28" t="str">
        <v>Parallel</v>
      </c>
      <c r="D28" t="str">
        <v>Facing</v>
      </c>
      <c r="E28" t="s">
        <v>419</v>
      </c>
      <c r="F28" s="10">
        <v>95.073623657226506</v>
      </c>
      <c r="G28" s="10">
        <v>56.693904876708899</v>
      </c>
      <c r="H28" s="22">
        <v>95.531646728515597</v>
      </c>
      <c r="I28" s="10">
        <v>65.047996520996094</v>
      </c>
      <c r="J28" s="22">
        <v>95.380447387695298</v>
      </c>
      <c r="K28" s="10">
        <v>64.963996887207003</v>
      </c>
      <c r="L28" s="10">
        <v>50.400005340576101</v>
      </c>
      <c r="M28" s="3">
        <v>1</v>
      </c>
      <c r="N28" s="3">
        <v>0.70038503408431996</v>
      </c>
      <c r="O28" s="3">
        <v>0.776025831699371</v>
      </c>
      <c r="P28" s="3">
        <v>0.73021960258483798</v>
      </c>
      <c r="Q28" s="3">
        <v>0.791381895542144</v>
      </c>
      <c r="R28" s="3">
        <v>0.79626584053039495</v>
      </c>
      <c r="S28" s="3">
        <v>0.79791432619094804</v>
      </c>
      <c r="T28">
        <v>22</v>
      </c>
      <c r="U28">
        <v>2</v>
      </c>
      <c r="V28">
        <v>100</v>
      </c>
      <c r="W28">
        <v>0.40000000596046398</v>
      </c>
      <c r="X28">
        <v>1.29999995231628</v>
      </c>
      <c r="Y28">
        <v>0.89999997615814198</v>
      </c>
      <c r="Z28" s="10">
        <v>13.5512590408325</v>
      </c>
      <c r="AA28" s="10">
        <v>28.070091247558501</v>
      </c>
      <c r="AB28" s="10">
        <v>73.632972717285099</v>
      </c>
      <c r="AC28" s="10">
        <v>69.238395690917898</v>
      </c>
      <c r="AD28" s="10">
        <v>0.79180091619491499</v>
      </c>
      <c r="AE28" s="10">
        <v>2.39038634300231</v>
      </c>
      <c r="AF28" s="10">
        <v>1.6216951608657799</v>
      </c>
      <c r="AG28" s="10">
        <v>1.63868224620819</v>
      </c>
      <c r="AH28" s="3">
        <f t="shared" si="0"/>
        <v>3.2272224268530981E-3</v>
      </c>
      <c r="AI28" s="3">
        <f t="shared" si="1"/>
        <v>0.68237569091628547</v>
      </c>
      <c r="AJ28" s="3">
        <f>(AVERAGEIF($E:$E,_xlfn.CONCAT($A28,"_",$B28,"_",$C28,"_Standard"),$J:$J)-$J28)/$J28</f>
        <v>1.8590808326479515</v>
      </c>
      <c r="AK28" s="3">
        <f>(AVERAGEIF($E:$E,_xlfn.CONCAT($A28,"_",$B28,"_",$C28,"_Standard"),$H:$H)-$H28)/$H28</f>
        <v>1.856138278375699</v>
      </c>
      <c r="AL28" s="3">
        <f>($J28+$L28-AVERAGEIF($E:$E,_xlfn.CONCAT($A28,"_",$B28,"_",$C28,"_Standard"),$H:$H))/$L28</f>
        <v>-2.5212525163564621</v>
      </c>
    </row>
    <row r="29" spans="1:38" x14ac:dyDescent="0.25">
      <c r="A29" t="str" cm="1">
        <f t="array" ref="A29:D29">_xlfn.TEXTSPLIT(E29,"_")</f>
        <v>Random1000</v>
      </c>
      <c r="B29" t="str">
        <v>Point</v>
      </c>
      <c r="C29" t="str">
        <v>15</v>
      </c>
      <c r="D29" t="str">
        <v>Facing</v>
      </c>
      <c r="E29" t="s">
        <v>420</v>
      </c>
      <c r="F29" s="10">
        <v>75.384620666503906</v>
      </c>
      <c r="G29" s="10">
        <v>70.437889099121094</v>
      </c>
      <c r="H29" s="22">
        <v>111.02862548828099</v>
      </c>
      <c r="I29" s="10">
        <v>65.445999145507798</v>
      </c>
      <c r="J29" s="22">
        <v>81.877540588378906</v>
      </c>
      <c r="K29" s="10">
        <v>48.741001129150298</v>
      </c>
      <c r="L29" s="10">
        <v>62.825817108154297</v>
      </c>
      <c r="M29" s="3">
        <v>0.53600001335143999</v>
      </c>
      <c r="N29" s="3">
        <v>0.43834641575813199</v>
      </c>
      <c r="O29" s="3">
        <v>0.67964410781860296</v>
      </c>
      <c r="P29" s="3">
        <v>0.63779121637344305</v>
      </c>
      <c r="Q29" s="3">
        <v>0.62345385551452603</v>
      </c>
      <c r="R29" s="3">
        <v>0.62510985136032104</v>
      </c>
      <c r="S29" s="3">
        <v>0.62510985136032104</v>
      </c>
      <c r="T29">
        <v>13</v>
      </c>
      <c r="U29">
        <v>2</v>
      </c>
      <c r="V29">
        <v>100</v>
      </c>
      <c r="W29">
        <v>0.40000000596046398</v>
      </c>
      <c r="X29">
        <v>1.29999995231628</v>
      </c>
      <c r="Y29">
        <v>0.89999997615814198</v>
      </c>
      <c r="Z29" s="10">
        <v>4.5289950370788503</v>
      </c>
      <c r="AA29" s="10">
        <v>6.8760962486267001</v>
      </c>
      <c r="AB29" s="10">
        <v>56.972972869872997</v>
      </c>
      <c r="AC29" s="10">
        <v>85.615615844726506</v>
      </c>
      <c r="AD29" s="10">
        <v>0.303701132535934</v>
      </c>
      <c r="AE29" s="10">
        <v>0.322900861501693</v>
      </c>
      <c r="AF29" s="10">
        <v>1.09409403800964</v>
      </c>
      <c r="AG29" s="10">
        <v>1.00200200080871</v>
      </c>
      <c r="AH29" s="3">
        <f t="shared" si="0"/>
        <v>8.6130564357406625E-2</v>
      </c>
      <c r="AI29" s="3">
        <f t="shared" si="1"/>
        <v>0.16240764218757023</v>
      </c>
      <c r="AJ29" s="3">
        <f>(AVERAGEIF($E:$E,_xlfn.CONCAT($A29,"_",$B29,"_",$C29,"_Standard"),$J:$J)-$J29)/$J29</f>
        <v>4.9029557151033534E-2</v>
      </c>
      <c r="AK29" s="3">
        <f>(AVERAGEIF($E:$E,_xlfn.CONCAT($A29,"_",$B29,"_",$C29,"_Standard"),$H:$H)-$H29)/$H29</f>
        <v>3.6156617611083776E-2</v>
      </c>
      <c r="AL29" s="3">
        <f>($J29+$L29-AVERAGEIF($E:$E,_xlfn.CONCAT($A29,"_",$B29,"_",$C29,"_Standard"),$H:$H))/$L29</f>
        <v>0.47210389005411801</v>
      </c>
    </row>
    <row r="30" spans="1:38" x14ac:dyDescent="0.25">
      <c r="A30" t="str" cm="1">
        <f t="array" ref="A30:D30">_xlfn.TEXTSPLIT(E30,"_")</f>
        <v>Wood</v>
      </c>
      <c r="B30" t="str">
        <v>Point</v>
      </c>
      <c r="C30" t="str">
        <v>45</v>
      </c>
      <c r="D30" t="str">
        <v>Facing</v>
      </c>
      <c r="E30" t="s">
        <v>421</v>
      </c>
      <c r="F30" s="10">
        <v>64.743125915527301</v>
      </c>
      <c r="G30" s="10">
        <v>161.50112915039</v>
      </c>
      <c r="H30" s="22">
        <v>84.221900939941406</v>
      </c>
      <c r="I30" s="10">
        <v>61.136001586913999</v>
      </c>
      <c r="J30" s="22">
        <v>78.566719055175696</v>
      </c>
      <c r="K30" s="10">
        <v>57.893001556396399</v>
      </c>
      <c r="L30" s="10">
        <v>8.0443811416625906</v>
      </c>
      <c r="M30" s="3">
        <v>0.29699999094009399</v>
      </c>
      <c r="N30" s="3">
        <v>0.78448331356048495</v>
      </c>
      <c r="O30" s="3">
        <v>0.78624808788299505</v>
      </c>
      <c r="P30" s="3">
        <v>0.83110892772674505</v>
      </c>
      <c r="Q30" s="3">
        <v>0.83413648605346602</v>
      </c>
      <c r="R30" s="3">
        <v>0.85820227861404397</v>
      </c>
      <c r="S30" s="3">
        <v>0.86114388704299905</v>
      </c>
      <c r="T30">
        <v>22</v>
      </c>
      <c r="U30">
        <v>2</v>
      </c>
      <c r="V30">
        <v>100</v>
      </c>
      <c r="W30">
        <v>0.40000000596046398</v>
      </c>
      <c r="X30">
        <v>1.29999995231628</v>
      </c>
      <c r="Y30">
        <v>0.89999997615814198</v>
      </c>
      <c r="Z30" s="10">
        <v>22.7965698242187</v>
      </c>
      <c r="AA30" s="10">
        <v>32.347324371337798</v>
      </c>
      <c r="AB30" s="10">
        <v>55.409458160400298</v>
      </c>
      <c r="AC30" s="10">
        <v>66.061386108398395</v>
      </c>
      <c r="AD30" s="10">
        <v>2.4385743141174299</v>
      </c>
      <c r="AE30" s="10">
        <v>2.7890324592590301</v>
      </c>
      <c r="AF30" s="10">
        <v>1.7583187818527199</v>
      </c>
      <c r="AG30" s="10">
        <v>1.54545450210571</v>
      </c>
      <c r="AH30" s="3">
        <f t="shared" si="0"/>
        <v>0.21351445337508937</v>
      </c>
      <c r="AI30" s="3">
        <f t="shared" si="1"/>
        <v>0.51352216873967305</v>
      </c>
      <c r="AJ30" s="3">
        <f>(AVERAGEIF($E:$E,_xlfn.CONCAT($A30,"_",$B30,"_",$C30,"_Standard"),$J:$J)-$J30)/$J30</f>
        <v>0.78511651456603349</v>
      </c>
      <c r="AK30" s="3">
        <f>(AVERAGEIF($E:$E,_xlfn.CONCAT($A30,"_",$B30,"_",$C30,"_Standard"),$H:$H)-$H30)/$H30</f>
        <v>0.73239981799295284</v>
      </c>
      <c r="AL30" s="3">
        <f>($J30+$L30-AVERAGEIF($E:$E,_xlfn.CONCAT($A30,"_",$B30,"_",$C30,"_Standard"),$H:$H))/$L30</f>
        <v>-7.3709716904688829</v>
      </c>
    </row>
    <row r="31" spans="1:38" x14ac:dyDescent="0.25">
      <c r="A31" t="str" cm="1">
        <f t="array" ref="A31:D31">_xlfn.TEXTSPLIT(E31,"_")</f>
        <v>CottageWalls</v>
      </c>
      <c r="B31" t="str">
        <v>Plane</v>
      </c>
      <c r="C31" t="str">
        <v>15</v>
      </c>
      <c r="D31" t="str">
        <v>Facing</v>
      </c>
      <c r="E31" t="s">
        <v>422</v>
      </c>
      <c r="F31" s="10">
        <v>128.09091186523401</v>
      </c>
      <c r="G31" s="10">
        <v>55.497016906738203</v>
      </c>
      <c r="H31" s="22">
        <v>128.77093505859301</v>
      </c>
      <c r="I31" s="10">
        <v>84.653999328613196</v>
      </c>
      <c r="J31" s="22">
        <v>128.77093505859301</v>
      </c>
      <c r="K31" s="10">
        <v>84.653999328613196</v>
      </c>
      <c r="L31" s="10">
        <v>128.77093505859301</v>
      </c>
      <c r="M31" s="3">
        <v>1</v>
      </c>
      <c r="N31" s="3">
        <v>0.73181843757629395</v>
      </c>
      <c r="O31" s="3">
        <v>0.87697768211364702</v>
      </c>
      <c r="P31" s="3">
        <v>0.74779313802719105</v>
      </c>
      <c r="Q31" s="3">
        <v>0.73735260963439897</v>
      </c>
      <c r="R31" s="3">
        <v>0.76912814378738403</v>
      </c>
      <c r="S31" s="3">
        <v>0.77099853754043501</v>
      </c>
      <c r="T31">
        <v>23</v>
      </c>
      <c r="U31">
        <v>2</v>
      </c>
      <c r="V31">
        <v>100</v>
      </c>
      <c r="W31">
        <v>0.40000000596046398</v>
      </c>
      <c r="X31">
        <v>1.29999995231628</v>
      </c>
      <c r="Y31">
        <v>0.89999997615814198</v>
      </c>
      <c r="Z31" s="10">
        <v>23.478408813476499</v>
      </c>
      <c r="AA31" s="10">
        <v>28.163463592529201</v>
      </c>
      <c r="AB31" s="10">
        <v>75.711242675781193</v>
      </c>
      <c r="AC31" s="10">
        <v>69.238395690917898</v>
      </c>
      <c r="AD31" s="10">
        <v>1.62898504734039</v>
      </c>
      <c r="AE31" s="10">
        <v>2.39248371124267</v>
      </c>
      <c r="AF31" s="10">
        <v>1.6653534173965401</v>
      </c>
      <c r="AG31" s="10">
        <v>1.63868224620819</v>
      </c>
      <c r="AH31" s="3">
        <f t="shared" si="0"/>
        <v>5.3089105499886371E-3</v>
      </c>
      <c r="AI31" s="3">
        <f t="shared" si="1"/>
        <v>1.3203217440496018</v>
      </c>
      <c r="AJ31" s="3">
        <f>(AVERAGEIF($E:$E,_xlfn.CONCAT($A31,"_",$B31,"_",$C31,"_Standard"),$J:$J)-$J31)/$J31</f>
        <v>1.5280517001037683</v>
      </c>
      <c r="AK31" s="3">
        <f>(AVERAGEIF($E:$E,_xlfn.CONCAT($A31,"_",$B31,"_",$C31,"_Standard"),$H:$H)-$H31)/$H31</f>
        <v>1.5280517001037683</v>
      </c>
      <c r="AL31" s="3">
        <f>($J31+$L31-AVERAGEIF($E:$E,_xlfn.CONCAT($A31,"_",$B31,"_",$C31,"_Standard"),$H:$H))/$L31</f>
        <v>-0.52805170010376834</v>
      </c>
    </row>
    <row r="32" spans="1:38" x14ac:dyDescent="0.25">
      <c r="A32" t="str" cm="1">
        <f t="array" ref="A32:D32">_xlfn.TEXTSPLIT(E32,"_")</f>
        <v>Random1000</v>
      </c>
      <c r="B32" t="str">
        <v>Point</v>
      </c>
      <c r="C32" t="str">
        <v>45</v>
      </c>
      <c r="D32" t="str">
        <v>Facing</v>
      </c>
      <c r="E32" t="s">
        <v>423</v>
      </c>
      <c r="F32" s="10">
        <v>77.772979736328097</v>
      </c>
      <c r="G32" s="10">
        <v>71.123046875</v>
      </c>
      <c r="H32" s="22">
        <v>116.13631439208901</v>
      </c>
      <c r="I32" s="10">
        <v>68.102996826171804</v>
      </c>
      <c r="J32" s="22">
        <v>86.193954467773395</v>
      </c>
      <c r="K32" s="10">
        <v>50.937999725341797</v>
      </c>
      <c r="L32" s="10">
        <v>57.033130645751903</v>
      </c>
      <c r="M32" s="3">
        <v>0.47499999403953502</v>
      </c>
      <c r="N32" s="3">
        <v>0.60098910331725997</v>
      </c>
      <c r="O32" s="3">
        <v>0.68441992998123102</v>
      </c>
      <c r="P32" s="3">
        <v>0.617534220218658</v>
      </c>
      <c r="Q32" s="3">
        <v>0.60475730895996005</v>
      </c>
      <c r="R32" s="3">
        <v>0.60574108362197798</v>
      </c>
      <c r="S32" s="3">
        <v>0.60574108362197798</v>
      </c>
      <c r="T32">
        <v>14</v>
      </c>
      <c r="U32">
        <v>2</v>
      </c>
      <c r="V32">
        <v>100</v>
      </c>
      <c r="W32">
        <v>0.40000000596046398</v>
      </c>
      <c r="X32">
        <v>1.29999995231628</v>
      </c>
      <c r="Y32">
        <v>0.89999997615814198</v>
      </c>
      <c r="Z32" s="10">
        <v>3.8723981380462602</v>
      </c>
      <c r="AA32" s="10">
        <v>6.2727899551391602</v>
      </c>
      <c r="AB32" s="10">
        <v>50.122245788574197</v>
      </c>
      <c r="AC32" s="10">
        <v>85.615615844726506</v>
      </c>
      <c r="AD32" s="10">
        <v>0.320501118898391</v>
      </c>
      <c r="AE32" s="10">
        <v>0.27790153026580799</v>
      </c>
      <c r="AF32" s="10">
        <v>1.1312625408172601</v>
      </c>
      <c r="AG32" s="10">
        <v>1.00200200080871</v>
      </c>
      <c r="AH32" s="3">
        <f t="shared" si="0"/>
        <v>0.10827635458991967</v>
      </c>
      <c r="AI32" s="3">
        <f t="shared" si="1"/>
        <v>0.21189907146780113</v>
      </c>
      <c r="AJ32" s="3">
        <f>(AVERAGEIF($E:$E,_xlfn.CONCAT($A32,"_",$B32,"_",$C32,"_Standard"),$J:$J)-$J32)/$J32</f>
        <v>2.4688841378365391E-2</v>
      </c>
      <c r="AK32" s="3">
        <f>(AVERAGEIF($E:$E,_xlfn.CONCAT($A32,"_",$B32,"_",$C32,"_Standard"),$H:$H)-$H32)/$H32</f>
        <v>1.832360971814127E-2</v>
      </c>
      <c r="AL32" s="3">
        <f>($J32+$L32-AVERAGEIF($E:$E,_xlfn.CONCAT($A32,"_",$B32,"_",$C32,"_Standard"),$H:$H))/$L32</f>
        <v>0.43768830396953934</v>
      </c>
    </row>
    <row r="33" spans="1:38" x14ac:dyDescent="0.25">
      <c r="A33" t="str" cm="1">
        <f t="array" ref="A33:D33">_xlfn.TEXTSPLIT(E33,"_")</f>
        <v>CottageWalls</v>
      </c>
      <c r="B33" t="str">
        <v>Point</v>
      </c>
      <c r="C33" t="str">
        <v>Parallel</v>
      </c>
      <c r="D33" t="str">
        <v>Facing</v>
      </c>
      <c r="E33" t="s">
        <v>424</v>
      </c>
      <c r="F33" s="10">
        <v>97.526466369628906</v>
      </c>
      <c r="G33" s="10">
        <v>57.198158264160099</v>
      </c>
      <c r="H33" s="22">
        <v>104.61019897460901</v>
      </c>
      <c r="I33" s="10">
        <v>66.288002014160099</v>
      </c>
      <c r="J33" s="22">
        <v>96.534561157226506</v>
      </c>
      <c r="K33" s="10">
        <v>61.069000244140597</v>
      </c>
      <c r="L33" s="10">
        <v>58.518825531005803</v>
      </c>
      <c r="M33" s="3">
        <v>0.86199998855590798</v>
      </c>
      <c r="N33" s="3">
        <v>0.56976455450057895</v>
      </c>
      <c r="O33" s="3">
        <v>0.80479347705840998</v>
      </c>
      <c r="P33" s="3">
        <v>0.706176877021789</v>
      </c>
      <c r="Q33" s="3">
        <v>0.69506967067718495</v>
      </c>
      <c r="R33" s="3">
        <v>0.740375876426696</v>
      </c>
      <c r="S33" s="3">
        <v>0.74276179075241</v>
      </c>
      <c r="T33">
        <v>22</v>
      </c>
      <c r="U33">
        <v>2</v>
      </c>
      <c r="V33">
        <v>100</v>
      </c>
      <c r="W33">
        <v>0.40000000596046398</v>
      </c>
      <c r="X33">
        <v>1.29999995231628</v>
      </c>
      <c r="Y33">
        <v>0.89999997615814198</v>
      </c>
      <c r="Z33" s="10">
        <v>29.006273269653299</v>
      </c>
      <c r="AA33" s="10">
        <v>28.138242721557599</v>
      </c>
      <c r="AB33" s="10">
        <v>75.8314208984375</v>
      </c>
      <c r="AC33" s="10">
        <v>69.238395690917898</v>
      </c>
      <c r="AD33" s="10">
        <v>2.1610901355743399</v>
      </c>
      <c r="AE33" s="10">
        <v>2.3891856670379599</v>
      </c>
      <c r="AF33" s="10">
        <v>1.6526811122894201</v>
      </c>
      <c r="AG33" s="10">
        <v>1.63868224620819</v>
      </c>
      <c r="AH33" s="3">
        <f t="shared" si="0"/>
        <v>1.0170625978009325E-2</v>
      </c>
      <c r="AI33" s="3">
        <f t="shared" si="1"/>
        <v>0.68772149465718513</v>
      </c>
      <c r="AJ33" s="3">
        <f>(AVERAGEIF($E:$E,_xlfn.CONCAT($A33,"_",$B33,"_",$C33,"_Standard"),$J:$J)-$J33)/$J33</f>
        <v>1.4940376882027275</v>
      </c>
      <c r="AK33" s="3">
        <f>(AVERAGEIF($E:$E,_xlfn.CONCAT($A33,"_",$B33,"_",$C33,"_Standard"),$H:$H)-$H33)/$H33</f>
        <v>1.3787018282798085</v>
      </c>
      <c r="AL33" s="3">
        <f>($J33+$L33-AVERAGEIF($E:$E,_xlfn.CONCAT($A33,"_",$B33,"_",$C33,"_Standard"),$H:$H))/$L33</f>
        <v>-1.6026139283963303</v>
      </c>
    </row>
    <row r="34" spans="1:38" x14ac:dyDescent="0.25">
      <c r="A34" t="str" cm="1">
        <f t="array" ref="A34:D34">_xlfn.TEXTSPLIT(E34,"_")</f>
        <v>Wood</v>
      </c>
      <c r="B34" t="str">
        <v>Point</v>
      </c>
      <c r="C34" t="str">
        <v>15</v>
      </c>
      <c r="D34" t="str">
        <v>Facing</v>
      </c>
      <c r="E34" t="s">
        <v>425</v>
      </c>
      <c r="F34" s="10">
        <v>75.142082214355398</v>
      </c>
      <c r="G34" s="10">
        <v>83.135879516601506</v>
      </c>
      <c r="H34" s="22">
        <v>91.1658935546875</v>
      </c>
      <c r="I34" s="10">
        <v>58.5260009765625</v>
      </c>
      <c r="J34" s="22">
        <v>79.740768432617102</v>
      </c>
      <c r="K34" s="10">
        <v>51.803001403808501</v>
      </c>
      <c r="L34" s="10">
        <v>25.848857879638601</v>
      </c>
      <c r="M34" s="3">
        <v>0.558000028133392</v>
      </c>
      <c r="N34" s="3">
        <v>0.69670385122299106</v>
      </c>
      <c r="O34" s="3">
        <v>0.71852976083755404</v>
      </c>
      <c r="P34" s="3">
        <v>0.71888971328735296</v>
      </c>
      <c r="Q34" s="3">
        <v>0.77498334646224898</v>
      </c>
      <c r="R34" s="3">
        <v>0.81070691347122104</v>
      </c>
      <c r="S34" s="3">
        <v>0.81562316417694003</v>
      </c>
      <c r="T34">
        <v>27</v>
      </c>
      <c r="U34">
        <v>2</v>
      </c>
      <c r="V34">
        <v>100</v>
      </c>
      <c r="W34">
        <v>0.40000000596046398</v>
      </c>
      <c r="X34">
        <v>1.29999995231628</v>
      </c>
      <c r="Y34">
        <v>0.89999997615814198</v>
      </c>
      <c r="Z34" s="10">
        <v>31.79292678833</v>
      </c>
      <c r="AA34" s="10">
        <v>32.212574005126903</v>
      </c>
      <c r="AB34" s="10">
        <v>66.32421875</v>
      </c>
      <c r="AC34" s="10">
        <v>66.061386108398395</v>
      </c>
      <c r="AD34" s="10">
        <v>2.6653037071228001</v>
      </c>
      <c r="AE34" s="10">
        <v>2.7679295539855899</v>
      </c>
      <c r="AF34" s="10">
        <v>1.6172120571136399</v>
      </c>
      <c r="AG34" s="10">
        <v>1.54545450210571</v>
      </c>
      <c r="AH34" s="3">
        <f t="shared" si="0"/>
        <v>6.1199877388853567E-2</v>
      </c>
      <c r="AI34" s="3">
        <f t="shared" si="1"/>
        <v>4.0838096664466389E-2</v>
      </c>
      <c r="AJ34" s="3">
        <f>(AVERAGEIF($E:$E,_xlfn.CONCAT($A34,"_",$B34,"_",$C34,"_Standard"),$J:$J)-$J34)/$J34</f>
        <v>2.0223598234253206</v>
      </c>
      <c r="AK34" s="3">
        <f>(AVERAGEIF($E:$E,_xlfn.CONCAT($A34,"_",$B34,"_",$C34,"_Standard"),$H:$H)-$H34)/$H34</f>
        <v>1.7689139176065227</v>
      </c>
      <c r="AL34" s="3">
        <f>($J34+$L34-AVERAGEIF($E:$E,_xlfn.CONCAT($A34,"_",$B34,"_",$C34,"_Standard"),$H:$H))/$L34</f>
        <v>-5.6807494492056954</v>
      </c>
    </row>
    <row r="35" spans="1:38" x14ac:dyDescent="0.25">
      <c r="A35" t="str" cm="1">
        <f t="array" ref="A35:D35">_xlfn.TEXTSPLIT(E35,"_")</f>
        <v>CottageWalls</v>
      </c>
      <c r="B35" t="str">
        <v>Plane</v>
      </c>
      <c r="C35" t="str">
        <v>45</v>
      </c>
      <c r="D35" t="str">
        <v>Facing</v>
      </c>
      <c r="E35" t="s">
        <v>426</v>
      </c>
      <c r="F35" s="10">
        <v>145.17599487304599</v>
      </c>
      <c r="G35" s="10">
        <v>67.744949340820298</v>
      </c>
      <c r="H35" s="22">
        <v>146.27603149414</v>
      </c>
      <c r="I35" s="10">
        <v>94.032997131347599</v>
      </c>
      <c r="J35" s="22">
        <v>146.27603149414</v>
      </c>
      <c r="K35" s="10">
        <v>94.032997131347599</v>
      </c>
      <c r="L35" s="10">
        <v>146.27603149414</v>
      </c>
      <c r="M35" s="3">
        <v>1</v>
      </c>
      <c r="N35" s="3">
        <v>0.63612639904022195</v>
      </c>
      <c r="O35" s="3">
        <v>0.74497318267822199</v>
      </c>
      <c r="P35" s="3">
        <v>0.67822110652923495</v>
      </c>
      <c r="Q35" s="3">
        <v>0.66804379224777199</v>
      </c>
      <c r="R35" s="3">
        <v>0.70730495452880804</v>
      </c>
      <c r="S35" s="3">
        <v>0.70873403549194303</v>
      </c>
      <c r="T35">
        <v>24</v>
      </c>
      <c r="U35">
        <v>2</v>
      </c>
      <c r="V35">
        <v>100</v>
      </c>
      <c r="W35">
        <v>0.40000000596046398</v>
      </c>
      <c r="X35">
        <v>1.29999995231628</v>
      </c>
      <c r="Y35">
        <v>0.89999997615814198</v>
      </c>
      <c r="Z35" s="10">
        <v>15.142467498779199</v>
      </c>
      <c r="AA35" s="10">
        <v>28.110841751098601</v>
      </c>
      <c r="AB35" s="10">
        <v>51.199317932128899</v>
      </c>
      <c r="AC35" s="10">
        <v>69.238395690917898</v>
      </c>
      <c r="AD35" s="10">
        <v>1.6739805936813299</v>
      </c>
      <c r="AE35" s="10">
        <v>2.4015851020812899</v>
      </c>
      <c r="AF35" s="10">
        <v>1.84491980075836</v>
      </c>
      <c r="AG35" s="10">
        <v>1.63868224620819</v>
      </c>
      <c r="AH35" s="3">
        <f t="shared" si="0"/>
        <v>7.5772624947806943E-3</v>
      </c>
      <c r="AI35" s="3">
        <f t="shared" si="1"/>
        <v>1.1592167817298835</v>
      </c>
      <c r="AJ35" s="3">
        <f>(AVERAGEIF($E:$E,_xlfn.CONCAT($A35,"_",$B35,"_",$C35,"_Standard"),$J:$J)-$J35)/$J35</f>
        <v>1.7656984214840625</v>
      </c>
      <c r="AK35" s="3">
        <f>(AVERAGEIF($E:$E,_xlfn.CONCAT($A35,"_",$B35,"_",$C35,"_Standard"),$H:$H)-$H35)/$H35</f>
        <v>1.7656984214840625</v>
      </c>
      <c r="AL35" s="3">
        <f>($J35+$L35-AVERAGEIF($E:$E,_xlfn.CONCAT($A35,"_",$B35,"_",$C35,"_Standard"),$H:$H))/$L35</f>
        <v>-0.76569842148406264</v>
      </c>
    </row>
    <row r="36" spans="1:38" x14ac:dyDescent="0.25">
      <c r="A36" t="str" cm="1">
        <f t="array" ref="A36:D36">_xlfn.TEXTSPLIT(E36,"_")</f>
        <v>Random1000</v>
      </c>
      <c r="B36" t="str">
        <v>Point</v>
      </c>
      <c r="C36" t="str">
        <v>Oblique</v>
      </c>
      <c r="D36" t="str">
        <v>Facing</v>
      </c>
      <c r="E36" t="s">
        <v>427</v>
      </c>
      <c r="F36" s="10">
        <v>120.22428894042901</v>
      </c>
      <c r="G36" s="10">
        <v>71.106353759765597</v>
      </c>
      <c r="H36" s="22">
        <v>149.34432983398401</v>
      </c>
      <c r="I36" s="10">
        <v>88.240997314453097</v>
      </c>
      <c r="J36" s="22">
        <v>124.619827270507</v>
      </c>
      <c r="K36" s="10">
        <v>73.282997131347599</v>
      </c>
      <c r="L36" s="10">
        <v>74.277633666992102</v>
      </c>
      <c r="M36" s="3">
        <v>0.64700001478195102</v>
      </c>
      <c r="N36" s="3">
        <v>0.69421851634979204</v>
      </c>
      <c r="O36" s="3">
        <v>0.75574189424514704</v>
      </c>
      <c r="P36" s="3">
        <v>0.647796630859375</v>
      </c>
      <c r="Q36" s="3">
        <v>0.62749046087265004</v>
      </c>
      <c r="R36" s="3">
        <v>0.62735152244567804</v>
      </c>
      <c r="S36" s="3">
        <v>0.62735152244567804</v>
      </c>
      <c r="T36">
        <v>13</v>
      </c>
      <c r="U36">
        <v>2</v>
      </c>
      <c r="V36">
        <v>100</v>
      </c>
      <c r="W36">
        <v>0.40000000596046398</v>
      </c>
      <c r="X36">
        <v>1.29999995231628</v>
      </c>
      <c r="Y36">
        <v>0.89999997615814198</v>
      </c>
      <c r="Z36" s="10">
        <v>3.85829758644104</v>
      </c>
      <c r="AA36" s="10">
        <v>6.1516947746276802</v>
      </c>
      <c r="AB36" s="10">
        <v>54.0601806640625</v>
      </c>
      <c r="AC36" s="10">
        <v>85.615615844726506</v>
      </c>
      <c r="AD36" s="10">
        <v>0.26290187239646901</v>
      </c>
      <c r="AE36" s="10">
        <v>0.27960145473480202</v>
      </c>
      <c r="AF36" s="10">
        <v>1.08124375343322</v>
      </c>
      <c r="AG36" s="10">
        <v>1.00200200080871</v>
      </c>
      <c r="AH36" s="3">
        <f t="shared" si="0"/>
        <v>3.6561150569632245E-2</v>
      </c>
      <c r="AI36" s="3">
        <f t="shared" si="1"/>
        <v>0.75258356927621228</v>
      </c>
      <c r="AJ36" s="3">
        <f>(AVERAGEIF($E:$E,_xlfn.CONCAT($A36,"_",$B36,"_",$C36,"_Standard"),$J:$J)-$J36)/$J36</f>
        <v>5.9782651950143577E-4</v>
      </c>
      <c r="AK36" s="3">
        <f>(AVERAGEIF($E:$E,_xlfn.CONCAT($A36,"_",$B36,"_",$C36,"_Standard"),$H:$H)-$H36)/$H36</f>
        <v>4.9257057266100727E-4</v>
      </c>
      <c r="AL36" s="3">
        <f>($J36+$L36-AVERAGEIF($E:$E,_xlfn.CONCAT($A36,"_",$B36,"_",$C36,"_Standard"),$H:$H))/$L36</f>
        <v>0.66614357564588222</v>
      </c>
    </row>
    <row r="37" spans="1:38" x14ac:dyDescent="0.25">
      <c r="A37" t="str" cm="1">
        <f t="array" ref="A37:D37">_xlfn.TEXTSPLIT(E37,"_")</f>
        <v>CottageWalls</v>
      </c>
      <c r="B37" t="str">
        <v>Plane</v>
      </c>
      <c r="C37" t="str">
        <v>Oblique</v>
      </c>
      <c r="D37" t="str">
        <v>Facing</v>
      </c>
      <c r="E37" t="s">
        <v>428</v>
      </c>
      <c r="F37" s="10">
        <v>144.61033630371</v>
      </c>
      <c r="G37" s="10">
        <v>57.086208343505803</v>
      </c>
      <c r="H37" s="22">
        <v>144.79428100585901</v>
      </c>
      <c r="I37" s="10">
        <v>93.802001953125</v>
      </c>
      <c r="J37" s="22">
        <v>144.79428100585901</v>
      </c>
      <c r="K37" s="10">
        <v>93.802001953125</v>
      </c>
      <c r="L37" s="10">
        <v>144.79428100585901</v>
      </c>
      <c r="M37" s="3">
        <v>1</v>
      </c>
      <c r="N37" s="3">
        <v>0.63787460327148404</v>
      </c>
      <c r="O37" s="3">
        <v>0.77814930677413896</v>
      </c>
      <c r="P37" s="3">
        <v>0.72898757457733099</v>
      </c>
      <c r="Q37" s="3">
        <v>0.71063619852065996</v>
      </c>
      <c r="R37" s="3">
        <v>0.74185109138488703</v>
      </c>
      <c r="S37" s="3">
        <v>0.74314922094345004</v>
      </c>
      <c r="T37">
        <v>23</v>
      </c>
      <c r="U37">
        <v>2</v>
      </c>
      <c r="V37">
        <v>100</v>
      </c>
      <c r="W37">
        <v>0.40000000596046398</v>
      </c>
      <c r="X37">
        <v>1.29999995231628</v>
      </c>
      <c r="Y37">
        <v>0.89999997615814198</v>
      </c>
      <c r="Z37" s="10">
        <v>12.9013681411743</v>
      </c>
      <c r="AA37" s="10">
        <v>28.130773544311499</v>
      </c>
      <c r="AB37" s="10">
        <v>49.766693115234297</v>
      </c>
      <c r="AC37" s="10">
        <v>69.238395690917898</v>
      </c>
      <c r="AD37" s="10">
        <v>1.6178829669952299</v>
      </c>
      <c r="AE37" s="10">
        <v>2.3791851997375399</v>
      </c>
      <c r="AF37" s="10">
        <v>1.85314488410949</v>
      </c>
      <c r="AG37" s="10">
        <v>1.63868224620819</v>
      </c>
      <c r="AH37" s="3">
        <f t="shared" si="0"/>
        <v>1.2720024505211444E-3</v>
      </c>
      <c r="AI37" s="3">
        <f t="shared" si="1"/>
        <v>1.5364144021369563</v>
      </c>
      <c r="AJ37" s="3">
        <f>(AVERAGEIF($E:$E,_xlfn.CONCAT($A37,"_",$B37,"_",$C37,"_Standard"),$J:$J)-$J37)/$J37</f>
        <v>1.6037736644396576</v>
      </c>
      <c r="AK37" s="3">
        <f>(AVERAGEIF($E:$E,_xlfn.CONCAT($A37,"_",$B37,"_",$C37,"_Standard"),$H:$H)-$H37)/$H37</f>
        <v>1.6037736644396576</v>
      </c>
      <c r="AL37" s="3">
        <f>($J37+$L37-AVERAGEIF($E:$E,_xlfn.CONCAT($A37,"_",$B37,"_",$C37,"_Standard"),$H:$H))/$L37</f>
        <v>-0.60377366443965763</v>
      </c>
    </row>
    <row r="38" spans="1:38" x14ac:dyDescent="0.25">
      <c r="A38" t="str" cm="1">
        <f t="array" ref="A38:D38">_xlfn.TEXTSPLIT(E38,"_")</f>
        <v>Cottage</v>
      </c>
      <c r="B38" t="str">
        <v>Point</v>
      </c>
      <c r="C38" t="str">
        <v>Parallel</v>
      </c>
      <c r="D38" t="str">
        <v>Facing</v>
      </c>
      <c r="E38" t="s">
        <v>429</v>
      </c>
      <c r="F38" s="10">
        <v>72.118049621582003</v>
      </c>
      <c r="G38" s="10">
        <v>68.772560119628906</v>
      </c>
      <c r="H38" s="22">
        <v>79.155601501464801</v>
      </c>
      <c r="I38" s="10">
        <v>51.345001220703097</v>
      </c>
      <c r="J38" s="22">
        <v>67.849189758300696</v>
      </c>
      <c r="K38" s="10">
        <v>43.902999877929602</v>
      </c>
      <c r="L38" s="10">
        <v>30.8917942047119</v>
      </c>
      <c r="M38" s="3">
        <v>0.63400000333786</v>
      </c>
      <c r="N38" s="3">
        <v>0.82520693540573098</v>
      </c>
      <c r="O38" s="3">
        <v>0.81374746561050404</v>
      </c>
      <c r="P38" s="3">
        <v>0.78373384475707997</v>
      </c>
      <c r="Q38" s="3">
        <v>0.80309915542602495</v>
      </c>
      <c r="R38" s="3">
        <v>0.83186125755310003</v>
      </c>
      <c r="S38" s="3">
        <v>0.83444029092788696</v>
      </c>
      <c r="T38">
        <v>21</v>
      </c>
      <c r="U38">
        <v>2</v>
      </c>
      <c r="V38">
        <v>100</v>
      </c>
      <c r="W38">
        <v>0.40000000596046398</v>
      </c>
      <c r="X38">
        <v>1.29999995231628</v>
      </c>
      <c r="Y38">
        <v>0.89999997615814198</v>
      </c>
      <c r="Z38" s="10">
        <v>21.491773605346602</v>
      </c>
      <c r="AA38" s="10">
        <v>19.453443527221602</v>
      </c>
      <c r="AB38" s="10">
        <v>75.386177062988196</v>
      </c>
      <c r="AC38" s="10">
        <v>65.874328613281193</v>
      </c>
      <c r="AD38" s="10">
        <v>1.6456894874572701</v>
      </c>
      <c r="AE38" s="10">
        <v>1.8563827276229801</v>
      </c>
      <c r="AF38" s="10">
        <v>1.67886173725128</v>
      </c>
      <c r="AG38" s="10">
        <v>1.7425718307495099</v>
      </c>
      <c r="AH38" s="3">
        <f t="shared" si="0"/>
        <v>5.9192669320383431E-2</v>
      </c>
      <c r="AI38" s="3">
        <f t="shared" si="1"/>
        <v>1.3426435772087304E-2</v>
      </c>
      <c r="AJ38" s="3">
        <f>(AVERAGEIF($E:$E,_xlfn.CONCAT($A38,"_",$B38,"_",$C38,"_Standard"),$J:$J)-$J38)/$J38</f>
        <v>1.7265676681402018</v>
      </c>
      <c r="AK38" s="3">
        <f>(AVERAGEIF($E:$E,_xlfn.CONCAT($A38,"_",$B38,"_",$C38,"_Standard"),$H:$H)-$H38)/$H38</f>
        <v>1.4799473893365382</v>
      </c>
      <c r="AL38" s="3">
        <f>($J38+$L38-AVERAGEIF($E:$E,_xlfn.CONCAT($A38,"_",$B38,"_",$C38,"_Standard"),$H:$H))/$L38</f>
        <v>-3.1581442853528894</v>
      </c>
    </row>
    <row r="39" spans="1:38" x14ac:dyDescent="0.25">
      <c r="A39" t="str" cm="1">
        <f t="array" ref="A39:D39">_xlfn.TEXTSPLIT(E39,"_")</f>
        <v>Crowd</v>
      </c>
      <c r="B39" t="str">
        <v>Plane</v>
      </c>
      <c r="C39" t="str">
        <v>Parallel</v>
      </c>
      <c r="D39" t="str">
        <v>Facing</v>
      </c>
      <c r="E39" t="s">
        <v>430</v>
      </c>
      <c r="F39" s="10">
        <v>82.602485656738196</v>
      </c>
      <c r="G39" s="10">
        <v>47.418506622314403</v>
      </c>
      <c r="H39" s="22">
        <v>83.302383422851506</v>
      </c>
      <c r="I39" s="10">
        <v>51.622001647949197</v>
      </c>
      <c r="J39" s="22">
        <v>83.302383422851506</v>
      </c>
      <c r="K39" s="10">
        <v>51.622001647949197</v>
      </c>
      <c r="L39" s="10">
        <v>83.302383422851506</v>
      </c>
      <c r="M39" s="3">
        <v>1</v>
      </c>
      <c r="N39" s="3">
        <v>0.44576403498649497</v>
      </c>
      <c r="O39" s="3">
        <v>0.45878154039382901</v>
      </c>
      <c r="P39" s="3">
        <v>0.34900149703025801</v>
      </c>
      <c r="Q39" s="3">
        <v>0.33767375349998402</v>
      </c>
      <c r="R39" s="3">
        <v>0.51019239425659102</v>
      </c>
      <c r="S39" s="3">
        <v>0.55105113983154297</v>
      </c>
      <c r="T39">
        <v>25</v>
      </c>
      <c r="U39">
        <v>2</v>
      </c>
      <c r="V39">
        <v>100</v>
      </c>
      <c r="W39">
        <v>0.40000000596046398</v>
      </c>
      <c r="X39">
        <v>1.29999995231628</v>
      </c>
      <c r="Y39">
        <v>0.89999997615814198</v>
      </c>
      <c r="Z39" s="10">
        <v>283.33889770507801</v>
      </c>
      <c r="AA39" s="10">
        <v>351.47262573242102</v>
      </c>
      <c r="AB39" s="10">
        <v>74.1383056640625</v>
      </c>
      <c r="AC39" s="10">
        <v>87.705223083496094</v>
      </c>
      <c r="AD39" s="10">
        <v>14.265774726867599</v>
      </c>
      <c r="AE39" s="10">
        <v>17.885797500610298</v>
      </c>
      <c r="AF39" s="10">
        <v>1.4287536144256501</v>
      </c>
      <c r="AG39" s="10">
        <v>1.1881141662597601</v>
      </c>
      <c r="AH39" s="3">
        <f t="shared" si="0"/>
        <v>8.473083594866572E-3</v>
      </c>
      <c r="AI39" s="3">
        <f t="shared" si="1"/>
        <v>0.75674835326110235</v>
      </c>
      <c r="AJ39" s="3">
        <f>(AVERAGEIF($E:$E,_xlfn.CONCAT($A39,"_",$B39,"_",$C39,"_Standard"),$J:$J)-$J39)/$J39</f>
        <v>0.22633183161591838</v>
      </c>
      <c r="AK39" s="3">
        <f>(AVERAGEIF($E:$E,_xlfn.CONCAT($A39,"_",$B39,"_",$C39,"_Standard"),$H:$H)-$H39)/$H39</f>
        <v>0.22633183161591838</v>
      </c>
      <c r="AL39" s="3">
        <f>($J39+$L39-AVERAGEIF($E:$E,_xlfn.CONCAT($A39,"_",$B39,"_",$C39,"_Standard"),$H:$H))/$L39</f>
        <v>0.77366816838408159</v>
      </c>
    </row>
    <row r="40" spans="1:38" x14ac:dyDescent="0.25">
      <c r="A40" t="str" cm="1">
        <f t="array" ref="A40:D40">_xlfn.TEXTSPLIT(E40,"_")</f>
        <v>Cottage</v>
      </c>
      <c r="B40" t="str">
        <v>Point</v>
      </c>
      <c r="C40" t="str">
        <v>15</v>
      </c>
      <c r="D40" t="str">
        <v>Facing</v>
      </c>
      <c r="E40" t="s">
        <v>431</v>
      </c>
      <c r="F40" s="10">
        <v>66.137260437011705</v>
      </c>
      <c r="G40" s="10">
        <v>70.358993530273395</v>
      </c>
      <c r="H40" s="22">
        <v>77.786003112792898</v>
      </c>
      <c r="I40" s="10">
        <v>50.797000885009702</v>
      </c>
      <c r="J40" s="22">
        <v>66.756423950195298</v>
      </c>
      <c r="K40" s="10">
        <v>43.686000823974602</v>
      </c>
      <c r="L40" s="10">
        <v>29.101840972900298</v>
      </c>
      <c r="M40" s="3">
        <v>0.62099999189376798</v>
      </c>
      <c r="N40" s="3">
        <v>0.72940194606780995</v>
      </c>
      <c r="O40" s="3">
        <v>0.76215541362762396</v>
      </c>
      <c r="P40" s="3">
        <v>0.75984728336334195</v>
      </c>
      <c r="Q40" s="3">
        <v>0.779230237007141</v>
      </c>
      <c r="R40" s="3">
        <v>0.825639128684997</v>
      </c>
      <c r="S40" s="3">
        <v>0.82737642526626498</v>
      </c>
      <c r="T40">
        <v>20</v>
      </c>
      <c r="U40">
        <v>2</v>
      </c>
      <c r="V40">
        <v>100</v>
      </c>
      <c r="W40">
        <v>0.40000000596046398</v>
      </c>
      <c r="X40">
        <v>1.29999995231628</v>
      </c>
      <c r="Y40">
        <v>0.89999997615814198</v>
      </c>
      <c r="Z40" s="10">
        <v>20.299236297607401</v>
      </c>
      <c r="AA40" s="10">
        <v>19.461410522460898</v>
      </c>
      <c r="AB40" s="10">
        <v>72.515975952148395</v>
      </c>
      <c r="AC40" s="10">
        <v>65.874328613281193</v>
      </c>
      <c r="AD40" s="10">
        <v>1.6218904256820601</v>
      </c>
      <c r="AE40" s="10">
        <v>1.8619844913482599</v>
      </c>
      <c r="AF40" s="10">
        <v>1.6850515604019101</v>
      </c>
      <c r="AG40" s="10">
        <v>1.7425718307495099</v>
      </c>
      <c r="AH40" s="3">
        <f t="shared" si="0"/>
        <v>9.3617955913562114E-3</v>
      </c>
      <c r="AI40" s="3">
        <f t="shared" si="1"/>
        <v>5.1202687806044547E-2</v>
      </c>
      <c r="AJ40" s="3">
        <f>(AVERAGEIF($E:$E,_xlfn.CONCAT($A40,"_",$B40,"_",$C40,"_Standard"),$J:$J)-$J40)/$J40</f>
        <v>1.7256934880840886</v>
      </c>
      <c r="AK40" s="3">
        <f>(AVERAGEIF($E:$E,_xlfn.CONCAT($A40,"_",$B40,"_",$C40,"_Standard"),$H:$H)-$H40)/$H40</f>
        <v>1.4809994382852771</v>
      </c>
      <c r="AL40" s="3">
        <f>($J40+$L40-AVERAGEIF($E:$E,_xlfn.CONCAT($A40,"_",$B40,"_",$C40,"_Standard"),$H:$H))/$L40</f>
        <v>-3.3375471055816344</v>
      </c>
    </row>
    <row r="41" spans="1:38" x14ac:dyDescent="0.25">
      <c r="A41" t="str" cm="1">
        <f t="array" ref="A41:D41">_xlfn.TEXTSPLIT(E41,"_")</f>
        <v>Crowd</v>
      </c>
      <c r="B41" t="str">
        <v>Plane</v>
      </c>
      <c r="C41" t="str">
        <v>15</v>
      </c>
      <c r="D41" t="str">
        <v>Facing</v>
      </c>
      <c r="E41" t="s">
        <v>432</v>
      </c>
      <c r="F41" s="10">
        <v>100.364448547363</v>
      </c>
      <c r="G41" s="10">
        <v>52.333732604980398</v>
      </c>
      <c r="H41" s="22">
        <v>104.68926239013599</v>
      </c>
      <c r="I41" s="10">
        <v>64.232002258300696</v>
      </c>
      <c r="J41" s="22">
        <v>104.68926239013599</v>
      </c>
      <c r="K41" s="10">
        <v>64.232002258300696</v>
      </c>
      <c r="L41" s="10">
        <v>104.68926239013599</v>
      </c>
      <c r="M41" s="3">
        <v>1</v>
      </c>
      <c r="N41" s="3">
        <v>0.46189373731613098</v>
      </c>
      <c r="O41" s="3">
        <v>0.53765809535980202</v>
      </c>
      <c r="P41" s="3">
        <v>0.45430329442024198</v>
      </c>
      <c r="Q41" s="3">
        <v>0.425699353218078</v>
      </c>
      <c r="R41" s="3">
        <v>0.55592590570449796</v>
      </c>
      <c r="S41" s="3">
        <v>0.594956755638122</v>
      </c>
      <c r="T41">
        <v>25</v>
      </c>
      <c r="U41">
        <v>2</v>
      </c>
      <c r="V41">
        <v>100</v>
      </c>
      <c r="W41">
        <v>0.40000000596046398</v>
      </c>
      <c r="X41">
        <v>1.29999995231628</v>
      </c>
      <c r="Y41">
        <v>0.89999997615814198</v>
      </c>
      <c r="Z41" s="10">
        <v>283.40475463867102</v>
      </c>
      <c r="AA41" s="10">
        <v>350.77230834960898</v>
      </c>
      <c r="AB41" s="10">
        <v>74.251205444335895</v>
      </c>
      <c r="AC41" s="10">
        <v>87.705223083496094</v>
      </c>
      <c r="AD41" s="10">
        <v>16.943435668945298</v>
      </c>
      <c r="AE41" s="10">
        <v>17.813621520996001</v>
      </c>
      <c r="AF41" s="10">
        <v>1.43080759048461</v>
      </c>
      <c r="AG41" s="10">
        <v>1.1881141662597601</v>
      </c>
      <c r="AH41" s="3">
        <f t="shared" si="0"/>
        <v>4.309109356319607E-2</v>
      </c>
      <c r="AI41" s="3">
        <f t="shared" si="1"/>
        <v>1.0004165034498824</v>
      </c>
      <c r="AJ41" s="3">
        <f>(AVERAGEIF($E:$E,_xlfn.CONCAT($A41,"_",$B41,"_",$C41,"_Standard"),$J:$J)-$J41)/$J41</f>
        <v>9.9371505158462214E-2</v>
      </c>
      <c r="AK41" s="3">
        <f>(AVERAGEIF($E:$E,_xlfn.CONCAT($A41,"_",$B41,"_",$C41,"_Standard"),$H:$H)-$H41)/$H41</f>
        <v>9.9371505158462214E-2</v>
      </c>
      <c r="AL41" s="3">
        <f>($J41+$L41-AVERAGEIF($E:$E,_xlfn.CONCAT($A41,"_",$B41,"_",$C41,"_Standard"),$H:$H))/$L41</f>
        <v>0.90062849484153784</v>
      </c>
    </row>
    <row r="42" spans="1:38" x14ac:dyDescent="0.25">
      <c r="A42" t="str" cm="1">
        <f t="array" ref="A42:D42">_xlfn.TEXTSPLIT(E42,"_")</f>
        <v>Cottage</v>
      </c>
      <c r="B42" t="str">
        <v>Point</v>
      </c>
      <c r="C42" t="str">
        <v>45</v>
      </c>
      <c r="D42" t="str">
        <v>Facing</v>
      </c>
      <c r="E42" t="s">
        <v>433</v>
      </c>
      <c r="F42" s="10">
        <v>111.88754272460901</v>
      </c>
      <c r="G42" s="10">
        <v>78.789299011230398</v>
      </c>
      <c r="H42" s="22">
        <v>116.928268432617</v>
      </c>
      <c r="I42" s="10">
        <v>74.379997253417898</v>
      </c>
      <c r="J42" s="22">
        <v>111.73744964599599</v>
      </c>
      <c r="K42" s="10">
        <v>71.128997802734304</v>
      </c>
      <c r="L42" s="10">
        <v>33.062412261962798</v>
      </c>
      <c r="M42" s="3">
        <v>0.84299999475479104</v>
      </c>
      <c r="N42" s="3">
        <v>0.80436247587203902</v>
      </c>
      <c r="O42" s="3">
        <v>0.84933972358703602</v>
      </c>
      <c r="P42" s="3">
        <v>0.786024570465087</v>
      </c>
      <c r="Q42" s="3">
        <v>0.80348229408264105</v>
      </c>
      <c r="R42" s="3">
        <v>0.82199299335479703</v>
      </c>
      <c r="S42" s="3">
        <v>0.823233842849731</v>
      </c>
      <c r="T42">
        <v>20</v>
      </c>
      <c r="U42">
        <v>2</v>
      </c>
      <c r="V42">
        <v>100</v>
      </c>
      <c r="W42">
        <v>0.40000000596046398</v>
      </c>
      <c r="X42">
        <v>1.29999995231628</v>
      </c>
      <c r="Y42">
        <v>0.89999997615814198</v>
      </c>
      <c r="Z42" s="10">
        <v>15.812848091125399</v>
      </c>
      <c r="AA42" s="10">
        <v>19.51802444458</v>
      </c>
      <c r="AB42" s="10">
        <v>61.314762115478501</v>
      </c>
      <c r="AC42" s="10">
        <v>65.874328613281193</v>
      </c>
      <c r="AD42" s="10">
        <v>1.5018888711929299</v>
      </c>
      <c r="AE42" s="10">
        <v>1.8706860542297301</v>
      </c>
      <c r="AF42" s="10">
        <v>1.71810579299926</v>
      </c>
      <c r="AG42" s="10">
        <v>1.7425718307495099</v>
      </c>
      <c r="AH42" s="3">
        <f t="shared" si="0"/>
        <v>1.3414637139939544E-3</v>
      </c>
      <c r="AI42" s="3">
        <f t="shared" si="1"/>
        <v>0.41818052766365216</v>
      </c>
      <c r="AJ42" s="3">
        <f>(AVERAGEIF($E:$E,_xlfn.CONCAT($A42,"_",$B42,"_",$C42,"_Standard"),$J:$J)-$J42)/$J42</f>
        <v>1.6999419827770037</v>
      </c>
      <c r="AK42" s="3">
        <f>(AVERAGEIF($E:$E,_xlfn.CONCAT($A42,"_",$B42,"_",$C42,"_Standard"),$H:$H)-$H42)/$H42</f>
        <v>1.6244769843081286</v>
      </c>
      <c r="AL42" s="3">
        <f>($J42+$L42-AVERAGEIF($E:$E,_xlfn.CONCAT($A42,"_",$B42,"_",$C42,"_Standard"),$H:$H))/$L42</f>
        <v>-4.9021131950166232</v>
      </c>
    </row>
    <row r="43" spans="1:38" x14ac:dyDescent="0.25">
      <c r="A43" t="str" cm="1">
        <f t="array" ref="A43:D43">_xlfn.TEXTSPLIT(E43,"_")</f>
        <v>Sponza</v>
      </c>
      <c r="B43" t="str">
        <v>Plane</v>
      </c>
      <c r="C43" t="str">
        <v>Parallel</v>
      </c>
      <c r="D43" t="str">
        <v>Facing</v>
      </c>
      <c r="E43" t="s">
        <v>434</v>
      </c>
      <c r="F43" s="10">
        <v>94.518280029296804</v>
      </c>
      <c r="G43" s="10">
        <v>87.942756652832003</v>
      </c>
      <c r="H43" s="22">
        <v>98.914764404296804</v>
      </c>
      <c r="I43" s="10">
        <v>61.326000213622997</v>
      </c>
      <c r="J43" s="22">
        <v>97.7255859375</v>
      </c>
      <c r="K43" s="10">
        <v>60.724998474121001</v>
      </c>
      <c r="L43" s="10">
        <v>198.19999694824199</v>
      </c>
      <c r="M43" s="3">
        <v>0.99500000476837103</v>
      </c>
      <c r="N43" s="3">
        <v>0.52721726894378595</v>
      </c>
      <c r="O43" s="3">
        <v>0.53819119930267301</v>
      </c>
      <c r="P43" s="3">
        <v>0.51419514417648304</v>
      </c>
      <c r="Q43" s="3">
        <v>0.51008415222167902</v>
      </c>
      <c r="R43" s="3">
        <v>0.62119144201278598</v>
      </c>
      <c r="S43" s="3">
        <v>0.721854507923126</v>
      </c>
      <c r="T43">
        <v>28</v>
      </c>
      <c r="U43">
        <v>2</v>
      </c>
      <c r="V43">
        <v>100</v>
      </c>
      <c r="W43">
        <v>0.40000000596046398</v>
      </c>
      <c r="X43">
        <v>1.29999995231628</v>
      </c>
      <c r="Y43">
        <v>0.89999997615814198</v>
      </c>
      <c r="Z43" s="10">
        <v>744.29681396484295</v>
      </c>
      <c r="AA43" s="10">
        <v>768.75964355468705</v>
      </c>
      <c r="AB43" s="10">
        <v>75.745216369628906</v>
      </c>
      <c r="AC43" s="10">
        <v>76.229072570800696</v>
      </c>
      <c r="AD43" s="10">
        <v>38.256233215332003</v>
      </c>
      <c r="AE43" s="10">
        <v>51.905025482177699</v>
      </c>
      <c r="AF43" s="10">
        <v>1.4853392839431701</v>
      </c>
      <c r="AG43" s="10">
        <v>1.4165676832198999</v>
      </c>
      <c r="AH43" s="3">
        <f t="shared" si="0"/>
        <v>3.3933181044016693E-2</v>
      </c>
      <c r="AI43" s="3">
        <f t="shared" si="1"/>
        <v>0.11124087596306845</v>
      </c>
      <c r="AJ43" s="3">
        <f>(AVERAGEIF($E:$E,_xlfn.CONCAT($A43,"_",$B43,"_",$C43,"_Standard"),$J:$J)-$J43)/$J43</f>
        <v>1.5445455601522828</v>
      </c>
      <c r="AK43" s="3">
        <f>(AVERAGEIF($E:$E,_xlfn.CONCAT($A43,"_",$B43,"_",$C43,"_Standard"),$H:$H)-$H43)/$H43</f>
        <v>1.5259766404143542</v>
      </c>
      <c r="AL43" s="3">
        <f>($J43+$L43-AVERAGEIF($E:$E,_xlfn.CONCAT($A43,"_",$B43,"_",$C43,"_Standard"),$H:$H))/$L43</f>
        <v>0.23243793803099541</v>
      </c>
    </row>
    <row r="44" spans="1:38" x14ac:dyDescent="0.25">
      <c r="A44" t="str" cm="1">
        <f t="array" ref="A44:D44">_xlfn.TEXTSPLIT(E44,"_")</f>
        <v>Crowd</v>
      </c>
      <c r="B44" t="str">
        <v>Plane</v>
      </c>
      <c r="C44" t="str">
        <v>45</v>
      </c>
      <c r="D44" t="str">
        <v>Facing</v>
      </c>
      <c r="E44" t="s">
        <v>435</v>
      </c>
      <c r="F44" s="10">
        <v>106.799179077148</v>
      </c>
      <c r="G44" s="10">
        <v>56.393703460693303</v>
      </c>
      <c r="H44" s="22">
        <v>108.589469909667</v>
      </c>
      <c r="I44" s="10">
        <v>65.606002807617102</v>
      </c>
      <c r="J44" s="22">
        <v>108.589469909667</v>
      </c>
      <c r="K44" s="10">
        <v>65.606002807617102</v>
      </c>
      <c r="L44" s="10">
        <v>108.589469909667</v>
      </c>
      <c r="M44" s="3">
        <v>1</v>
      </c>
      <c r="N44" s="3">
        <v>0.54237842559814398</v>
      </c>
      <c r="O44" s="3">
        <v>0.57021731138229304</v>
      </c>
      <c r="P44" s="3">
        <v>0.44040137529373102</v>
      </c>
      <c r="Q44" s="3">
        <v>0.41287428140640198</v>
      </c>
      <c r="R44" s="3">
        <v>0.55687159299850397</v>
      </c>
      <c r="S44" s="3">
        <v>0.60098063945770197</v>
      </c>
      <c r="T44">
        <v>25</v>
      </c>
      <c r="U44">
        <v>2</v>
      </c>
      <c r="V44">
        <v>100</v>
      </c>
      <c r="W44">
        <v>0.40000000596046398</v>
      </c>
      <c r="X44">
        <v>1.29999995231628</v>
      </c>
      <c r="Y44">
        <v>0.89999997615814198</v>
      </c>
      <c r="Z44" s="10">
        <v>173.16763305664</v>
      </c>
      <c r="AA44" s="10">
        <v>350.82763671875</v>
      </c>
      <c r="AB44" s="10">
        <v>46.095439910888601</v>
      </c>
      <c r="AC44" s="10">
        <v>87.705223083496094</v>
      </c>
      <c r="AD44" s="10">
        <v>18.160303115844702</v>
      </c>
      <c r="AE44" s="10">
        <v>17.8482131958007</v>
      </c>
      <c r="AF44" s="10">
        <v>1.55912101268768</v>
      </c>
      <c r="AG44" s="10">
        <v>1.1881141662597601</v>
      </c>
      <c r="AH44" s="3">
        <f t="shared" si="0"/>
        <v>1.6763151627090335E-2</v>
      </c>
      <c r="AI44" s="3">
        <f t="shared" si="1"/>
        <v>0.9255601821815872</v>
      </c>
      <c r="AJ44" s="3">
        <f>(AVERAGEIF($E:$E,_xlfn.CONCAT($A44,"_",$B44,"_",$C44,"_Standard"),$J:$J)-$J44)/$J44</f>
        <v>4.3598489402023786E-2</v>
      </c>
      <c r="AK44" s="3">
        <f>(AVERAGEIF($E:$E,_xlfn.CONCAT($A44,"_",$B44,"_",$C44,"_Standard"),$H:$H)-$H44)/$H44</f>
        <v>4.3598489402023786E-2</v>
      </c>
      <c r="AL44" s="3">
        <f>($J44+$L44-AVERAGEIF($E:$E,_xlfn.CONCAT($A44,"_",$B44,"_",$C44,"_Standard"),$H:$H))/$L44</f>
        <v>0.95640151059797618</v>
      </c>
    </row>
    <row r="45" spans="1:38" x14ac:dyDescent="0.25">
      <c r="A45" t="str" cm="1">
        <f t="array" ref="A45:D45">_xlfn.TEXTSPLIT(E45,"_")</f>
        <v>Cottage</v>
      </c>
      <c r="B45" t="str">
        <v>Point</v>
      </c>
      <c r="C45" t="str">
        <v>Oblique</v>
      </c>
      <c r="D45" t="str">
        <v>Facing</v>
      </c>
      <c r="E45" t="s">
        <v>436</v>
      </c>
      <c r="F45" s="10">
        <v>74.199203491210895</v>
      </c>
      <c r="G45" s="10">
        <v>74.6202392578125</v>
      </c>
      <c r="H45" s="22">
        <v>79.181922912597599</v>
      </c>
      <c r="I45" s="10">
        <v>50.702999114990199</v>
      </c>
      <c r="J45" s="22">
        <v>74.851127624511705</v>
      </c>
      <c r="K45" s="10">
        <v>48.068000793457003</v>
      </c>
      <c r="L45" s="10">
        <v>13.366665840148899</v>
      </c>
      <c r="M45" s="3">
        <v>0.67599999904632502</v>
      </c>
      <c r="N45" s="3">
        <v>0.80678582191467196</v>
      </c>
      <c r="O45" s="3">
        <v>0.81222611665725697</v>
      </c>
      <c r="P45" s="3">
        <v>0.77020359039306596</v>
      </c>
      <c r="Q45" s="3">
        <v>0.79428577423095703</v>
      </c>
      <c r="R45" s="3">
        <v>0.83406978845596302</v>
      </c>
      <c r="S45" s="3">
        <v>0.83630150556564298</v>
      </c>
      <c r="T45">
        <v>20</v>
      </c>
      <c r="U45">
        <v>2</v>
      </c>
      <c r="V45">
        <v>100</v>
      </c>
      <c r="W45">
        <v>0.40000000596046398</v>
      </c>
      <c r="X45">
        <v>1.29999995231628</v>
      </c>
      <c r="Y45">
        <v>0.89999997615814198</v>
      </c>
      <c r="Z45" s="10">
        <v>17.993017196655199</v>
      </c>
      <c r="AA45" s="10">
        <v>19.6236267089843</v>
      </c>
      <c r="AB45" s="10">
        <v>67.460266113281193</v>
      </c>
      <c r="AC45" s="10">
        <v>65.874328613281193</v>
      </c>
      <c r="AD45" s="10">
        <v>1.5333913564682</v>
      </c>
      <c r="AE45" s="10">
        <v>1.8715850114822301</v>
      </c>
      <c r="AF45" s="10">
        <v>1.7030105590820299</v>
      </c>
      <c r="AG45" s="10">
        <v>1.7425718307495099</v>
      </c>
      <c r="AH45" s="3">
        <f t="shared" si="0"/>
        <v>8.7861338481622902E-3</v>
      </c>
      <c r="AI45" s="3">
        <f t="shared" si="1"/>
        <v>3.0941788581176554E-3</v>
      </c>
      <c r="AJ45" s="3">
        <f>(AVERAGEIF($E:$E,_xlfn.CONCAT($A45,"_",$B45,"_",$C45,"_Standard"),$J:$J)-$J45)/$J45</f>
        <v>1.5596568383674083</v>
      </c>
      <c r="AK45" s="3">
        <f>(AVERAGEIF($E:$E,_xlfn.CONCAT($A45,"_",$B45,"_",$C45,"_Standard"),$H:$H)-$H45)/$H45</f>
        <v>1.4743523964321292</v>
      </c>
      <c r="AL45" s="3">
        <f>($J45+$L45-AVERAGEIF($E:$E,_xlfn.CONCAT($A45,"_",$B45,"_",$C45,"_Standard"),$H:$H))/$L45</f>
        <v>-8.057819993129236</v>
      </c>
    </row>
    <row r="46" spans="1:38" x14ac:dyDescent="0.25">
      <c r="A46" t="str" cm="1">
        <f t="array" ref="A46:D46">_xlfn.TEXTSPLIT(E46,"_")</f>
        <v>Crowd</v>
      </c>
      <c r="B46" t="str">
        <v>Plane</v>
      </c>
      <c r="C46" t="str">
        <v>Oblique</v>
      </c>
      <c r="D46" t="str">
        <v>Facing</v>
      </c>
      <c r="E46" t="s">
        <v>437</v>
      </c>
      <c r="F46" s="10">
        <v>106.31250762939401</v>
      </c>
      <c r="G46" s="10">
        <v>63.784782409667898</v>
      </c>
      <c r="H46" s="22">
        <v>107.23061370849599</v>
      </c>
      <c r="I46" s="10">
        <v>62.555000305175703</v>
      </c>
      <c r="J46" s="22">
        <v>107.180618286132</v>
      </c>
      <c r="K46" s="10">
        <v>62.529998779296797</v>
      </c>
      <c r="L46" s="10">
        <v>10</v>
      </c>
      <c r="M46" s="3">
        <v>0.99500000476837103</v>
      </c>
      <c r="N46" s="3">
        <v>0.44413867592811501</v>
      </c>
      <c r="O46" s="3">
        <v>0.55484944581985396</v>
      </c>
      <c r="P46" s="3">
        <v>0.50207883119583097</v>
      </c>
      <c r="Q46" s="3">
        <v>0.46855056285858099</v>
      </c>
      <c r="R46" s="3">
        <v>0.56085461378097501</v>
      </c>
      <c r="S46" s="3">
        <v>0.60977351665496804</v>
      </c>
      <c r="T46">
        <v>25</v>
      </c>
      <c r="U46">
        <v>2</v>
      </c>
      <c r="V46">
        <v>100</v>
      </c>
      <c r="W46">
        <v>0.40000000596046398</v>
      </c>
      <c r="X46">
        <v>1.29999995231628</v>
      </c>
      <c r="Y46">
        <v>0.89999997615814198</v>
      </c>
      <c r="Z46" s="10">
        <v>289.52883911132801</v>
      </c>
      <c r="AA46" s="10">
        <v>350.93991088867102</v>
      </c>
      <c r="AB46" s="10">
        <v>73.113388061523395</v>
      </c>
      <c r="AC46" s="10">
        <v>87.705223083496094</v>
      </c>
      <c r="AD46" s="10">
        <v>18.924898147583001</v>
      </c>
      <c r="AE46" s="10">
        <v>17.817071914672798</v>
      </c>
      <c r="AF46" s="10">
        <v>1.4300441741943299</v>
      </c>
      <c r="AG46" s="10">
        <v>1.1881141662597601</v>
      </c>
      <c r="AH46" s="3">
        <f t="shared" si="0"/>
        <v>8.16564933040838E-3</v>
      </c>
      <c r="AI46" s="3">
        <f t="shared" si="1"/>
        <v>0.68034779201326512</v>
      </c>
      <c r="AJ46" s="3">
        <f>(AVERAGEIF($E:$E,_xlfn.CONCAT($A46,"_",$B46,"_",$C46,"_Standard"),$J:$J)-$J46)/$J46</f>
        <v>5.5095684355872643E-2</v>
      </c>
      <c r="AK46" s="3">
        <f>(AVERAGEIF($E:$E,_xlfn.CONCAT($A46,"_",$B46,"_",$C46,"_Standard"),$H:$H)-$H46)/$H46</f>
        <v>5.5070067579834528E-2</v>
      </c>
      <c r="AL46" s="3">
        <f>($J46+$L46-AVERAGEIF($E:$E,_xlfn.CONCAT($A46,"_",$B46,"_",$C46,"_Standard"),$H:$H))/$L46</f>
        <v>0.40448074340820028</v>
      </c>
    </row>
    <row r="47" spans="1:38" x14ac:dyDescent="0.25">
      <c r="A47" t="str" cm="1">
        <f t="array" ref="A47:D47">_xlfn.TEXTSPLIT(E47,"_")</f>
        <v>Random100</v>
      </c>
      <c r="B47" t="str">
        <v>Plane</v>
      </c>
      <c r="C47" t="str">
        <v>45</v>
      </c>
      <c r="D47" t="str">
        <v>Facing</v>
      </c>
      <c r="E47" t="s">
        <v>438</v>
      </c>
      <c r="F47" s="10">
        <v>21.5047206878662</v>
      </c>
      <c r="G47" s="10">
        <v>21.376842498779201</v>
      </c>
      <c r="H47" s="22">
        <v>41.878772735595703</v>
      </c>
      <c r="I47" s="10">
        <v>22.757999420166001</v>
      </c>
      <c r="J47" s="22">
        <v>21.580396652221602</v>
      </c>
      <c r="K47" s="10">
        <v>11.829000473022401</v>
      </c>
      <c r="L47" s="10">
        <v>22.654466629028299</v>
      </c>
      <c r="M47" s="3">
        <v>0.104000002145767</v>
      </c>
      <c r="N47" s="3">
        <v>0.39134934544563199</v>
      </c>
      <c r="O47" s="3">
        <v>0.44297859072685197</v>
      </c>
      <c r="P47" s="3">
        <v>0.41707870364189098</v>
      </c>
      <c r="Q47" s="3">
        <v>0.416924118995666</v>
      </c>
      <c r="R47" s="3">
        <v>0.416924118995666</v>
      </c>
      <c r="S47" s="3">
        <v>0.416924118995666</v>
      </c>
      <c r="T47">
        <v>9</v>
      </c>
      <c r="U47">
        <v>2</v>
      </c>
      <c r="V47">
        <v>100</v>
      </c>
      <c r="W47">
        <v>0.40000000596046398</v>
      </c>
      <c r="X47">
        <v>1.29999995231628</v>
      </c>
      <c r="Y47">
        <v>0.89999997615814198</v>
      </c>
      <c r="Z47" s="10">
        <v>0.32839992642402599</v>
      </c>
      <c r="AA47" s="10">
        <v>0.57949984073638905</v>
      </c>
      <c r="AB47" s="10">
        <v>39.090908050537102</v>
      </c>
      <c r="AC47" s="10">
        <v>77.191917419433594</v>
      </c>
      <c r="AD47" s="10">
        <v>3.02999801933765E-2</v>
      </c>
      <c r="AE47" s="10">
        <v>3.2599981874227503E-2</v>
      </c>
      <c r="AF47" s="10">
        <v>1.1010100841522199</v>
      </c>
      <c r="AG47" s="10">
        <v>1</v>
      </c>
      <c r="AH47" s="3">
        <f t="shared" si="0"/>
        <v>3.5190396310564765E-3</v>
      </c>
      <c r="AI47" s="3">
        <f t="shared" si="1"/>
        <v>9.5221805303578044E-3</v>
      </c>
      <c r="AJ47" s="3">
        <f>(AVERAGEIF($E:$E,_xlfn.CONCAT($A47,"_",$B47,"_",$C47,"_Standard"),$J:$J)-$J47)/$J47</f>
        <v>0.11176716138091443</v>
      </c>
      <c r="AK47" s="3">
        <f>(AVERAGEIF($E:$E,_xlfn.CONCAT($A47,"_",$B47,"_",$C47,"_Standard"),$H:$H)-$H47)/$H47</f>
        <v>5.7594052395690022E-2</v>
      </c>
      <c r="AL47" s="3">
        <f>($J47+$L47-AVERAGEIF($E:$E,_xlfn.CONCAT($A47,"_",$B47,"_",$C47,"_Standard"),$H:$H))/$L47</f>
        <v>-2.4665195814099392E-3</v>
      </c>
    </row>
    <row r="48" spans="1:38" x14ac:dyDescent="0.25">
      <c r="A48" t="str" cm="1">
        <f t="array" ref="A48:D48">_xlfn.TEXTSPLIT(E48,"_")</f>
        <v>Random100</v>
      </c>
      <c r="B48" t="str">
        <v>Plane</v>
      </c>
      <c r="C48" t="str">
        <v>Parallel</v>
      </c>
      <c r="D48" t="str">
        <v>Facing</v>
      </c>
      <c r="E48" t="s">
        <v>439</v>
      </c>
      <c r="F48" s="10">
        <v>14.021272659301699</v>
      </c>
      <c r="G48" s="10">
        <v>20.709514617919901</v>
      </c>
      <c r="H48" s="22">
        <v>29.523260116577099</v>
      </c>
      <c r="I48" s="10">
        <v>16.274999618530199</v>
      </c>
      <c r="J48" s="22">
        <v>13.935244560241699</v>
      </c>
      <c r="K48" s="10">
        <v>7.9349999427795401</v>
      </c>
      <c r="L48" s="10">
        <v>18.758165359496999</v>
      </c>
      <c r="M48" s="3">
        <v>0.168999999761581</v>
      </c>
      <c r="N48" s="3">
        <v>0.12727673351764601</v>
      </c>
      <c r="O48" s="3">
        <v>0.14626337587833399</v>
      </c>
      <c r="P48" s="3">
        <v>0.195206314325332</v>
      </c>
      <c r="Q48" s="3">
        <v>0.195206314325332</v>
      </c>
      <c r="R48" s="3">
        <v>0.195206314325332</v>
      </c>
      <c r="S48" s="3">
        <v>0.195206314325332</v>
      </c>
      <c r="T48">
        <v>8</v>
      </c>
      <c r="U48">
        <v>2</v>
      </c>
      <c r="V48">
        <v>100</v>
      </c>
      <c r="W48">
        <v>0.40000000596046398</v>
      </c>
      <c r="X48">
        <v>1.29999995231628</v>
      </c>
      <c r="Y48">
        <v>0.89999997615814198</v>
      </c>
      <c r="Z48" s="10">
        <v>0.42849987745285001</v>
      </c>
      <c r="AA48" s="10">
        <v>0.55189967155456499</v>
      </c>
      <c r="AB48" s="10">
        <v>55.050506591796797</v>
      </c>
      <c r="AC48" s="10">
        <v>77.191917419433594</v>
      </c>
      <c r="AD48" s="10">
        <v>1.5599985606968399E-2</v>
      </c>
      <c r="AE48" s="10">
        <v>2.8999980539083401E-2</v>
      </c>
      <c r="AF48" s="10">
        <v>1</v>
      </c>
      <c r="AG48" s="10">
        <v>1</v>
      </c>
      <c r="AH48" s="3">
        <f t="shared" si="0"/>
        <v>6.135541412706857E-3</v>
      </c>
      <c r="AI48" s="3">
        <f t="shared" si="1"/>
        <v>0.32710906955860952</v>
      </c>
      <c r="AJ48" s="3">
        <f>(AVERAGEIF($E:$E,_xlfn.CONCAT($A48,"_",$B48,"_",$C48,"_Standard"),$J:$J)-$J48)/$J48</f>
        <v>0.50590805755451507</v>
      </c>
      <c r="AK48" s="3">
        <f>(AVERAGEIF($E:$E,_xlfn.CONCAT($A48,"_",$B48,"_",$C48,"_Standard"),$H:$H)-$H48)/$H48</f>
        <v>0.23879312533598554</v>
      </c>
      <c r="AL48" s="3">
        <f>($J48+$L48-AVERAGEIF($E:$E,_xlfn.CONCAT($A48,"_",$B48,"_",$C48,"_Standard"),$H:$H))/$L48</f>
        <v>-0.20683268730322865</v>
      </c>
    </row>
    <row r="49" spans="1:38" x14ac:dyDescent="0.25">
      <c r="A49" t="str" cm="1">
        <f t="array" ref="A49:D49">_xlfn.TEXTSPLIT(E49,"_")</f>
        <v>Random100</v>
      </c>
      <c r="B49" t="str">
        <v>Plane</v>
      </c>
      <c r="C49" t="str">
        <v>15</v>
      </c>
      <c r="D49" t="str">
        <v>Facing</v>
      </c>
      <c r="E49" t="s">
        <v>440</v>
      </c>
      <c r="F49" s="10">
        <v>17.442604064941399</v>
      </c>
      <c r="G49" s="10">
        <v>20.795383453369102</v>
      </c>
      <c r="H49" s="22">
        <v>35.011257171630803</v>
      </c>
      <c r="I49" s="10">
        <v>19.117000579833899</v>
      </c>
      <c r="J49" s="22">
        <v>17.4556484222412</v>
      </c>
      <c r="K49" s="10">
        <v>9.67000007629394</v>
      </c>
      <c r="L49" s="10">
        <v>20.109548568725501</v>
      </c>
      <c r="M49" s="3">
        <v>0.12700000405311501</v>
      </c>
      <c r="N49" s="3">
        <v>0.31519353389739901</v>
      </c>
      <c r="O49" s="3">
        <v>0.37115147709846402</v>
      </c>
      <c r="P49" s="3">
        <v>0.370346099138259</v>
      </c>
      <c r="Q49" s="3">
        <v>0.37148314714431702</v>
      </c>
      <c r="R49" s="3">
        <v>0.37148314714431702</v>
      </c>
      <c r="S49" s="3">
        <v>0.37148314714431702</v>
      </c>
      <c r="T49">
        <v>9</v>
      </c>
      <c r="U49">
        <v>2</v>
      </c>
      <c r="V49">
        <v>100</v>
      </c>
      <c r="W49">
        <v>0.40000000596046398</v>
      </c>
      <c r="X49">
        <v>1.29999995231628</v>
      </c>
      <c r="Y49">
        <v>0.89999997615814198</v>
      </c>
      <c r="Z49" s="10">
        <v>0.45959988236427302</v>
      </c>
      <c r="AA49" s="10">
        <v>0.55699968338012695</v>
      </c>
      <c r="AB49" s="10">
        <v>56.101009368896399</v>
      </c>
      <c r="AC49" s="10">
        <v>77.191917419433594</v>
      </c>
      <c r="AD49" s="10">
        <v>2.3499978706240598E-2</v>
      </c>
      <c r="AE49" s="10">
        <v>2.8099982067942599E-2</v>
      </c>
      <c r="AF49" s="10">
        <v>1</v>
      </c>
      <c r="AG49" s="10">
        <v>1</v>
      </c>
      <c r="AH49" s="3">
        <f t="shared" si="0"/>
        <v>7.4784460228731096E-4</v>
      </c>
      <c r="AI49" s="3">
        <f t="shared" si="1"/>
        <v>0.16059982921771149</v>
      </c>
      <c r="AJ49" s="3">
        <f>(AVERAGEIF($E:$E,_xlfn.CONCAT($A49,"_",$B49,"_",$C49,"_Standard"),$J:$J)-$J49)/$J49</f>
        <v>0.25710585266025171</v>
      </c>
      <c r="AK49" s="3">
        <f>(AVERAGEIF($E:$E,_xlfn.CONCAT($A49,"_",$B49,"_",$C49,"_Standard"),$H:$H)-$H49)/$H49</f>
        <v>0.1281861139327764</v>
      </c>
      <c r="AL49" s="3">
        <f>($J49+$L49-AVERAGEIF($E:$E,_xlfn.CONCAT($A49,"_",$B49,"_",$C49,"_Standard"),$H:$H))/$L49</f>
        <v>-9.6174072470443309E-2</v>
      </c>
    </row>
    <row r="50" spans="1:38" x14ac:dyDescent="0.25">
      <c r="A50" t="str" cm="1">
        <f t="array" ref="A50:D50">_xlfn.TEXTSPLIT(E50,"_")</f>
        <v>Random100</v>
      </c>
      <c r="B50" t="str">
        <v>Plane</v>
      </c>
      <c r="C50" t="str">
        <v>Oblique</v>
      </c>
      <c r="D50" t="str">
        <v>Facing</v>
      </c>
      <c r="E50" t="s">
        <v>441</v>
      </c>
      <c r="F50" s="10">
        <v>24.291151046752901</v>
      </c>
      <c r="G50" s="10">
        <v>20.709514617919901</v>
      </c>
      <c r="H50" s="22">
        <v>43.204368591308501</v>
      </c>
      <c r="I50" s="10">
        <v>23.3619995117187</v>
      </c>
      <c r="J50" s="22">
        <v>24.029579162597599</v>
      </c>
      <c r="K50" s="10">
        <v>13.027000427246</v>
      </c>
      <c r="L50" s="10">
        <v>21.376613616943299</v>
      </c>
      <c r="M50" s="3">
        <v>0.103000000119209</v>
      </c>
      <c r="N50" s="3">
        <v>0.50152385234832697</v>
      </c>
      <c r="O50" s="3">
        <v>0.54384702444076505</v>
      </c>
      <c r="P50" s="3">
        <v>0.51585769653320301</v>
      </c>
      <c r="Q50" s="3">
        <v>0.51585769653320301</v>
      </c>
      <c r="R50" s="3">
        <v>0.51585769653320301</v>
      </c>
      <c r="S50" s="3">
        <v>0.51585769653320301</v>
      </c>
      <c r="T50">
        <v>8</v>
      </c>
      <c r="U50">
        <v>2</v>
      </c>
      <c r="V50">
        <v>100</v>
      </c>
      <c r="W50">
        <v>0.40000000596046398</v>
      </c>
      <c r="X50">
        <v>1.29999995231628</v>
      </c>
      <c r="Y50">
        <v>0.89999997615814198</v>
      </c>
      <c r="Z50" s="10">
        <v>0.39389988780021601</v>
      </c>
      <c r="AA50" s="10">
        <v>0.54429960250854403</v>
      </c>
      <c r="AB50" s="10">
        <v>55.050506591796797</v>
      </c>
      <c r="AC50" s="10">
        <v>77.191917419433594</v>
      </c>
      <c r="AD50" s="10">
        <v>2.35999803990125E-2</v>
      </c>
      <c r="AE50" s="10">
        <v>2.6999983936548198E-2</v>
      </c>
      <c r="AF50" s="10">
        <v>1</v>
      </c>
      <c r="AG50" s="10">
        <v>1</v>
      </c>
      <c r="AH50" s="3">
        <f t="shared" si="0"/>
        <v>1.0768196354790163E-2</v>
      </c>
      <c r="AI50" s="3">
        <f t="shared" si="1"/>
        <v>0.1603159033869801</v>
      </c>
      <c r="AJ50" s="3">
        <f>(AVERAGEIF($E:$E,_xlfn.CONCAT($A50,"_",$B50,"_",$C50,"_Standard"),$J:$J)-$J50)/$J50</f>
        <v>-5.0187721952436017E-2</v>
      </c>
      <c r="AK50" s="3">
        <f>(AVERAGEIF($E:$E,_xlfn.CONCAT($A50,"_",$B50,"_",$C50,"_Standard"),$H:$H)-$H50)/$H50</f>
        <v>-2.7913432080442738E-2</v>
      </c>
      <c r="AL50" s="3">
        <f>($J50+$L50-AVERAGEIF($E:$E,_xlfn.CONCAT($A50,"_",$B50,"_",$C50,"_Standard"),$H:$H))/$L50</f>
        <v>0.15941750445371036</v>
      </c>
    </row>
    <row r="51" spans="1:38" x14ac:dyDescent="0.25">
      <c r="A51" t="str" cm="1">
        <f t="array" ref="A51:D51">_xlfn.TEXTSPLIT(E51,"_")</f>
        <v>Random1000</v>
      </c>
      <c r="B51" t="str">
        <v>Plane</v>
      </c>
      <c r="C51" t="str">
        <v>Oblique</v>
      </c>
      <c r="D51" t="str">
        <v>Facing</v>
      </c>
      <c r="E51" t="s">
        <v>442</v>
      </c>
      <c r="F51" s="10">
        <v>104.872924804687</v>
      </c>
      <c r="G51" s="10">
        <v>71.125297546386705</v>
      </c>
      <c r="H51" s="22">
        <v>132.351150512695</v>
      </c>
      <c r="I51" s="10">
        <v>77.454002380371094</v>
      </c>
      <c r="J51" s="22">
        <v>103.916450500488</v>
      </c>
      <c r="K51" s="10">
        <v>61.222000122070298</v>
      </c>
      <c r="L51" s="10">
        <v>61.680644989013601</v>
      </c>
      <c r="M51" s="3">
        <v>0.53899997472762995</v>
      </c>
      <c r="N51" s="3">
        <v>0.55165952444076505</v>
      </c>
      <c r="O51" s="3">
        <v>0.65585690736770597</v>
      </c>
      <c r="P51" s="3">
        <v>0.61795848608016901</v>
      </c>
      <c r="Q51" s="3">
        <v>0.60118883848190297</v>
      </c>
      <c r="R51" s="3">
        <v>0.60234677791595403</v>
      </c>
      <c r="S51" s="3">
        <v>0.60234677791595403</v>
      </c>
      <c r="T51">
        <v>13</v>
      </c>
      <c r="U51">
        <v>2</v>
      </c>
      <c r="V51">
        <v>100</v>
      </c>
      <c r="W51">
        <v>0.40000000596046398</v>
      </c>
      <c r="X51">
        <v>1.29999995231628</v>
      </c>
      <c r="Y51">
        <v>0.89999997615814198</v>
      </c>
      <c r="Z51" s="10">
        <v>4.3051004409790004</v>
      </c>
      <c r="AA51" s="10">
        <v>6.1310915946960396</v>
      </c>
      <c r="AB51" s="10">
        <v>58.942943572997997</v>
      </c>
      <c r="AC51" s="10">
        <v>85.615615844726506</v>
      </c>
      <c r="AD51" s="10">
        <v>0.25690203905105502</v>
      </c>
      <c r="AE51" s="10">
        <v>0.27240154147148099</v>
      </c>
      <c r="AF51" s="10">
        <v>1.07407402992248</v>
      </c>
      <c r="AG51" s="10">
        <v>1.00200200080871</v>
      </c>
      <c r="AH51" s="3">
        <f t="shared" si="0"/>
        <v>9.1203168594784778E-3</v>
      </c>
      <c r="AI51" s="3">
        <f t="shared" si="1"/>
        <v>0.46103361371128831</v>
      </c>
      <c r="AJ51" s="3">
        <f>(AVERAGEIF($E:$E,_xlfn.CONCAT($A51,"_",$B51,"_",$C51,"_Standard"),$J:$J)-$J51)/$J51</f>
        <v>-8.1025439745850726E-3</v>
      </c>
      <c r="AK51" s="3">
        <f>(AVERAGEIF($E:$E,_xlfn.CONCAT($A51,"_",$B51,"_",$C51,"_Standard"),$H:$H)-$H51)/$H51</f>
        <v>-6.3619431700083625E-3</v>
      </c>
      <c r="AL51" s="3">
        <f>($J51+$L51-AVERAGEIF($E:$E,_xlfn.CONCAT($A51,"_",$B51,"_",$C51,"_Standard"),$H:$H))/$L51</f>
        <v>0.55265238359497149</v>
      </c>
    </row>
    <row r="52" spans="1:38" x14ac:dyDescent="0.25">
      <c r="A52" t="str" cm="1">
        <f t="array" ref="A52:D52">_xlfn.TEXTSPLIT(E52,"_")</f>
        <v>Sponza</v>
      </c>
      <c r="B52" t="str">
        <v>Plane</v>
      </c>
      <c r="C52" t="str">
        <v>15</v>
      </c>
      <c r="D52" t="str">
        <v>Facing</v>
      </c>
      <c r="E52" t="s">
        <v>443</v>
      </c>
      <c r="F52" s="10">
        <v>137.68273925781199</v>
      </c>
      <c r="G52" s="10">
        <v>90.694694519042898</v>
      </c>
      <c r="H52" s="22">
        <v>146.47454833984301</v>
      </c>
      <c r="I52" s="10">
        <v>88.813003540039006</v>
      </c>
      <c r="J52" s="22">
        <v>145.19735717773401</v>
      </c>
      <c r="K52" s="10">
        <v>88.166999816894503</v>
      </c>
      <c r="L52" s="10">
        <v>182.45715332031199</v>
      </c>
      <c r="M52" s="3">
        <v>0.99299997091293302</v>
      </c>
      <c r="N52" s="3">
        <v>0.53054022789001398</v>
      </c>
      <c r="O52" s="3">
        <v>0.60987770557403498</v>
      </c>
      <c r="P52" s="3">
        <v>0.53095370531082098</v>
      </c>
      <c r="Q52" s="3">
        <v>0.50306427478790205</v>
      </c>
      <c r="R52" s="3">
        <v>0.58865594863891602</v>
      </c>
      <c r="S52" s="3">
        <v>0.68646985292434604</v>
      </c>
      <c r="T52">
        <v>28</v>
      </c>
      <c r="U52">
        <v>2</v>
      </c>
      <c r="V52">
        <v>100</v>
      </c>
      <c r="W52">
        <v>0.40000000596046398</v>
      </c>
      <c r="X52">
        <v>1.29999995231628</v>
      </c>
      <c r="Y52">
        <v>0.89999997615814198</v>
      </c>
      <c r="Z52" s="10">
        <v>710.15490722656205</v>
      </c>
      <c r="AA52" s="10">
        <v>777.16326904296795</v>
      </c>
      <c r="AB52" s="10">
        <v>75.687095642089801</v>
      </c>
      <c r="AC52" s="10">
        <v>76.229072570800696</v>
      </c>
      <c r="AD52" s="10">
        <v>44.074447631835902</v>
      </c>
      <c r="AE52" s="10">
        <v>52.878963470458899</v>
      </c>
      <c r="AF52" s="10">
        <v>1.48307561874389</v>
      </c>
      <c r="AG52" s="10">
        <v>1.4165676832198999</v>
      </c>
      <c r="AH52" s="3">
        <f t="shared" si="0"/>
        <v>5.4579230195666267E-2</v>
      </c>
      <c r="AI52" s="3">
        <f t="shared" si="1"/>
        <v>0.60094653769683681</v>
      </c>
      <c r="AJ52" s="3">
        <f>(AVERAGEIF($E:$E,_xlfn.CONCAT($A52,"_",$B52,"_",$C52,"_Standard"),$J:$J)-$J52)/$J52</f>
        <v>1.2617016129422158</v>
      </c>
      <c r="AK52" s="3">
        <f>(AVERAGEIF($E:$E,_xlfn.CONCAT($A52,"_",$B52,"_",$C52,"_Standard"),$H:$H)-$H52)/$H52</f>
        <v>1.2507001511351465</v>
      </c>
      <c r="AL52" s="3">
        <f>($J52+$L52-AVERAGEIF($E:$E,_xlfn.CONCAT($A52,"_",$B52,"_",$C52,"_Standard"),$H:$H))/$L52</f>
        <v>-1.1047950443204778E-2</v>
      </c>
    </row>
    <row r="53" spans="1:38" x14ac:dyDescent="0.25">
      <c r="A53" t="str" cm="1">
        <f t="array" ref="A53:D53">_xlfn.TEXTSPLIT(E53,"_")</f>
        <v>Sponza</v>
      </c>
      <c r="B53" t="str">
        <v>Plane</v>
      </c>
      <c r="C53" t="str">
        <v>45</v>
      </c>
      <c r="D53" t="str">
        <v>Facing</v>
      </c>
      <c r="E53" t="s">
        <v>444</v>
      </c>
      <c r="F53" s="10">
        <v>215.28874206542901</v>
      </c>
      <c r="G53" s="10">
        <v>148.45758056640599</v>
      </c>
      <c r="H53" s="22">
        <v>197.687240600585</v>
      </c>
      <c r="I53" s="10">
        <v>130.88800048828099</v>
      </c>
      <c r="J53" s="22">
        <v>196.22282409667901</v>
      </c>
      <c r="K53" s="10">
        <v>130.11799621582</v>
      </c>
      <c r="L53" s="10">
        <v>27.1185188293457</v>
      </c>
      <c r="M53" s="3">
        <v>0.94599997997283902</v>
      </c>
      <c r="N53" s="3">
        <v>0.544034123420715</v>
      </c>
      <c r="O53" s="3">
        <v>0.58899652957916204</v>
      </c>
      <c r="P53" s="3">
        <v>0.48862430453300398</v>
      </c>
      <c r="Q53" s="3">
        <v>0.46713334321975702</v>
      </c>
      <c r="R53" s="3">
        <v>0.55297708511352495</v>
      </c>
      <c r="S53" s="3">
        <v>0.61856979131698597</v>
      </c>
      <c r="T53">
        <v>31</v>
      </c>
      <c r="U53">
        <v>2</v>
      </c>
      <c r="V53">
        <v>100</v>
      </c>
      <c r="W53">
        <v>0.40000000596046398</v>
      </c>
      <c r="X53">
        <v>1.29999995231628</v>
      </c>
      <c r="Y53">
        <v>0.89999997615814198</v>
      </c>
      <c r="Z53" s="10">
        <v>393.80917358398398</v>
      </c>
      <c r="AA53" s="10">
        <v>770.652587890625</v>
      </c>
      <c r="AB53" s="10">
        <v>49.086437225341797</v>
      </c>
      <c r="AC53" s="10">
        <v>76.229072570800696</v>
      </c>
      <c r="AD53" s="10">
        <v>45.480617523193303</v>
      </c>
      <c r="AE53" s="10">
        <v>52.338088989257798</v>
      </c>
      <c r="AF53" s="10">
        <v>1.83189845085144</v>
      </c>
      <c r="AG53" s="10">
        <v>1.4165676832198999</v>
      </c>
      <c r="AH53" s="3">
        <f t="shared" si="0"/>
        <v>8.8559753686310375E-2</v>
      </c>
      <c r="AI53" s="3">
        <f t="shared" si="1"/>
        <v>0.32174337846565754</v>
      </c>
      <c r="AJ53" s="3">
        <f>(AVERAGEIF($E:$E,_xlfn.CONCAT($A53,"_",$B53,"_",$C53,"_Standard"),$J:$J)-$J53)/$J53</f>
        <v>0.49560575439831273</v>
      </c>
      <c r="AK53" s="3">
        <f>(AVERAGEIF($E:$E,_xlfn.CONCAT($A53,"_",$B53,"_",$C53,"_Standard"),$H:$H)-$H53)/$H53</f>
        <v>0.49193458813392038</v>
      </c>
      <c r="AL53" s="3">
        <f>($J53+$L53-AVERAGEIF($E:$E,_xlfn.CONCAT($A53,"_",$B53,"_",$C53,"_Standard"),$H:$H))/$L53</f>
        <v>-2.640081097691267</v>
      </c>
    </row>
    <row r="54" spans="1:38" x14ac:dyDescent="0.25">
      <c r="A54" t="str" cm="1">
        <f t="array" ref="A54:D54">_xlfn.TEXTSPLIT(E54,"_")</f>
        <v>Sponza</v>
      </c>
      <c r="B54" t="str">
        <v>Plane</v>
      </c>
      <c r="C54" t="str">
        <v>Oblique</v>
      </c>
      <c r="D54" t="str">
        <v>Facing</v>
      </c>
      <c r="E54" t="s">
        <v>445</v>
      </c>
      <c r="F54" s="10">
        <v>193.09519958496</v>
      </c>
      <c r="G54" s="10">
        <v>98.416282653808594</v>
      </c>
      <c r="H54" s="22">
        <v>196.90774536132801</v>
      </c>
      <c r="I54" s="10">
        <v>118.001998901367</v>
      </c>
      <c r="J54" s="22">
        <v>196.33293151855401</v>
      </c>
      <c r="K54" s="10">
        <v>117.693000793457</v>
      </c>
      <c r="L54" s="10">
        <v>44.215385437011697</v>
      </c>
      <c r="M54" s="3">
        <v>0.98699998855590798</v>
      </c>
      <c r="N54" s="3">
        <v>0.54590749740600497</v>
      </c>
      <c r="O54" s="3">
        <v>0.69074791669845503</v>
      </c>
      <c r="P54" s="3">
        <v>0.62502855062484697</v>
      </c>
      <c r="Q54" s="3">
        <v>0.58571064472198398</v>
      </c>
      <c r="R54" s="3">
        <v>0.62107360363006503</v>
      </c>
      <c r="S54" s="3">
        <v>0.68714469671249301</v>
      </c>
      <c r="T54">
        <v>26</v>
      </c>
      <c r="U54">
        <v>2</v>
      </c>
      <c r="V54">
        <v>100</v>
      </c>
      <c r="W54">
        <v>0.40000000596046398</v>
      </c>
      <c r="X54">
        <v>1.29999995231628</v>
      </c>
      <c r="Y54">
        <v>0.89999997615814198</v>
      </c>
      <c r="Z54" s="10">
        <v>529.23571777343705</v>
      </c>
      <c r="AA54" s="10">
        <v>778.89813232421795</v>
      </c>
      <c r="AB54" s="10">
        <v>75.442955017089801</v>
      </c>
      <c r="AC54" s="10">
        <v>76.229072570800696</v>
      </c>
      <c r="AD54" s="10">
        <v>35.857463836669901</v>
      </c>
      <c r="AE54" s="10">
        <v>53.125576019287102</v>
      </c>
      <c r="AF54" s="10">
        <v>1.48991346359252</v>
      </c>
      <c r="AG54" s="10">
        <v>1.4165676832198999</v>
      </c>
      <c r="AH54" s="3">
        <f t="shared" si="0"/>
        <v>1.6767542334315957E-2</v>
      </c>
      <c r="AI54" s="3">
        <f t="shared" si="1"/>
        <v>0.99492326091180761</v>
      </c>
      <c r="AJ54" s="3">
        <f>(AVERAGEIF($E:$E,_xlfn.CONCAT($A54,"_",$B54,"_",$C54,"_Standard"),$J:$J)-$J54)/$J54</f>
        <v>0.72466088308156118</v>
      </c>
      <c r="AK54" s="3">
        <f>(AVERAGEIF($E:$E,_xlfn.CONCAT($A54,"_",$B54,"_",$C54,"_Standard"),$H:$H)-$H54)/$H54</f>
        <v>0.72254552775432501</v>
      </c>
      <c r="AL54" s="3">
        <f>($J54+$L54-AVERAGEIF($E:$E,_xlfn.CONCAT($A54,"_",$B54,"_",$C54,"_Standard"),$H:$H))/$L54</f>
        <v>-2.23076737253121</v>
      </c>
    </row>
    <row r="55" spans="1:38" x14ac:dyDescent="0.25">
      <c r="A55" t="str" cm="1">
        <f t="array" ref="A55:D55">_xlfn.TEXTSPLIT(E55,"_")</f>
        <v>Wood</v>
      </c>
      <c r="B55" t="str">
        <v>Point</v>
      </c>
      <c r="C55" t="str">
        <v>Oblique</v>
      </c>
      <c r="D55" t="str">
        <v>Facing</v>
      </c>
      <c r="E55" t="s">
        <v>446</v>
      </c>
      <c r="F55" s="10">
        <v>68.761940002441406</v>
      </c>
      <c r="G55" s="10">
        <v>83.626739501953097</v>
      </c>
      <c r="H55" s="22">
        <v>87.431571960449205</v>
      </c>
      <c r="I55" s="10">
        <v>56.238998413085902</v>
      </c>
      <c r="J55" s="22">
        <v>78.306625366210895</v>
      </c>
      <c r="K55" s="10">
        <v>50.976001739501903</v>
      </c>
      <c r="L55" s="10">
        <v>20.2213420867919</v>
      </c>
      <c r="M55" s="3">
        <v>0.54100000858306796</v>
      </c>
      <c r="N55" s="3">
        <v>0.722453713417053</v>
      </c>
      <c r="O55" s="3">
        <v>0.807708740234375</v>
      </c>
      <c r="P55" s="3">
        <v>0.74582791328430098</v>
      </c>
      <c r="Q55" s="3">
        <v>0.77515071630477905</v>
      </c>
      <c r="R55" s="3">
        <v>0.81911879777908303</v>
      </c>
      <c r="S55" s="3">
        <v>0.82572066783904996</v>
      </c>
      <c r="T55">
        <v>22</v>
      </c>
      <c r="U55">
        <v>2</v>
      </c>
      <c r="V55">
        <v>100</v>
      </c>
      <c r="W55">
        <v>0.40000000596046398</v>
      </c>
      <c r="X55">
        <v>1.29999995231628</v>
      </c>
      <c r="Y55">
        <v>0.89999997615814198</v>
      </c>
      <c r="Z55" s="10">
        <v>33.399074554443303</v>
      </c>
      <c r="AA55" s="10">
        <v>32.474552154541001</v>
      </c>
      <c r="AB55" s="10">
        <v>69.827140808105398</v>
      </c>
      <c r="AC55" s="10">
        <v>66.061386108398395</v>
      </c>
      <c r="AD55" s="10">
        <v>2.6191978454589799</v>
      </c>
      <c r="AE55" s="10">
        <v>2.7633321285247798</v>
      </c>
      <c r="AF55" s="10">
        <v>1.60455358028411</v>
      </c>
      <c r="AG55" s="10">
        <v>1.54545450210571</v>
      </c>
      <c r="AH55" s="3">
        <f t="shared" si="0"/>
        <v>0.13880767999609381</v>
      </c>
      <c r="AI55" s="3">
        <f t="shared" si="1"/>
        <v>6.3617380845249275E-2</v>
      </c>
      <c r="AJ55" s="3">
        <f>(AVERAGEIF($E:$E,_xlfn.CONCAT($A55,"_",$B55,"_",$C55,"_Standard"),$J:$J)-$J55)/$J55</f>
        <v>1.7448096739162851</v>
      </c>
      <c r="AK55" s="3">
        <f>(AVERAGEIF($E:$E,_xlfn.CONCAT($A55,"_",$B55,"_",$C55,"_Standard"),$H:$H)-$H55)/$H55</f>
        <v>1.5595845174331029</v>
      </c>
      <c r="AL55" s="3">
        <f>($J55+$L55-AVERAGEIF($E:$E,_xlfn.CONCAT($A55,"_",$B55,"_",$C55,"_Standard"),$H:$H))/$L55</f>
        <v>-6.1944716594067426</v>
      </c>
    </row>
    <row r="56" spans="1:38" x14ac:dyDescent="0.25">
      <c r="A56" t="str" cm="1">
        <f t="array" ref="A56:D56">_xlfn.TEXTSPLIT(E56,"_")</f>
        <v>Random100</v>
      </c>
      <c r="B56" t="str">
        <v>Point</v>
      </c>
      <c r="C56" t="str">
        <v>Oblique</v>
      </c>
      <c r="D56" t="str">
        <v>Facing</v>
      </c>
      <c r="E56" t="s">
        <v>447</v>
      </c>
      <c r="F56" s="10">
        <v>25.924695968627901</v>
      </c>
      <c r="G56" s="10">
        <v>20.688728332519499</v>
      </c>
      <c r="H56" s="22">
        <v>48.885921478271399</v>
      </c>
      <c r="I56" s="10">
        <v>26.500999450683501</v>
      </c>
      <c r="J56" s="22">
        <v>27.136165618896399</v>
      </c>
      <c r="K56" s="10">
        <v>14.621999740600501</v>
      </c>
      <c r="L56" s="10">
        <v>24.795934677123999</v>
      </c>
      <c r="M56" s="3">
        <v>0.112999998033046</v>
      </c>
      <c r="N56" s="3">
        <v>0.55064064264297397</v>
      </c>
      <c r="O56" s="3">
        <v>0.60902756452560403</v>
      </c>
      <c r="P56" s="3">
        <v>0.57123780250549305</v>
      </c>
      <c r="Q56" s="3">
        <v>0.57077795267105103</v>
      </c>
      <c r="R56" s="3">
        <v>0.57077795267105103</v>
      </c>
      <c r="S56" s="3">
        <v>0.57077795267105103</v>
      </c>
      <c r="T56">
        <v>9</v>
      </c>
      <c r="U56">
        <v>2</v>
      </c>
      <c r="V56">
        <v>100</v>
      </c>
      <c r="W56">
        <v>0.40000000596046398</v>
      </c>
      <c r="X56">
        <v>1.29999995231628</v>
      </c>
      <c r="Y56">
        <v>0.89999997615814198</v>
      </c>
      <c r="Z56" s="10">
        <v>0.38039988279342601</v>
      </c>
      <c r="AA56" s="10">
        <v>0.549299716949462</v>
      </c>
      <c r="AB56" s="10">
        <v>49.818180084228501</v>
      </c>
      <c r="AC56" s="10">
        <v>77.191917419433594</v>
      </c>
      <c r="AD56" s="10">
        <v>3.1199978664517399E-2</v>
      </c>
      <c r="AE56" s="10">
        <v>3.0099980533122999E-2</v>
      </c>
      <c r="AF56" s="10">
        <v>1.0303030014037999</v>
      </c>
      <c r="AG56" s="10">
        <v>1</v>
      </c>
      <c r="AH56" s="3">
        <f t="shared" si="0"/>
        <v>4.6730332025283011E-2</v>
      </c>
      <c r="AI56" s="3">
        <f t="shared" si="1"/>
        <v>0.31164009613111504</v>
      </c>
      <c r="AJ56" s="3">
        <f>(AVERAGEIF($E:$E,_xlfn.CONCAT($A56,"_",$B56,"_",$C56,"_Standard"),$J:$J)-$J56)/$J56</f>
        <v>-1.8592810402294397E-2</v>
      </c>
      <c r="AK56" s="3">
        <f>(AVERAGEIF($E:$E,_xlfn.CONCAT($A56,"_",$B56,"_",$C56,"_Standard"),$H:$H)-$H56)/$H56</f>
        <v>-1.0227737464816575E-2</v>
      </c>
      <c r="AL56" s="3">
        <f>($J56+$L56-AVERAGEIF($E:$E,_xlfn.CONCAT($A56,"_",$B56,"_",$C56,"_Standard"),$H:$H))/$L56</f>
        <v>0.14301421723077801</v>
      </c>
    </row>
    <row r="57" spans="1:38" x14ac:dyDescent="0.25">
      <c r="A57" t="str" cm="1">
        <f t="array" ref="A57:D57">_xlfn.TEXTSPLIT(E57,"_")</f>
        <v>Suzanne</v>
      </c>
      <c r="B57" t="str">
        <v>Point</v>
      </c>
      <c r="C57" t="str">
        <v>Parallel</v>
      </c>
      <c r="D57" t="str">
        <v>Facing</v>
      </c>
      <c r="E57" t="s">
        <v>513</v>
      </c>
      <c r="F57" s="10">
        <v>45.196117401122997</v>
      </c>
      <c r="G57" s="10">
        <v>40.5193481445312</v>
      </c>
      <c r="H57" s="22">
        <v>52.828834533691399</v>
      </c>
      <c r="I57" s="10">
        <v>33.902000427246001</v>
      </c>
      <c r="J57" s="22">
        <v>44.892429351806598</v>
      </c>
      <c r="K57" s="10">
        <v>29.413000106811499</v>
      </c>
      <c r="L57" s="10">
        <v>18.806636810302699</v>
      </c>
      <c r="M57" s="3">
        <v>0.57800000905990601</v>
      </c>
      <c r="N57" s="3">
        <v>0.38417217135429299</v>
      </c>
      <c r="O57" s="3">
        <v>0.493155807256698</v>
      </c>
      <c r="P57" s="3">
        <v>0.53917652368545499</v>
      </c>
      <c r="Q57" s="3">
        <v>0.60729998350143399</v>
      </c>
      <c r="R57" s="3">
        <v>0.61344146728515603</v>
      </c>
      <c r="S57" s="3">
        <v>0.61344146728515603</v>
      </c>
      <c r="T57">
        <v>13</v>
      </c>
      <c r="U57">
        <v>2</v>
      </c>
      <c r="V57">
        <v>100</v>
      </c>
      <c r="W57">
        <v>0.40000000596046398</v>
      </c>
      <c r="X57">
        <v>1.29999995231628</v>
      </c>
      <c r="Y57">
        <v>0.89999997615814198</v>
      </c>
      <c r="Z57" s="10">
        <v>5.1689958572387598</v>
      </c>
      <c r="AA57" s="10">
        <v>6.1395916938781703</v>
      </c>
      <c r="AB57" s="10">
        <v>74.483406066894503</v>
      </c>
      <c r="AC57" s="10">
        <v>88.482398986816406</v>
      </c>
      <c r="AD57" s="10">
        <v>0.326400697231292</v>
      </c>
      <c r="AE57" s="10">
        <v>0.303901046514511</v>
      </c>
      <c r="AF57" s="10">
        <v>1.41390037536621</v>
      </c>
      <c r="AG57" s="10">
        <v>1.1759834289550699</v>
      </c>
      <c r="AH57" s="3">
        <f t="shared" si="0"/>
        <v>6.7193393322067382E-3</v>
      </c>
      <c r="AI57" s="3">
        <f t="shared" si="1"/>
        <v>0.10792575417740578</v>
      </c>
      <c r="AJ57" s="3">
        <f>(AVERAGEIF($E:$E,_xlfn.CONCAT($A57,"_",$B57,"_",$C57,"_Standard"),$J:$J)-$J57)/$J57</f>
        <v>0.10083690217798222</v>
      </c>
      <c r="AK57" s="3">
        <f>(AVERAGEIF($E:$E,_xlfn.CONCAT($A57,"_",$B57,"_",$C57,"_Standard"),$H:$H)-$H57)/$H57</f>
        <v>8.5688236970206902E-2</v>
      </c>
      <c r="AL57" s="3">
        <f>($J57+$L57-AVERAGEIF($E:$E,_xlfn.CONCAT($A57,"_",$B57,"_",$C57,"_Standard"),$H:$H))/$L57</f>
        <v>0.33729698722953111</v>
      </c>
    </row>
    <row r="58" spans="1:38" x14ac:dyDescent="0.25">
      <c r="A58" t="str" cm="1">
        <f t="array" ref="A58:D58">_xlfn.TEXTSPLIT(E58,"_")</f>
        <v>Suzanne</v>
      </c>
      <c r="B58" t="str">
        <v>Point</v>
      </c>
      <c r="C58" t="str">
        <v>15</v>
      </c>
      <c r="D58" t="str">
        <v>Facing</v>
      </c>
      <c r="E58" t="s">
        <v>512</v>
      </c>
      <c r="F58" s="10">
        <v>41.861034393310497</v>
      </c>
      <c r="G58" s="10">
        <v>39.031291961669901</v>
      </c>
      <c r="H58" s="22">
        <v>52.040390014648402</v>
      </c>
      <c r="I58" s="10">
        <v>33.236000061035099</v>
      </c>
      <c r="J58" s="22">
        <v>44.426795959472599</v>
      </c>
      <c r="K58" s="10">
        <v>28.997999191284102</v>
      </c>
      <c r="L58" s="10">
        <v>16.268377304077099</v>
      </c>
      <c r="M58" s="3">
        <v>0.53200000524520796</v>
      </c>
      <c r="N58" s="3">
        <v>0.50010734796524003</v>
      </c>
      <c r="O58" s="3">
        <v>0.56297594308853105</v>
      </c>
      <c r="P58" s="3">
        <v>0.54891067743301303</v>
      </c>
      <c r="Q58" s="3">
        <v>0.62055075168609597</v>
      </c>
      <c r="R58" s="3">
        <v>0.62947207689285201</v>
      </c>
      <c r="S58" s="3">
        <v>0.62947207689285201</v>
      </c>
      <c r="T58">
        <v>14</v>
      </c>
      <c r="U58">
        <v>2</v>
      </c>
      <c r="V58">
        <v>100</v>
      </c>
      <c r="W58">
        <v>0.40000000596046398</v>
      </c>
      <c r="X58">
        <v>1.29999995231628</v>
      </c>
      <c r="Y58">
        <v>0.89999997615814198</v>
      </c>
      <c r="Z58" s="10">
        <v>5.0546946525573704</v>
      </c>
      <c r="AA58" s="10">
        <v>6.2090992927551198</v>
      </c>
      <c r="AB58" s="10">
        <v>73.703857421875</v>
      </c>
      <c r="AC58" s="10">
        <v>88.482398986816406</v>
      </c>
      <c r="AD58" s="10">
        <v>0.33480051159858698</v>
      </c>
      <c r="AE58" s="10">
        <v>0.308700680732727</v>
      </c>
      <c r="AF58" s="10">
        <v>1.42648589611053</v>
      </c>
      <c r="AG58" s="10">
        <v>1.1759834289550699</v>
      </c>
      <c r="AH58" s="3">
        <f t="shared" si="0"/>
        <v>6.1292359430375608E-2</v>
      </c>
      <c r="AI58" s="3">
        <f t="shared" si="1"/>
        <v>0.1382353421224507</v>
      </c>
      <c r="AJ58" s="3">
        <f>(AVERAGEIF($E:$E,_xlfn.CONCAT($A58,"_",$B58,"_",$C58,"_Standard"),$J:$J)-$J58)/$J58</f>
        <v>0.12052152896330905</v>
      </c>
      <c r="AK58" s="3">
        <f>(AVERAGEIF($E:$E,_xlfn.CONCAT($A58,"_",$B58,"_",$C58,"_Standard"),$H:$H)-$H58)/$H58</f>
        <v>0.10288917903697375</v>
      </c>
      <c r="AL58" s="3">
        <f>($J58+$L58-AVERAGEIF($E:$E,_xlfn.CONCAT($A58,"_",$B58,"_",$C58,"_Standard"),$H:$H))/$L58</f>
        <v>0.20287150843883292</v>
      </c>
    </row>
    <row r="59" spans="1:38" x14ac:dyDescent="0.25">
      <c r="A59" t="str" cm="1">
        <f t="array" ref="A59:D59">_xlfn.TEXTSPLIT(E59,"_")</f>
        <v>Suzanne</v>
      </c>
      <c r="B59" t="str">
        <v>Point</v>
      </c>
      <c r="C59" t="str">
        <v>45</v>
      </c>
      <c r="D59" t="str">
        <v>Facing</v>
      </c>
      <c r="E59" t="s">
        <v>515</v>
      </c>
      <c r="F59" s="10">
        <v>48.481372833251903</v>
      </c>
      <c r="G59" s="10">
        <v>42.146751403808501</v>
      </c>
      <c r="H59" s="22">
        <v>58.373577117919901</v>
      </c>
      <c r="I59" s="10">
        <v>36.831001281738203</v>
      </c>
      <c r="J59" s="22">
        <v>50.926784515380803</v>
      </c>
      <c r="K59" s="10">
        <v>32.618999481201101</v>
      </c>
      <c r="L59" s="10">
        <v>15.7105503082275</v>
      </c>
      <c r="M59" s="3">
        <v>0.52600002288818304</v>
      </c>
      <c r="N59" s="3">
        <v>0.51908493041992099</v>
      </c>
      <c r="O59" s="3">
        <v>0.55396950244903498</v>
      </c>
      <c r="P59" s="3">
        <v>0.58525842428207397</v>
      </c>
      <c r="Q59" s="3">
        <v>0.61328446865081698</v>
      </c>
      <c r="R59" s="3">
        <v>0.62107932567596402</v>
      </c>
      <c r="S59" s="3">
        <v>0.62125319242477395</v>
      </c>
      <c r="T59">
        <v>18</v>
      </c>
      <c r="U59">
        <v>2</v>
      </c>
      <c r="V59">
        <v>100</v>
      </c>
      <c r="W59">
        <v>0.40000000596046398</v>
      </c>
      <c r="X59">
        <v>1.29999995231628</v>
      </c>
      <c r="Y59">
        <v>0.89999997615814198</v>
      </c>
      <c r="Z59" s="10">
        <v>3.3721964359283398</v>
      </c>
      <c r="AA59" s="10">
        <v>6.1349930763244602</v>
      </c>
      <c r="AB59" s="10">
        <v>50.0783882141113</v>
      </c>
      <c r="AC59" s="10">
        <v>88.482398986816406</v>
      </c>
      <c r="AD59" s="10">
        <v>0.34870046377182001</v>
      </c>
      <c r="AE59" s="10">
        <v>0.304000794887542</v>
      </c>
      <c r="AF59" s="10">
        <v>1.4968219995498599</v>
      </c>
      <c r="AG59" s="10">
        <v>1.1759834289550699</v>
      </c>
      <c r="AH59" s="3">
        <f t="shared" si="0"/>
        <v>5.0440231767770106E-2</v>
      </c>
      <c r="AI59" s="3">
        <f t="shared" si="1"/>
        <v>0.20832051864331619</v>
      </c>
      <c r="AJ59" s="3">
        <f>(AVERAGEIF($E:$E,_xlfn.CONCAT($A59,"_",$B59,"_",$C59,"_Standard"),$J:$J)-$J59)/$J59</f>
        <v>2.9972095446711408E-2</v>
      </c>
      <c r="AK59" s="3">
        <f>(AVERAGEIF($E:$E,_xlfn.CONCAT($A59,"_",$B59,"_",$C59,"_Standard"),$H:$H)-$H59)/$H59</f>
        <v>2.6148516531813153E-2</v>
      </c>
      <c r="AL59" s="3">
        <f>($J59+$L59-AVERAGEIF($E:$E,_xlfn.CONCAT($A59,"_",$B59,"_",$C59,"_Standard"),$H:$H))/$L59</f>
        <v>0.4288440014651228</v>
      </c>
    </row>
    <row r="60" spans="1:38" x14ac:dyDescent="0.25">
      <c r="A60" t="str" cm="1">
        <f t="array" ref="A60:D60">_xlfn.TEXTSPLIT(E60,"_")</f>
        <v>Suzanne</v>
      </c>
      <c r="B60" t="str">
        <v>Point</v>
      </c>
      <c r="C60" t="str">
        <v>Oblique</v>
      </c>
      <c r="D60" t="str">
        <v>Facing</v>
      </c>
      <c r="E60" t="s">
        <v>514</v>
      </c>
      <c r="F60" s="10">
        <v>44.0978393554687</v>
      </c>
      <c r="G60" s="10">
        <v>38.873588562011697</v>
      </c>
      <c r="H60" s="22">
        <v>51.692756652832003</v>
      </c>
      <c r="I60" s="10">
        <v>32.581001281738203</v>
      </c>
      <c r="J60" s="22">
        <v>43.125083923339801</v>
      </c>
      <c r="K60" s="10">
        <v>27.688999176025298</v>
      </c>
      <c r="L60" s="10">
        <v>15.599274635314901</v>
      </c>
      <c r="M60" s="3">
        <v>0.44800001382827698</v>
      </c>
      <c r="N60" s="3">
        <v>0.536413013935089</v>
      </c>
      <c r="O60" s="3">
        <v>0.575974881649017</v>
      </c>
      <c r="P60" s="3">
        <v>0.57709431648254395</v>
      </c>
      <c r="Q60" s="3">
        <v>0.63680654764175404</v>
      </c>
      <c r="R60" s="3">
        <v>0.643901467323303</v>
      </c>
      <c r="S60" s="3">
        <v>0.643901467323303</v>
      </c>
      <c r="T60">
        <v>14</v>
      </c>
      <c r="U60">
        <v>2</v>
      </c>
      <c r="V60">
        <v>100</v>
      </c>
      <c r="W60">
        <v>0.40000000596046398</v>
      </c>
      <c r="X60">
        <v>1.29999995231628</v>
      </c>
      <c r="Y60">
        <v>0.89999997615814198</v>
      </c>
      <c r="Z60" s="10">
        <v>5.0759911537170401</v>
      </c>
      <c r="AA60" s="10">
        <v>6.0791912078857404</v>
      </c>
      <c r="AB60" s="10">
        <v>73.655960083007798</v>
      </c>
      <c r="AC60" s="10">
        <v>88.482398986816406</v>
      </c>
      <c r="AD60" s="10">
        <v>0.333901077508926</v>
      </c>
      <c r="AE60" s="10">
        <v>0.30190083384513799</v>
      </c>
      <c r="AF60" s="10">
        <v>1.4259067773818901</v>
      </c>
      <c r="AG60" s="10">
        <v>1.1759834289550699</v>
      </c>
      <c r="AH60" s="3">
        <f t="shared" si="0"/>
        <v>2.205902707131761E-2</v>
      </c>
      <c r="AI60" s="3">
        <f t="shared" si="1"/>
        <v>0.10936719553292741</v>
      </c>
      <c r="AJ60" s="3">
        <f>(AVERAGEIF($E:$E,_xlfn.CONCAT($A60,"_",$B60,"_",$C60,"_Standard"),$J:$J)-$J60)/$J60</f>
        <v>8.0693007737650771E-2</v>
      </c>
      <c r="AK60" s="3">
        <f>(AVERAGEIF($E:$E,_xlfn.CONCAT($A60,"_",$B60,"_",$C60,"_Standard"),$H:$H)-$H60)/$H60</f>
        <v>6.7251983736043255E-2</v>
      </c>
      <c r="AL60" s="3">
        <f>($J60+$L60-AVERAGEIF($E:$E,_xlfn.CONCAT($A60,"_",$B60,"_",$C60,"_Standard"),$H:$H))/$L60</f>
        <v>0.22790556351169911</v>
      </c>
    </row>
    <row r="61" spans="1:38" x14ac:dyDescent="0.25">
      <c r="A61" t="str" cm="1">
        <f t="array" ref="A61:D61">_xlfn.TEXTSPLIT(E61,"_")</f>
        <v>CottageWalls</v>
      </c>
      <c r="B61" t="str">
        <v>Point</v>
      </c>
      <c r="C61" t="str">
        <v>15</v>
      </c>
      <c r="D61" t="str">
        <v>Facing</v>
      </c>
      <c r="E61" t="s">
        <v>448</v>
      </c>
      <c r="F61" s="10">
        <v>88.913619995117102</v>
      </c>
      <c r="G61" s="10">
        <v>60.066154479980398</v>
      </c>
      <c r="H61" s="22">
        <v>92.870567321777301</v>
      </c>
      <c r="I61" s="10">
        <v>59.422000885009702</v>
      </c>
      <c r="J61" s="22">
        <v>87.317764282226506</v>
      </c>
      <c r="K61" s="10">
        <v>55.810001373291001</v>
      </c>
      <c r="L61" s="10">
        <v>57.245353698730398</v>
      </c>
      <c r="M61" s="3">
        <v>0.90299999713897705</v>
      </c>
      <c r="N61" s="3">
        <v>0.55442517995834295</v>
      </c>
      <c r="O61" s="3">
        <v>0.84039926528930597</v>
      </c>
      <c r="P61" s="3">
        <v>0.71516466140747004</v>
      </c>
      <c r="Q61" s="3">
        <v>0.69740957021713201</v>
      </c>
      <c r="R61" s="3">
        <v>0.75481879711151101</v>
      </c>
      <c r="S61" s="3">
        <v>0.760936319828033</v>
      </c>
      <c r="T61">
        <v>25</v>
      </c>
      <c r="U61">
        <v>2</v>
      </c>
      <c r="V61">
        <v>100</v>
      </c>
      <c r="W61">
        <v>0.40000000596046398</v>
      </c>
      <c r="X61">
        <v>1.29999995231628</v>
      </c>
      <c r="Y61">
        <v>0.89999997615814198</v>
      </c>
      <c r="Z61" s="10">
        <v>27.961769104003899</v>
      </c>
      <c r="AA61" s="10">
        <v>27.920486450195298</v>
      </c>
      <c r="AB61" s="10">
        <v>73.555221557617102</v>
      </c>
      <c r="AC61" s="10">
        <v>69.238395690917898</v>
      </c>
      <c r="AD61" s="10">
        <v>2.1588866710662802</v>
      </c>
      <c r="AE61" s="10">
        <v>2.39608526229858</v>
      </c>
      <c r="AF61" s="10">
        <v>1.66453433036804</v>
      </c>
      <c r="AG61" s="10">
        <v>1.63868224620819</v>
      </c>
      <c r="AH61" s="3">
        <f t="shared" si="0"/>
        <v>1.7948383082122141E-2</v>
      </c>
      <c r="AI61" s="3">
        <f t="shared" si="1"/>
        <v>0.45369326600271814</v>
      </c>
      <c r="AJ61" s="3">
        <f>(AVERAGEIF($E:$E,_xlfn.CONCAT($A61,"_",$B61,"_",$C61,"_Standard"),$J:$J)-$J61)/$J61</f>
        <v>2.0070467982546676</v>
      </c>
      <c r="AK61" s="3">
        <f>(AVERAGEIF($E:$E,_xlfn.CONCAT($A61,"_",$B61,"_",$C61,"_Standard"),$H:$H)-$H61)/$H61</f>
        <v>1.8870441645346443</v>
      </c>
      <c r="AL61" s="3">
        <f>($J61+$L61-AVERAGEIF($E:$E,_xlfn.CONCAT($A61,"_",$B61,"_",$C61,"_Standard"),$H:$H))/$L61</f>
        <v>-2.1583989525623695</v>
      </c>
    </row>
    <row r="62" spans="1:38" x14ac:dyDescent="0.25">
      <c r="A62" t="str" cm="1">
        <f t="array" ref="A62:D62">_xlfn.TEXTSPLIT(E62,"_")</f>
        <v>CottageWalls</v>
      </c>
      <c r="B62" t="str">
        <v>Point</v>
      </c>
      <c r="C62" t="str">
        <v>Oblique</v>
      </c>
      <c r="D62" t="str">
        <v>Facing</v>
      </c>
      <c r="E62" t="s">
        <v>449</v>
      </c>
      <c r="F62" s="10">
        <v>104.313842773437</v>
      </c>
      <c r="G62" s="10">
        <v>68.986030578613196</v>
      </c>
      <c r="H62" s="22">
        <v>105.94165802001901</v>
      </c>
      <c r="I62" s="10">
        <v>66.663002014160099</v>
      </c>
      <c r="J62" s="22">
        <v>106.211334228515</v>
      </c>
      <c r="K62" s="10">
        <v>66.435997009277301</v>
      </c>
      <c r="L62" s="10">
        <v>21.623527526855401</v>
      </c>
      <c r="M62" s="3">
        <v>0.98900002241134599</v>
      </c>
      <c r="N62" s="3">
        <v>0.60940039157867398</v>
      </c>
      <c r="O62" s="3">
        <v>0.74080234766006403</v>
      </c>
      <c r="P62" s="3">
        <v>0.68620669841766302</v>
      </c>
      <c r="Q62" s="3">
        <v>0.689483702182769</v>
      </c>
      <c r="R62" s="3">
        <v>0.73262101411819402</v>
      </c>
      <c r="S62" s="3">
        <v>0.73724019527435303</v>
      </c>
      <c r="T62">
        <v>24</v>
      </c>
      <c r="U62">
        <v>2</v>
      </c>
      <c r="V62">
        <v>100</v>
      </c>
      <c r="W62">
        <v>0.40000000596046398</v>
      </c>
      <c r="X62">
        <v>1.29999995231628</v>
      </c>
      <c r="Y62">
        <v>0.89999997615814198</v>
      </c>
      <c r="Z62" s="10">
        <v>22.9082946777343</v>
      </c>
      <c r="AA62" s="10">
        <v>27.966016769409102</v>
      </c>
      <c r="AB62" s="10">
        <v>68.398895263671804</v>
      </c>
      <c r="AC62" s="10">
        <v>69.238395690917898</v>
      </c>
      <c r="AD62" s="10">
        <v>1.9185832738876301</v>
      </c>
      <c r="AE62" s="10">
        <v>2.4009866714477499</v>
      </c>
      <c r="AF62" s="10">
        <v>1.6880459785461399</v>
      </c>
      <c r="AG62" s="10">
        <v>1.63868224620819</v>
      </c>
      <c r="AH62" s="3">
        <f t="shared" si="0"/>
        <v>1.8190217181426507E-2</v>
      </c>
      <c r="AI62" s="3">
        <f t="shared" si="1"/>
        <v>0.5396064005665846</v>
      </c>
      <c r="AJ62" s="3">
        <f>(AVERAGEIF($E:$E,_xlfn.CONCAT($A62,"_",$B62,"_",$C62,"_Standard"),$J:$J)-$J62)/$J62</f>
        <v>1.6060155737971182</v>
      </c>
      <c r="AK62" s="3">
        <f>(AVERAGEIF($E:$E,_xlfn.CONCAT($A62,"_",$B62,"_",$C62,"_Standard"),$H:$H)-$H62)/$H62</f>
        <v>1.6004429646150498</v>
      </c>
      <c r="AL62" s="3">
        <f>($J62+$L62-AVERAGEIF($E:$E,_xlfn.CONCAT($A62,"_",$B62,"_",$C62,"_Standard"),$H:$H))/$L62</f>
        <v>-6.8286905232762951</v>
      </c>
    </row>
    <row r="63" spans="1:38" x14ac:dyDescent="0.25">
      <c r="A63" t="str" cm="1">
        <f t="array" ref="A63:D63">_xlfn.TEXTSPLIT(E63,"_")</f>
        <v>Sponza</v>
      </c>
      <c r="B63" t="str">
        <v>Point</v>
      </c>
      <c r="C63" t="str">
        <v>15</v>
      </c>
      <c r="D63" t="str">
        <v>Facing</v>
      </c>
      <c r="E63" t="s">
        <v>450</v>
      </c>
      <c r="F63" s="10">
        <v>164.096267700195</v>
      </c>
      <c r="G63" s="10">
        <v>119.52365112304599</v>
      </c>
      <c r="H63" s="22">
        <v>169.30537414550699</v>
      </c>
      <c r="I63" s="10">
        <v>101.94499969482401</v>
      </c>
      <c r="J63" s="22">
        <v>168.88137817382801</v>
      </c>
      <c r="K63" s="10">
        <v>101.73300170898401</v>
      </c>
      <c r="L63" s="10">
        <v>47.111110687255803</v>
      </c>
      <c r="M63" s="3">
        <v>0.990999996662139</v>
      </c>
      <c r="N63" s="3">
        <v>0.37341022491455</v>
      </c>
      <c r="O63" s="3">
        <v>0.65574979782104403</v>
      </c>
      <c r="P63" s="3">
        <v>0.607901871204376</v>
      </c>
      <c r="Q63" s="3">
        <v>0.57152193784713701</v>
      </c>
      <c r="R63" s="3">
        <v>0.63501489162445002</v>
      </c>
      <c r="S63" s="3">
        <v>0.72301781177520696</v>
      </c>
      <c r="T63">
        <v>28</v>
      </c>
      <c r="U63">
        <v>2</v>
      </c>
      <c r="V63">
        <v>100</v>
      </c>
      <c r="W63">
        <v>0.40000000596046398</v>
      </c>
      <c r="X63">
        <v>1.29999995231628</v>
      </c>
      <c r="Y63">
        <v>0.89999997615814198</v>
      </c>
      <c r="Z63" s="10">
        <v>686.81854248046795</v>
      </c>
      <c r="AA63" s="10">
        <v>765.00378417968705</v>
      </c>
      <c r="AB63" s="10">
        <v>74.019195556640597</v>
      </c>
      <c r="AC63" s="10">
        <v>76.229072570800696</v>
      </c>
      <c r="AD63" s="10">
        <v>47.487819671630803</v>
      </c>
      <c r="AE63" s="10">
        <v>51.637916564941399</v>
      </c>
      <c r="AF63" s="10">
        <v>1.49207711219787</v>
      </c>
      <c r="AG63" s="10">
        <v>1.4165676832198999</v>
      </c>
      <c r="AH63" s="3">
        <f t="shared" si="0"/>
        <v>2.9160385794852087E-2</v>
      </c>
      <c r="AI63" s="3">
        <f t="shared" si="1"/>
        <v>0.4129536421203342</v>
      </c>
      <c r="AJ63" s="3">
        <f>(AVERAGEIF($E:$E,_xlfn.CONCAT($A63,"_",$B63,"_",$C63,"_Standard"),$J:$J)-$J63)/$J63</f>
        <v>1.3841905489884616</v>
      </c>
      <c r="AK63" s="3">
        <f>(AVERAGEIF($E:$E,_xlfn.CONCAT($A63,"_",$B63,"_",$C63,"_Standard"),$H:$H)-$H63)/$H63</f>
        <v>1.3807239934904016</v>
      </c>
      <c r="AL63" s="3">
        <f>($J63+$L63-AVERAGEIF($E:$E,_xlfn.CONCAT($A63,"_",$B63,"_",$C63,"_Standard"),$H:$H))/$L63</f>
        <v>-3.9709714940896319</v>
      </c>
    </row>
    <row r="64" spans="1:38" x14ac:dyDescent="0.25">
      <c r="A64" t="str" cm="1">
        <f t="array" ref="A64:D64">_xlfn.TEXTSPLIT(E64,"_")</f>
        <v>Sponza</v>
      </c>
      <c r="B64" t="str">
        <v>Point</v>
      </c>
      <c r="C64" t="str">
        <v>45</v>
      </c>
      <c r="D64" t="str">
        <v>Facing</v>
      </c>
      <c r="E64" t="s">
        <v>451</v>
      </c>
      <c r="F64" s="10">
        <v>183.89305114746</v>
      </c>
      <c r="G64" s="10">
        <v>146.67184448242099</v>
      </c>
      <c r="H64" s="22">
        <v>204.60679626464801</v>
      </c>
      <c r="I64" s="10">
        <v>126.18399810791</v>
      </c>
      <c r="J64" s="22">
        <v>202.34078979492099</v>
      </c>
      <c r="K64" s="10">
        <v>125.03199768066401</v>
      </c>
      <c r="L64" s="10">
        <v>20.7889900207519</v>
      </c>
      <c r="M64" s="3">
        <v>0.89099997282028198</v>
      </c>
      <c r="N64" s="3">
        <v>0.43834528326988198</v>
      </c>
      <c r="O64" s="3">
        <v>0.76465517282485895</v>
      </c>
      <c r="P64" s="3">
        <v>0.65728497505187899</v>
      </c>
      <c r="Q64" s="3">
        <v>0.58562296628952004</v>
      </c>
      <c r="R64" s="3">
        <v>0.63386857509613004</v>
      </c>
      <c r="S64" s="3">
        <v>0.72705233097076405</v>
      </c>
      <c r="T64">
        <v>28</v>
      </c>
      <c r="U64">
        <v>2</v>
      </c>
      <c r="V64">
        <v>100</v>
      </c>
      <c r="W64">
        <v>0.40000000596046398</v>
      </c>
      <c r="X64">
        <v>1.29999995231628</v>
      </c>
      <c r="Y64">
        <v>0.89999997615814198</v>
      </c>
      <c r="Z64" s="10">
        <v>605.33599853515602</v>
      </c>
      <c r="AA64" s="10">
        <v>765.6220703125</v>
      </c>
      <c r="AB64" s="10">
        <v>64.796051025390597</v>
      </c>
      <c r="AC64" s="10">
        <v>76.229072570800696</v>
      </c>
      <c r="AD64" s="10">
        <v>49.902137756347599</v>
      </c>
      <c r="AE64" s="10">
        <v>51.839065551757798</v>
      </c>
      <c r="AF64" s="10">
        <v>1.5807902812957699</v>
      </c>
      <c r="AG64" s="10">
        <v>1.4165676832198999</v>
      </c>
      <c r="AH64" s="3">
        <f t="shared" si="0"/>
        <v>0.10031775824236087</v>
      </c>
      <c r="AI64" s="3">
        <f t="shared" si="1"/>
        <v>0.37954759148864503</v>
      </c>
      <c r="AJ64" s="3">
        <f>(AVERAGEIF($E:$E,_xlfn.CONCAT($A64,"_",$B64,"_",$C64,"_Standard"),$J:$J)-$J64)/$J64</f>
        <v>0.93647318983763472</v>
      </c>
      <c r="AK64" s="3">
        <f>(AVERAGEIF($E:$E,_xlfn.CONCAT($A64,"_",$B64,"_",$C64,"_Standard"),$H:$H)-$H64)/$H64</f>
        <v>0.92610188699310836</v>
      </c>
      <c r="AL64" s="3">
        <f>($J64+$L64-AVERAGEIF($E:$E,_xlfn.CONCAT($A64,"_",$B64,"_",$C64,"_Standard"),$H:$H))/$L64</f>
        <v>-8.2237644248528365</v>
      </c>
    </row>
    <row r="65" spans="1:38" x14ac:dyDescent="0.25">
      <c r="A65" t="str" cm="1">
        <f t="array" ref="A65:D65">_xlfn.TEXTSPLIT(E65,"_")</f>
        <v>Sponza</v>
      </c>
      <c r="B65" t="str">
        <v>Point</v>
      </c>
      <c r="C65" t="str">
        <v>Oblique</v>
      </c>
      <c r="D65" t="str">
        <v>Facing</v>
      </c>
      <c r="E65" t="s">
        <v>452</v>
      </c>
      <c r="F65" s="10">
        <v>164.60610961914</v>
      </c>
      <c r="G65" s="10">
        <v>110.752517700195</v>
      </c>
      <c r="H65" s="22">
        <v>175.29441833496</v>
      </c>
      <c r="I65" s="10">
        <v>104.56600189208901</v>
      </c>
      <c r="J65" s="22">
        <v>172.874099731445</v>
      </c>
      <c r="K65" s="10">
        <v>103.20700073242099</v>
      </c>
      <c r="L65" s="10">
        <v>66.4923095703125</v>
      </c>
      <c r="M65" s="3">
        <v>0.962000012397766</v>
      </c>
      <c r="N65" s="3">
        <v>0.28244471549987699</v>
      </c>
      <c r="O65" s="3">
        <v>0.56546533107757502</v>
      </c>
      <c r="P65" s="3">
        <v>0.56629729270935003</v>
      </c>
      <c r="Q65" s="3">
        <v>0.57018595933914096</v>
      </c>
      <c r="R65" s="3">
        <v>0.64627295732498102</v>
      </c>
      <c r="S65" s="3">
        <v>0.70197468996047896</v>
      </c>
      <c r="T65">
        <v>29</v>
      </c>
      <c r="U65">
        <v>2</v>
      </c>
      <c r="V65">
        <v>100</v>
      </c>
      <c r="W65">
        <v>0.40000000596046398</v>
      </c>
      <c r="X65">
        <v>1.29999995231628</v>
      </c>
      <c r="Y65">
        <v>0.89999997615814198</v>
      </c>
      <c r="Z65" s="10">
        <v>565.15582275390602</v>
      </c>
      <c r="AA65" s="10">
        <v>764.09552001953102</v>
      </c>
      <c r="AB65" s="10">
        <v>71.289207458496094</v>
      </c>
      <c r="AC65" s="10">
        <v>76.229072570800696</v>
      </c>
      <c r="AD65" s="10">
        <v>41.362010955810497</v>
      </c>
      <c r="AE65" s="10">
        <v>51.887317657470703</v>
      </c>
      <c r="AF65" s="10">
        <v>1.53254902362823</v>
      </c>
      <c r="AG65" s="10">
        <v>1.4165676832198999</v>
      </c>
      <c r="AH65" s="3">
        <f t="shared" si="0"/>
        <v>5.022893822978499E-2</v>
      </c>
      <c r="AI65" s="3">
        <f t="shared" si="1"/>
        <v>0.56090446809897332</v>
      </c>
      <c r="AJ65" s="3">
        <f>(AVERAGEIF($E:$E,_xlfn.CONCAT($A65,"_",$B65,"_",$C65,"_Standard"),$J:$J)-$J65)/$J65</f>
        <v>1.694256230892216</v>
      </c>
      <c r="AK65" s="3">
        <f>(AVERAGEIF($E:$E,_xlfn.CONCAT($A65,"_",$B65,"_",$C65,"_Standard"),$H:$H)-$H65)/$H65</f>
        <v>1.6691925858900152</v>
      </c>
      <c r="AL65" s="3">
        <f>($J65+$L65-AVERAGEIF($E:$E,_xlfn.CONCAT($A65,"_",$B65,"_",$C65,"_Standard"),$H:$H))/$L65</f>
        <v>-3.4369110344131255</v>
      </c>
    </row>
    <row r="66" spans="1:38" x14ac:dyDescent="0.25">
      <c r="A66" t="str" cm="1">
        <f t="array" ref="A66:D66">_xlfn.TEXTSPLIT(E66,"_")</f>
        <v>Wood</v>
      </c>
      <c r="B66" t="str">
        <v>Plane</v>
      </c>
      <c r="C66" t="str">
        <v>Oblique</v>
      </c>
      <c r="D66" t="str">
        <v>Standard</v>
      </c>
      <c r="E66" t="s">
        <v>453</v>
      </c>
      <c r="F66" s="10">
        <v>309.17181396484301</v>
      </c>
      <c r="G66" s="10">
        <v>232.89042663574199</v>
      </c>
      <c r="H66" s="22">
        <v>329.741607666015</v>
      </c>
      <c r="I66" s="10">
        <v>247.940994262695</v>
      </c>
      <c r="J66" s="22">
        <v>318.57577514648398</v>
      </c>
      <c r="K66" s="10">
        <v>241.41900634765599</v>
      </c>
      <c r="L66" s="10">
        <v>37.7229614257812</v>
      </c>
      <c r="M66" s="3">
        <v>0.70399999618530196</v>
      </c>
      <c r="N66" s="3">
        <v>0.86523407697677601</v>
      </c>
      <c r="O66" s="3">
        <v>0.86016774177551203</v>
      </c>
      <c r="P66" s="3">
        <v>0.81389486789703303</v>
      </c>
      <c r="Q66" s="3">
        <v>0.82846021652221602</v>
      </c>
      <c r="R66" s="3">
        <v>0.83863955736160201</v>
      </c>
      <c r="S66" s="3">
        <v>0.839857697486877</v>
      </c>
      <c r="T66">
        <v>21</v>
      </c>
      <c r="U66">
        <v>2</v>
      </c>
      <c r="V66">
        <v>100</v>
      </c>
      <c r="W66">
        <v>0.99000000953674305</v>
      </c>
      <c r="X66">
        <v>1.29999995231628</v>
      </c>
      <c r="Y66">
        <v>0.89999997615814198</v>
      </c>
      <c r="Z66" s="10">
        <v>11.563875198364199</v>
      </c>
      <c r="AA66" s="10">
        <v>32.341926574707003</v>
      </c>
      <c r="AB66" s="10">
        <v>40.925136566162102</v>
      </c>
      <c r="AC66" s="10">
        <v>66.061386108398395</v>
      </c>
      <c r="AD66" s="10">
        <v>1.96229708194732</v>
      </c>
      <c r="AE66" s="10">
        <v>2.7435271739959699</v>
      </c>
      <c r="AF66" s="10">
        <v>1.9397993087768499</v>
      </c>
      <c r="AG66" s="10">
        <v>1.54545450210571</v>
      </c>
      <c r="AH66" s="3">
        <f t="shared" si="0"/>
        <v>3.0416618711272051E-2</v>
      </c>
      <c r="AI66" s="3">
        <f t="shared" si="1"/>
        <v>0.36792129993716</v>
      </c>
      <c r="AJ66" s="3">
        <f>(AVERAGEIF($E:$E,_xlfn.CONCAT($A66,"_",$B66,"_",$C66,"_Standard"),$J:$J)-$J66)/$J66</f>
        <v>0</v>
      </c>
      <c r="AK66" s="3">
        <f>(AVERAGEIF($E:$E,_xlfn.CONCAT($A66,"_",$B66,"_",$C66,"_Standard"),$H:$H)-$H66)/$H66</f>
        <v>0</v>
      </c>
      <c r="AL66" s="3">
        <f>($J66+$L66-AVERAGEIF($E:$E,_xlfn.CONCAT($A66,"_",$B66,"_",$C66,"_Standard"),$H:$H))/$L66</f>
        <v>0.70400434914158394</v>
      </c>
    </row>
    <row r="67" spans="1:38" x14ac:dyDescent="0.25">
      <c r="A67" t="str" cm="1">
        <f t="array" ref="A67:D67">_xlfn.TEXTSPLIT(E67,"_")</f>
        <v>Random1000</v>
      </c>
      <c r="B67" t="str">
        <v>Plane</v>
      </c>
      <c r="C67" t="str">
        <v>15</v>
      </c>
      <c r="D67" t="str">
        <v>Standard</v>
      </c>
      <c r="E67" t="s">
        <v>454</v>
      </c>
      <c r="F67" s="10">
        <v>91.998207092285099</v>
      </c>
      <c r="G67" s="10">
        <v>69.676185607910099</v>
      </c>
      <c r="H67" s="22">
        <v>110.49558258056599</v>
      </c>
      <c r="I67" s="10">
        <v>65.282997131347599</v>
      </c>
      <c r="J67" s="22">
        <v>90.857650756835895</v>
      </c>
      <c r="K67" s="10">
        <v>54.035999298095703</v>
      </c>
      <c r="L67" s="10">
        <v>55.948722839355398</v>
      </c>
      <c r="M67" s="3">
        <v>0.64899998903274503</v>
      </c>
      <c r="N67" s="3">
        <v>0.54121434688568104</v>
      </c>
      <c r="O67" s="3">
        <v>0.613056600093841</v>
      </c>
      <c r="P67" s="3">
        <v>0.57902729511260898</v>
      </c>
      <c r="Q67" s="3">
        <v>0.55254316329955999</v>
      </c>
      <c r="R67" s="3">
        <v>0.55301022529601995</v>
      </c>
      <c r="S67" s="3">
        <v>0.55301022529601995</v>
      </c>
      <c r="T67">
        <v>13</v>
      </c>
      <c r="U67">
        <v>2</v>
      </c>
      <c r="V67">
        <v>100</v>
      </c>
      <c r="W67">
        <v>0.99000000953674305</v>
      </c>
      <c r="X67">
        <v>1.29999995231628</v>
      </c>
      <c r="Y67">
        <v>0.89999997615814198</v>
      </c>
      <c r="Z67" s="10">
        <v>3.0556979179382302</v>
      </c>
      <c r="AA67" s="10">
        <v>6.2320904731750399</v>
      </c>
      <c r="AB67" s="10">
        <v>43.077857971191399</v>
      </c>
      <c r="AC67" s="10">
        <v>85.615615844726506</v>
      </c>
      <c r="AD67" s="10">
        <v>0.283501356840133</v>
      </c>
      <c r="AE67" s="10">
        <v>0.28230118751525801</v>
      </c>
      <c r="AF67" s="10">
        <v>1.0758341550827</v>
      </c>
      <c r="AG67" s="10">
        <v>1.00200200080871</v>
      </c>
      <c r="AH67" s="3">
        <f t="shared" ref="AH67:AH130" si="2">ABS((J67-F67)/F67)</f>
        <v>1.2397593078146528E-2</v>
      </c>
      <c r="AI67" s="3">
        <f t="shared" ref="AI67:AI130" si="3">ABS((J67-G67)/G67)</f>
        <v>0.3039986325904892</v>
      </c>
      <c r="AJ67" s="3">
        <f>(AVERAGEIF($E:$E,_xlfn.CONCAT($A67,"_",$B67,"_",$C67,"_Standard"),$J:$J)-$J67)/$J67</f>
        <v>0</v>
      </c>
      <c r="AK67" s="3">
        <f>(AVERAGEIF($E:$E,_xlfn.CONCAT($A67,"_",$B67,"_",$C67,"_Standard"),$H:$H)-$H67)/$H67</f>
        <v>0</v>
      </c>
      <c r="AL67" s="3">
        <f>($J67+$L67-AVERAGEIF($E:$E,_xlfn.CONCAT($A67,"_",$B67,"_",$C67,"_Standard"),$H:$H))/$L67</f>
        <v>0.64900124923108338</v>
      </c>
    </row>
    <row r="68" spans="1:38" x14ac:dyDescent="0.25">
      <c r="A68" t="str" cm="1">
        <f t="array" ref="A68:D68">_xlfn.TEXTSPLIT(E68,"_")</f>
        <v>Wood</v>
      </c>
      <c r="B68" t="str">
        <v>Plane</v>
      </c>
      <c r="C68" t="str">
        <v>45</v>
      </c>
      <c r="D68" t="str">
        <v>Standard</v>
      </c>
      <c r="E68" t="s">
        <v>455</v>
      </c>
      <c r="F68" s="10">
        <v>383.48492431640602</v>
      </c>
      <c r="G68" s="10">
        <v>245.60145568847599</v>
      </c>
      <c r="H68" s="22">
        <v>391.494873046875</v>
      </c>
      <c r="I68" s="10">
        <v>299.225006103515</v>
      </c>
      <c r="J68" s="22">
        <v>379.73004150390602</v>
      </c>
      <c r="K68" s="10">
        <v>292.43099975585898</v>
      </c>
      <c r="L68" s="10">
        <v>39.215984344482401</v>
      </c>
      <c r="M68" s="3">
        <v>0.69999998807907104</v>
      </c>
      <c r="N68" s="3">
        <v>0.85588878393173196</v>
      </c>
      <c r="O68" s="3">
        <v>0.85426080226898105</v>
      </c>
      <c r="P68" s="3">
        <v>0.82844698429107599</v>
      </c>
      <c r="Q68" s="3">
        <v>0.84580385684966997</v>
      </c>
      <c r="R68" s="3">
        <v>0.85383856296539296</v>
      </c>
      <c r="S68" s="3">
        <v>0.85508805513381902</v>
      </c>
      <c r="T68">
        <v>24</v>
      </c>
      <c r="U68">
        <v>2</v>
      </c>
      <c r="V68">
        <v>100</v>
      </c>
      <c r="W68">
        <v>0.99000000953674305</v>
      </c>
      <c r="X68">
        <v>1.29999995231628</v>
      </c>
      <c r="Y68">
        <v>0.89999997615814198</v>
      </c>
      <c r="Z68" s="10">
        <v>10.4470720291137</v>
      </c>
      <c r="AA68" s="10">
        <v>32.3826293945312</v>
      </c>
      <c r="AB68" s="10">
        <v>41.085433959960902</v>
      </c>
      <c r="AC68" s="10">
        <v>66.061386108398395</v>
      </c>
      <c r="AD68" s="10">
        <v>1.8310016393661499</v>
      </c>
      <c r="AE68" s="10">
        <v>2.7614290714263898</v>
      </c>
      <c r="AF68" s="10">
        <v>2.0040137767791699</v>
      </c>
      <c r="AG68" s="10">
        <v>1.54545450210571</v>
      </c>
      <c r="AH68" s="3">
        <f t="shared" si="2"/>
        <v>9.7914743824503471E-3</v>
      </c>
      <c r="AI68" s="3">
        <f t="shared" si="3"/>
        <v>0.54612292683460484</v>
      </c>
      <c r="AJ68" s="3">
        <f>(AVERAGEIF($E:$E,_xlfn.CONCAT($A68,"_",$B68,"_",$C68,"_Standard"),$J:$J)-$J68)/$J68</f>
        <v>0</v>
      </c>
      <c r="AK68" s="3">
        <f>(AVERAGEIF($E:$E,_xlfn.CONCAT($A68,"_",$B68,"_",$C68,"_Standard"),$H:$H)-$H68)/$H68</f>
        <v>0</v>
      </c>
      <c r="AL68" s="3">
        <f>($J68+$L68-AVERAGEIF($E:$E,_xlfn.CONCAT($A68,"_",$B68,"_",$C68,"_Standard"),$H:$H))/$L68</f>
        <v>0.69999907589660593</v>
      </c>
    </row>
    <row r="69" spans="1:38" x14ac:dyDescent="0.25">
      <c r="A69" t="str" cm="1">
        <f t="array" ref="A69:D69">_xlfn.TEXTSPLIT(E69,"_")</f>
        <v>Wood</v>
      </c>
      <c r="B69" t="str">
        <v>Plane</v>
      </c>
      <c r="C69" t="str">
        <v>Parallel</v>
      </c>
      <c r="D69" t="str">
        <v>Standard</v>
      </c>
      <c r="E69" t="s">
        <v>456</v>
      </c>
      <c r="F69" s="10">
        <v>211.76223754882801</v>
      </c>
      <c r="G69" s="10">
        <v>129.03596496582</v>
      </c>
      <c r="H69" s="22">
        <v>244.48858642578099</v>
      </c>
      <c r="I69" s="10">
        <v>179.88299560546801</v>
      </c>
      <c r="J69" s="22">
        <v>219.92250061035099</v>
      </c>
      <c r="K69" s="10">
        <v>164.38999938964801</v>
      </c>
      <c r="L69" s="10">
        <v>79.501640319824205</v>
      </c>
      <c r="M69" s="3">
        <v>0.73699998855590798</v>
      </c>
      <c r="N69" s="3">
        <v>0.67482763528823797</v>
      </c>
      <c r="O69" s="3">
        <v>0.69606083631515503</v>
      </c>
      <c r="P69" s="3">
        <v>0.74637442827224698</v>
      </c>
      <c r="Q69" s="3">
        <v>0.78252214193344105</v>
      </c>
      <c r="R69" s="3">
        <v>0.80891412496566695</v>
      </c>
      <c r="S69" s="3">
        <v>0.80829566717147805</v>
      </c>
      <c r="T69">
        <v>21</v>
      </c>
      <c r="U69">
        <v>2</v>
      </c>
      <c r="V69">
        <v>100</v>
      </c>
      <c r="W69">
        <v>0.99000000953674305</v>
      </c>
      <c r="X69">
        <v>1.29999995231628</v>
      </c>
      <c r="Y69">
        <v>0.89999997615814198</v>
      </c>
      <c r="Z69" s="10">
        <v>12.5595750808715</v>
      </c>
      <c r="AA69" s="10">
        <v>40.193340301513601</v>
      </c>
      <c r="AB69" s="10">
        <v>40.8157958984375</v>
      </c>
      <c r="AC69" s="10">
        <v>66.061386108398395</v>
      </c>
      <c r="AD69" s="10">
        <v>2.1049010753631499</v>
      </c>
      <c r="AE69" s="10">
        <v>2.9615395069122301</v>
      </c>
      <c r="AF69" s="10">
        <v>1.92469954490661</v>
      </c>
      <c r="AG69" s="10">
        <v>1.54545450210571</v>
      </c>
      <c r="AH69" s="3">
        <f t="shared" si="2"/>
        <v>3.8535024733299741E-2</v>
      </c>
      <c r="AI69" s="3">
        <f t="shared" si="3"/>
        <v>0.7043504163246711</v>
      </c>
      <c r="AJ69" s="3">
        <f>(AVERAGEIF($E:$E,_xlfn.CONCAT($A69,"_",$B69,"_",$C69,"_Standard"),$J:$J)-$J69)/$J69</f>
        <v>0</v>
      </c>
      <c r="AK69" s="3">
        <f>(AVERAGEIF($E:$E,_xlfn.CONCAT($A69,"_",$B69,"_",$C69,"_Standard"),$H:$H)-$H69)/$H69</f>
        <v>0</v>
      </c>
      <c r="AL69" s="3">
        <f>($J69+$L69-AVERAGEIF($E:$E,_xlfn.CONCAT($A69,"_",$B69,"_",$C69,"_Standard"),$H:$H))/$L69</f>
        <v>0.6909990068556574</v>
      </c>
    </row>
    <row r="70" spans="1:38" x14ac:dyDescent="0.25">
      <c r="A70" t="str" cm="1">
        <f t="array" ref="A70:D70">_xlfn.TEXTSPLIT(E70,"_")</f>
        <v>CottageWalls</v>
      </c>
      <c r="B70" t="str">
        <v>Point</v>
      </c>
      <c r="C70" t="str">
        <v>45</v>
      </c>
      <c r="D70" t="str">
        <v>Standard</v>
      </c>
      <c r="E70" t="s">
        <v>457</v>
      </c>
      <c r="F70" s="10">
        <v>340.26715087890602</v>
      </c>
      <c r="G70" s="10">
        <v>104.514678955078</v>
      </c>
      <c r="H70" s="22">
        <v>336.17654418945301</v>
      </c>
      <c r="I70" s="10">
        <v>245.350006103515</v>
      </c>
      <c r="J70" s="22">
        <v>336.17654418945301</v>
      </c>
      <c r="K70" s="10">
        <v>245.350006103515</v>
      </c>
      <c r="L70" s="10">
        <v>336.17654418945301</v>
      </c>
      <c r="M70" s="3">
        <v>1</v>
      </c>
      <c r="N70" s="3">
        <v>0.75685060024261397</v>
      </c>
      <c r="O70" s="3">
        <v>0.83424252271652199</v>
      </c>
      <c r="P70" s="3">
        <v>0.83386433124542203</v>
      </c>
      <c r="Q70" s="3">
        <v>0.82488113641738803</v>
      </c>
      <c r="R70" s="3">
        <v>0.81685060262679998</v>
      </c>
      <c r="S70" s="3">
        <v>0.81746202707290605</v>
      </c>
      <c r="T70">
        <v>24</v>
      </c>
      <c r="U70">
        <v>2</v>
      </c>
      <c r="V70">
        <v>100</v>
      </c>
      <c r="W70">
        <v>0.99000000953674305</v>
      </c>
      <c r="X70">
        <v>1.29999995231628</v>
      </c>
      <c r="Y70">
        <v>0.89999997615814198</v>
      </c>
      <c r="Z70" s="10">
        <v>10.0044794082641</v>
      </c>
      <c r="AA70" s="10">
        <v>28.070274353027301</v>
      </c>
      <c r="AB70" s="10">
        <v>48.519424438476499</v>
      </c>
      <c r="AC70" s="10">
        <v>69.238395690917898</v>
      </c>
      <c r="AD70" s="10">
        <v>1.5234957933425901</v>
      </c>
      <c r="AE70" s="10">
        <v>2.3563816547393799</v>
      </c>
      <c r="AF70" s="10">
        <v>2.0777039527893</v>
      </c>
      <c r="AG70" s="10">
        <v>1.63868224620819</v>
      </c>
      <c r="AH70" s="3">
        <f t="shared" si="2"/>
        <v>1.2021750200943648E-2</v>
      </c>
      <c r="AI70" s="3">
        <f t="shared" si="3"/>
        <v>2.2165485992063068</v>
      </c>
      <c r="AJ70" s="3">
        <f>(AVERAGEIF($E:$E,_xlfn.CONCAT($A70,"_",$B70,"_",$C70,"_Standard"),$J:$J)-$J70)/$J70</f>
        <v>0</v>
      </c>
      <c r="AK70" s="3">
        <f>(AVERAGEIF($E:$E,_xlfn.CONCAT($A70,"_",$B70,"_",$C70,"_Standard"),$H:$H)-$H70)/$H70</f>
        <v>0</v>
      </c>
      <c r="AL70" s="3">
        <f>($J70+$L70-AVERAGEIF($E:$E,_xlfn.CONCAT($A70,"_",$B70,"_",$C70,"_Standard"),$H:$H))/$L70</f>
        <v>1</v>
      </c>
    </row>
    <row r="71" spans="1:38" x14ac:dyDescent="0.25">
      <c r="A71" t="str" cm="1">
        <f t="array" ref="A71:D71">_xlfn.TEXTSPLIT(E71,"_")</f>
        <v>Suzanne</v>
      </c>
      <c r="B71" t="str">
        <v>Plane</v>
      </c>
      <c r="C71" t="str">
        <v>Parallel</v>
      </c>
      <c r="D71" t="str">
        <v>Standard</v>
      </c>
      <c r="E71" t="s">
        <v>520</v>
      </c>
      <c r="F71" s="10">
        <v>46.219081878662102</v>
      </c>
      <c r="G71" s="10">
        <v>44.5814399719238</v>
      </c>
      <c r="H71" s="22">
        <v>52.074825286865199</v>
      </c>
      <c r="I71" s="10">
        <v>33.337001800537102</v>
      </c>
      <c r="J71" s="22">
        <v>47.398036956787102</v>
      </c>
      <c r="K71" s="10">
        <v>30.698999404907202</v>
      </c>
      <c r="L71" s="10">
        <v>15.9617757797241</v>
      </c>
      <c r="M71" s="3">
        <v>0.70700001716613703</v>
      </c>
      <c r="N71" s="3">
        <v>0.49963980913162198</v>
      </c>
      <c r="O71" s="3">
        <v>0.52237010002136197</v>
      </c>
      <c r="P71" s="3">
        <v>0.53285056352615301</v>
      </c>
      <c r="Q71" s="3">
        <v>0.58466750383376997</v>
      </c>
      <c r="R71" s="3">
        <v>0.58744055032730103</v>
      </c>
      <c r="S71" s="3">
        <v>0.58744055032730103</v>
      </c>
      <c r="T71">
        <v>15</v>
      </c>
      <c r="U71">
        <v>2</v>
      </c>
      <c r="V71">
        <v>100</v>
      </c>
      <c r="W71">
        <v>0.99000000953674305</v>
      </c>
      <c r="X71">
        <v>1.29999995231628</v>
      </c>
      <c r="Y71">
        <v>0.89999997615814198</v>
      </c>
      <c r="Z71" s="10">
        <v>2.8067991733550999</v>
      </c>
      <c r="AA71" s="10">
        <v>6.2696886062621999</v>
      </c>
      <c r="AB71" s="10">
        <v>46.829269409179602</v>
      </c>
      <c r="AC71" s="10">
        <v>88.482398986816406</v>
      </c>
      <c r="AD71" s="10">
        <v>0.30710038542747498</v>
      </c>
      <c r="AE71" s="10">
        <v>0.30350115895271301</v>
      </c>
      <c r="AF71" s="10">
        <v>1.40853655338287</v>
      </c>
      <c r="AG71" s="10">
        <v>1.1759834289550699</v>
      </c>
      <c r="AH71" s="3">
        <f t="shared" si="2"/>
        <v>2.5507972685828849E-2</v>
      </c>
      <c r="AI71" s="3">
        <f t="shared" si="3"/>
        <v>6.3178690204648391E-2</v>
      </c>
      <c r="AJ71" s="3">
        <f>(AVERAGEIF($E:$E,_xlfn.CONCAT($A71,"_",$B71,"_",$C71,"_Standard"),$J:$J)-$J71)/$J71</f>
        <v>0</v>
      </c>
      <c r="AK71" s="3">
        <f>(AVERAGEIF($E:$E,_xlfn.CONCAT($A71,"_",$B71,"_",$C71,"_Standard"),$H:$H)-$H71)/$H71</f>
        <v>0</v>
      </c>
      <c r="AL71" s="3">
        <f>($J71+$L71-AVERAGEIF($E:$E,_xlfn.CONCAT($A71,"_",$B71,"_",$C71,"_Standard"),$H:$H))/$L71</f>
        <v>0.70700075012838359</v>
      </c>
    </row>
    <row r="72" spans="1:38" x14ac:dyDescent="0.25">
      <c r="A72" t="str" cm="1">
        <f t="array" ref="A72:D72">_xlfn.TEXTSPLIT(E72,"_")</f>
        <v>Random1000</v>
      </c>
      <c r="B72" t="str">
        <v>Plane</v>
      </c>
      <c r="C72" t="str">
        <v>45</v>
      </c>
      <c r="D72" t="str">
        <v>Standard</v>
      </c>
      <c r="E72" t="s">
        <v>458</v>
      </c>
      <c r="F72" s="10">
        <v>99.993980407714801</v>
      </c>
      <c r="G72" s="10">
        <v>69.676185607910099</v>
      </c>
      <c r="H72" s="22">
        <v>127.19393157958901</v>
      </c>
      <c r="I72" s="10">
        <v>75.143997192382798</v>
      </c>
      <c r="J72" s="22">
        <v>101.3388671875</v>
      </c>
      <c r="K72" s="10">
        <v>60.26900100708</v>
      </c>
      <c r="L72" s="10">
        <v>69.131484985351506</v>
      </c>
      <c r="M72" s="3">
        <v>0.62599998712539595</v>
      </c>
      <c r="N72" s="3">
        <v>0.51992934942245395</v>
      </c>
      <c r="O72" s="3">
        <v>0.60479497909545898</v>
      </c>
      <c r="P72" s="3">
        <v>0.57425117492675704</v>
      </c>
      <c r="Q72" s="3">
        <v>0.55547684431076005</v>
      </c>
      <c r="R72" s="3">
        <v>0.555841505527496</v>
      </c>
      <c r="S72" s="3">
        <v>0.555841505527496</v>
      </c>
      <c r="T72">
        <v>13</v>
      </c>
      <c r="U72">
        <v>2</v>
      </c>
      <c r="V72">
        <v>100</v>
      </c>
      <c r="W72">
        <v>0.99000000953674305</v>
      </c>
      <c r="X72">
        <v>1.29999995231628</v>
      </c>
      <c r="Y72">
        <v>0.89999997615814198</v>
      </c>
      <c r="Z72" s="10">
        <v>3.05129742622375</v>
      </c>
      <c r="AA72" s="10">
        <v>6.1147942543029696</v>
      </c>
      <c r="AB72" s="10">
        <v>43.077857971191399</v>
      </c>
      <c r="AC72" s="10">
        <v>85.615615844726506</v>
      </c>
      <c r="AD72" s="10">
        <v>0.29140105843544001</v>
      </c>
      <c r="AE72" s="10">
        <v>0.27450165152549699</v>
      </c>
      <c r="AF72" s="10">
        <v>1.0758341550827</v>
      </c>
      <c r="AG72" s="10">
        <v>1.00200200080871</v>
      </c>
      <c r="AH72" s="3">
        <f t="shared" si="2"/>
        <v>1.3449677413595961E-2</v>
      </c>
      <c r="AI72" s="3">
        <f t="shared" si="3"/>
        <v>0.45442616158361204</v>
      </c>
      <c r="AJ72" s="3">
        <f>(AVERAGEIF($E:$E,_xlfn.CONCAT($A72,"_",$B72,"_",$C72,"_Standard"),$J:$J)-$J72)/$J72</f>
        <v>0</v>
      </c>
      <c r="AK72" s="3">
        <f>(AVERAGEIF($E:$E,_xlfn.CONCAT($A72,"_",$B72,"_",$C72,"_Standard"),$H:$H)-$H72)/$H72</f>
        <v>0</v>
      </c>
      <c r="AL72" s="3">
        <f>($J72+$L72-AVERAGEIF($E:$E,_xlfn.CONCAT($A72,"_",$B72,"_",$C72,"_Standard"),$H:$H))/$L72</f>
        <v>0.62600160552651918</v>
      </c>
    </row>
    <row r="73" spans="1:38" x14ac:dyDescent="0.25">
      <c r="A73" t="str" cm="1">
        <f t="array" ref="A73:D73">_xlfn.TEXTSPLIT(E73,"_")</f>
        <v>Wood</v>
      </c>
      <c r="B73" t="str">
        <v>Plane</v>
      </c>
      <c r="C73" t="str">
        <v>15</v>
      </c>
      <c r="D73" t="str">
        <v>Standard</v>
      </c>
      <c r="E73" t="s">
        <v>459</v>
      </c>
      <c r="F73" s="10">
        <v>314.54382324218699</v>
      </c>
      <c r="G73" s="10">
        <v>245.79013061523401</v>
      </c>
      <c r="H73" s="22">
        <v>328.7822265625</v>
      </c>
      <c r="I73" s="10">
        <v>248.55599975585901</v>
      </c>
      <c r="J73" s="22">
        <v>313.81866455078102</v>
      </c>
      <c r="K73" s="10">
        <v>239.66600036621</v>
      </c>
      <c r="L73" s="10">
        <v>42.389785766601499</v>
      </c>
      <c r="M73" s="3">
        <v>0.64700001478195102</v>
      </c>
      <c r="N73" s="3">
        <v>0.84662044048309304</v>
      </c>
      <c r="O73" s="3">
        <v>0.85662490129470803</v>
      </c>
      <c r="P73" s="3">
        <v>0.83295369148254395</v>
      </c>
      <c r="Q73" s="3">
        <v>0.85384052991866999</v>
      </c>
      <c r="R73" s="3">
        <v>0.862376749515533</v>
      </c>
      <c r="S73" s="3">
        <v>0.86392843723297097</v>
      </c>
      <c r="T73">
        <v>24</v>
      </c>
      <c r="U73">
        <v>2</v>
      </c>
      <c r="V73">
        <v>100</v>
      </c>
      <c r="W73">
        <v>0.99000000953674305</v>
      </c>
      <c r="X73">
        <v>1.29999995231628</v>
      </c>
      <c r="Y73">
        <v>0.89999997615814198</v>
      </c>
      <c r="Z73" s="10">
        <v>11.478167533874499</v>
      </c>
      <c r="AA73" s="10">
        <v>32.515178680419901</v>
      </c>
      <c r="AB73" s="10">
        <v>41.072235107421797</v>
      </c>
      <c r="AC73" s="10">
        <v>66.061386108398395</v>
      </c>
      <c r="AD73" s="10">
        <v>2.0352025032043399</v>
      </c>
      <c r="AE73" s="10">
        <v>2.8112263679504301</v>
      </c>
      <c r="AF73" s="10">
        <v>1.97767269611358</v>
      </c>
      <c r="AG73" s="10">
        <v>1.54545450210571</v>
      </c>
      <c r="AH73" s="3">
        <f t="shared" si="2"/>
        <v>2.3054297615236292E-3</v>
      </c>
      <c r="AI73" s="3">
        <f t="shared" si="3"/>
        <v>0.27677488011933471</v>
      </c>
      <c r="AJ73" s="3">
        <f>(AVERAGEIF($E:$E,_xlfn.CONCAT($A73,"_",$B73,"_",$C73,"_Standard"),$J:$J)-$J73)/$J73</f>
        <v>0</v>
      </c>
      <c r="AK73" s="3">
        <f>(AVERAGEIF($E:$E,_xlfn.CONCAT($A73,"_",$B73,"_",$C73,"_Standard"),$H:$H)-$H73)/$H73</f>
        <v>0</v>
      </c>
      <c r="AL73" s="3">
        <f>($J73+$L73-AVERAGEIF($E:$E,_xlfn.CONCAT($A73,"_",$B73,"_",$C73,"_Standard"),$H:$H))/$L73</f>
        <v>0.64700076348324898</v>
      </c>
    </row>
    <row r="74" spans="1:38" x14ac:dyDescent="0.25">
      <c r="A74" t="str" cm="1">
        <f t="array" ref="A74:D74">_xlfn.TEXTSPLIT(E74,"_")</f>
        <v>Wood</v>
      </c>
      <c r="B74" t="str">
        <v>Point</v>
      </c>
      <c r="C74" t="str">
        <v>Parallel</v>
      </c>
      <c r="D74" t="str">
        <v>Standard</v>
      </c>
      <c r="E74" t="s">
        <v>460</v>
      </c>
      <c r="F74" s="10">
        <v>197.53450012207</v>
      </c>
      <c r="G74" s="10">
        <v>199.54566955566401</v>
      </c>
      <c r="H74" s="22">
        <v>222.81344604492099</v>
      </c>
      <c r="I74" s="10">
        <v>163.32099914550699</v>
      </c>
      <c r="J74" s="22">
        <v>211.14547729492099</v>
      </c>
      <c r="K74" s="10">
        <v>156.51800537109301</v>
      </c>
      <c r="L74" s="10">
        <v>28.598037719726499</v>
      </c>
      <c r="M74" s="3">
        <v>0.59200000762939398</v>
      </c>
      <c r="N74" s="3">
        <v>0.86782038211822499</v>
      </c>
      <c r="O74" s="3">
        <v>0.861028432846069</v>
      </c>
      <c r="P74" s="3">
        <v>0.797415912151336</v>
      </c>
      <c r="Q74" s="3">
        <v>0.81991595029830899</v>
      </c>
      <c r="R74" s="3">
        <v>0.82709729671478205</v>
      </c>
      <c r="S74" s="3">
        <v>0.82780361175537098</v>
      </c>
      <c r="T74">
        <v>21</v>
      </c>
      <c r="U74">
        <v>2</v>
      </c>
      <c r="V74">
        <v>100</v>
      </c>
      <c r="W74">
        <v>0.99000000953674305</v>
      </c>
      <c r="X74">
        <v>1.29999995231628</v>
      </c>
      <c r="Y74">
        <v>0.89999997615814198</v>
      </c>
      <c r="Z74" s="10">
        <v>11.6265497207641</v>
      </c>
      <c r="AA74" s="10">
        <v>32.167488098144503</v>
      </c>
      <c r="AB74" s="10">
        <v>40.839878082275298</v>
      </c>
      <c r="AC74" s="10">
        <v>66.061386108398395</v>
      </c>
      <c r="AD74" s="10">
        <v>1.9830003976821899</v>
      </c>
      <c r="AE74" s="10">
        <v>2.72502541542053</v>
      </c>
      <c r="AF74" s="10">
        <v>1.9295065402984599</v>
      </c>
      <c r="AG74" s="10">
        <v>1.54545450210571</v>
      </c>
      <c r="AH74" s="3">
        <f t="shared" si="2"/>
        <v>6.8904303625138122E-2</v>
      </c>
      <c r="AI74" s="3">
        <f t="shared" si="3"/>
        <v>5.8131092321305318E-2</v>
      </c>
      <c r="AJ74" s="3">
        <f>(AVERAGEIF($E:$E,_xlfn.CONCAT($A74,"_",$B74,"_",$C74,"_Standard"),$J:$J)-$J74)/$J74</f>
        <v>0</v>
      </c>
      <c r="AK74" s="3">
        <f>(AVERAGEIF($E:$E,_xlfn.CONCAT($A74,"_",$B74,"_",$C74,"_Standard"),$H:$H)-$H74)/$H74</f>
        <v>0</v>
      </c>
      <c r="AL74" s="3">
        <f>($J74+$L74-AVERAGEIF($E:$E,_xlfn.CONCAT($A74,"_",$B74,"_",$C74,"_Standard"),$H:$H))/$L74</f>
        <v>0.59200107138988767</v>
      </c>
    </row>
    <row r="75" spans="1:38" x14ac:dyDescent="0.25">
      <c r="A75" t="str" cm="1">
        <f t="array" ref="A75:D75">_xlfn.TEXTSPLIT(E75,"_")</f>
        <v>Suzanne</v>
      </c>
      <c r="B75" t="str">
        <v>Plane</v>
      </c>
      <c r="C75" t="str">
        <v>15</v>
      </c>
      <c r="D75" t="str">
        <v>Standard</v>
      </c>
      <c r="E75" t="s">
        <v>516</v>
      </c>
      <c r="F75" s="10">
        <v>53.735515594482401</v>
      </c>
      <c r="G75" s="10">
        <v>40.950016021728501</v>
      </c>
      <c r="H75" s="22">
        <v>60.076789855957003</v>
      </c>
      <c r="I75" s="10">
        <v>38.152000427246001</v>
      </c>
      <c r="J75" s="22">
        <v>53.357582092285099</v>
      </c>
      <c r="K75" s="10">
        <v>34.314998626708899</v>
      </c>
      <c r="L75" s="10">
        <v>19.0345649719238</v>
      </c>
      <c r="M75" s="3">
        <v>0.64700001478195102</v>
      </c>
      <c r="N75" s="3">
        <v>0.49050509929656899</v>
      </c>
      <c r="O75" s="3">
        <v>0.55416613817214899</v>
      </c>
      <c r="P75" s="3">
        <v>0.55328434705734197</v>
      </c>
      <c r="Q75" s="3">
        <v>0.596024930477142</v>
      </c>
      <c r="R75" s="3">
        <v>0.60007601976394598</v>
      </c>
      <c r="S75" s="3">
        <v>0.60007601976394598</v>
      </c>
      <c r="T75">
        <v>16</v>
      </c>
      <c r="U75">
        <v>2</v>
      </c>
      <c r="V75">
        <v>100</v>
      </c>
      <c r="W75">
        <v>0.99000000953674305</v>
      </c>
      <c r="X75">
        <v>1.29999995231628</v>
      </c>
      <c r="Y75">
        <v>0.89999997615814198</v>
      </c>
      <c r="Z75" s="10">
        <v>3.01479864120483</v>
      </c>
      <c r="AA75" s="10">
        <v>6.1697936058044398</v>
      </c>
      <c r="AB75" s="10">
        <v>45.964405059814403</v>
      </c>
      <c r="AC75" s="10">
        <v>88.482398986816406</v>
      </c>
      <c r="AD75" s="10">
        <v>0.347000062465667</v>
      </c>
      <c r="AE75" s="10">
        <v>0.30330103635787897</v>
      </c>
      <c r="AF75" s="10">
        <v>1.4238042831420801</v>
      </c>
      <c r="AG75" s="10">
        <v>1.1759834289550699</v>
      </c>
      <c r="AH75" s="3">
        <f t="shared" si="2"/>
        <v>7.033216263325621E-3</v>
      </c>
      <c r="AI75" s="3">
        <f t="shared" si="3"/>
        <v>0.30299294788976433</v>
      </c>
      <c r="AJ75" s="3">
        <f>(AVERAGEIF($E:$E,_xlfn.CONCAT($A75,"_",$B75,"_",$C75,"_Standard"),$J:$J)-$J75)/$J75</f>
        <v>0</v>
      </c>
      <c r="AK75" s="3">
        <f>(AVERAGEIF($E:$E,_xlfn.CONCAT($A75,"_",$B75,"_",$C75,"_Standard"),$H:$H)-$H75)/$H75</f>
        <v>0</v>
      </c>
      <c r="AL75" s="3">
        <f>($J75+$L75-AVERAGEIF($E:$E,_xlfn.CONCAT($A75,"_",$B75,"_",$C75,"_Standard"),$H:$H))/$L75</f>
        <v>0.64699966752154248</v>
      </c>
    </row>
    <row r="76" spans="1:38" x14ac:dyDescent="0.25">
      <c r="A76" t="str" cm="1">
        <f t="array" ref="A76:D76">_xlfn.TEXTSPLIT(E76,"_")</f>
        <v>Random1000</v>
      </c>
      <c r="B76" t="str">
        <v>Plane</v>
      </c>
      <c r="C76" t="str">
        <v>Parallel</v>
      </c>
      <c r="D76" t="str">
        <v>Standard</v>
      </c>
      <c r="E76" t="s">
        <v>461</v>
      </c>
      <c r="F76" s="10">
        <v>91.103942871093693</v>
      </c>
      <c r="G76" s="10">
        <v>69.676185607910099</v>
      </c>
      <c r="H76" s="22">
        <v>108.02797698974599</v>
      </c>
      <c r="I76" s="10">
        <v>64.063003540039006</v>
      </c>
      <c r="J76" s="22">
        <v>90.196357727050696</v>
      </c>
      <c r="K76" s="10">
        <v>53.812999725341797</v>
      </c>
      <c r="L76" s="10">
        <v>81.052696228027301</v>
      </c>
      <c r="M76" s="3">
        <v>0.77999997138976995</v>
      </c>
      <c r="N76" s="3">
        <v>0.54874038696288996</v>
      </c>
      <c r="O76" s="3">
        <v>0.61378675699233998</v>
      </c>
      <c r="P76" s="3">
        <v>0.56973069906234697</v>
      </c>
      <c r="Q76" s="3">
        <v>0.53501248359680098</v>
      </c>
      <c r="R76" s="3">
        <v>0.53554916381835904</v>
      </c>
      <c r="S76" s="3">
        <v>0.53554916381835904</v>
      </c>
      <c r="T76">
        <v>13</v>
      </c>
      <c r="U76">
        <v>2</v>
      </c>
      <c r="V76">
        <v>100</v>
      </c>
      <c r="W76">
        <v>0.99000000953674305</v>
      </c>
      <c r="X76">
        <v>1.29999995231628</v>
      </c>
      <c r="Y76">
        <v>0.89999997615814198</v>
      </c>
      <c r="Z76" s="10">
        <v>3.0665988922119101</v>
      </c>
      <c r="AA76" s="10">
        <v>6.1117863655090297</v>
      </c>
      <c r="AB76" s="10">
        <v>43.077857971191399</v>
      </c>
      <c r="AC76" s="10">
        <v>85.615615844726506</v>
      </c>
      <c r="AD76" s="10">
        <v>0.288101255893707</v>
      </c>
      <c r="AE76" s="10">
        <v>0.274301618337631</v>
      </c>
      <c r="AF76" s="10">
        <v>1.0758341550827</v>
      </c>
      <c r="AG76" s="10">
        <v>1.00200200080871</v>
      </c>
      <c r="AH76" s="3">
        <f t="shared" si="2"/>
        <v>9.9620841364371319E-3</v>
      </c>
      <c r="AI76" s="3">
        <f t="shared" si="3"/>
        <v>0.29450768494438095</v>
      </c>
      <c r="AJ76" s="3">
        <f>(AVERAGEIF($E:$E,_xlfn.CONCAT($A76,"_",$B76,"_",$C76,"_Standard"),$J:$J)-$J76)/$J76</f>
        <v>0</v>
      </c>
      <c r="AK76" s="3">
        <f>(AVERAGEIF($E:$E,_xlfn.CONCAT($A76,"_",$B76,"_",$C76,"_Standard"),$H:$H)-$H76)/$H76</f>
        <v>0</v>
      </c>
      <c r="AL76" s="3">
        <f>($J76+$L76-AVERAGEIF($E:$E,_xlfn.CONCAT($A76,"_",$B76,"_",$C76,"_Standard"),$H:$H))/$L76</f>
        <v>0.77999967807944104</v>
      </c>
    </row>
    <row r="77" spans="1:38" x14ac:dyDescent="0.25">
      <c r="A77" t="str" cm="1">
        <f t="array" ref="A77:D77">_xlfn.TEXTSPLIT(E77,"_")</f>
        <v>Suzanne</v>
      </c>
      <c r="B77" t="str">
        <v>Plane</v>
      </c>
      <c r="C77" t="str">
        <v>45</v>
      </c>
      <c r="D77" t="str">
        <v>Standard</v>
      </c>
      <c r="E77" t="s">
        <v>517</v>
      </c>
      <c r="F77" s="10">
        <v>55.664352416992102</v>
      </c>
      <c r="G77" s="10">
        <v>40.496757507324197</v>
      </c>
      <c r="H77" s="22">
        <v>64.323204040527301</v>
      </c>
      <c r="I77" s="10">
        <v>40.688999176025298</v>
      </c>
      <c r="J77" s="22">
        <v>55.817173004150298</v>
      </c>
      <c r="K77" s="10">
        <v>35.805999755859297</v>
      </c>
      <c r="L77" s="10">
        <v>19.071752548217699</v>
      </c>
      <c r="M77" s="3">
        <v>0.55400002002715998</v>
      </c>
      <c r="N77" s="3">
        <v>0.487288117408752</v>
      </c>
      <c r="O77" s="3">
        <v>0.52684253454208296</v>
      </c>
      <c r="P77" s="3">
        <v>0.55477184057235696</v>
      </c>
      <c r="Q77" s="3">
        <v>0.59321779012679998</v>
      </c>
      <c r="R77" s="3">
        <v>0.59757339954376198</v>
      </c>
      <c r="S77" s="3">
        <v>0.59757339954376198</v>
      </c>
      <c r="T77">
        <v>16</v>
      </c>
      <c r="U77">
        <v>2</v>
      </c>
      <c r="V77">
        <v>100</v>
      </c>
      <c r="W77">
        <v>0.99000000953674305</v>
      </c>
      <c r="X77">
        <v>1.29999995231628</v>
      </c>
      <c r="Y77">
        <v>0.89999997615814198</v>
      </c>
      <c r="Z77" s="10">
        <v>3.2326970100402801</v>
      </c>
      <c r="AA77" s="10">
        <v>6.1383900642395002</v>
      </c>
      <c r="AB77" s="10">
        <v>46.447135925292898</v>
      </c>
      <c r="AC77" s="10">
        <v>88.482398986816406</v>
      </c>
      <c r="AD77" s="10">
        <v>0.34650039672851501</v>
      </c>
      <c r="AE77" s="10">
        <v>0.30240103602409302</v>
      </c>
      <c r="AF77" s="10">
        <v>1.4306167364120399</v>
      </c>
      <c r="AG77" s="10">
        <v>1.1759834289550699</v>
      </c>
      <c r="AH77" s="3">
        <f t="shared" si="2"/>
        <v>2.7453941440544992E-3</v>
      </c>
      <c r="AI77" s="3">
        <f t="shared" si="3"/>
        <v>0.37831215237553939</v>
      </c>
      <c r="AJ77" s="3">
        <f>(AVERAGEIF($E:$E,_xlfn.CONCAT($A77,"_",$B77,"_",$C77,"_Standard"),$J:$J)-$J77)/$J77</f>
        <v>0</v>
      </c>
      <c r="AK77" s="3">
        <f>(AVERAGEIF($E:$E,_xlfn.CONCAT($A77,"_",$B77,"_",$C77,"_Standard"),$H:$H)-$H77)/$H77</f>
        <v>0</v>
      </c>
      <c r="AL77" s="3">
        <f>($J77+$L77-AVERAGEIF($E:$E,_xlfn.CONCAT($A77,"_",$B77,"_",$C77,"_Standard"),$H:$H))/$L77</f>
        <v>0.5539984584598695</v>
      </c>
    </row>
    <row r="78" spans="1:38" x14ac:dyDescent="0.25">
      <c r="A78" t="str" cm="1">
        <f t="array" ref="A78:D78">_xlfn.TEXTSPLIT(E78,"_")</f>
        <v>Suzanne</v>
      </c>
      <c r="B78" t="str">
        <v>Plane</v>
      </c>
      <c r="C78" t="str">
        <v>Oblique</v>
      </c>
      <c r="D78" t="str">
        <v>Standard</v>
      </c>
      <c r="E78" t="s">
        <v>518</v>
      </c>
      <c r="F78" s="10">
        <v>23.802400588989201</v>
      </c>
      <c r="G78" s="10">
        <v>40.630218505859297</v>
      </c>
      <c r="H78" s="22">
        <v>28.145208358764599</v>
      </c>
      <c r="I78" s="10">
        <v>17.583000183105401</v>
      </c>
      <c r="J78" s="22">
        <v>23.699607849121001</v>
      </c>
      <c r="K78" s="10">
        <v>15.104000091552701</v>
      </c>
      <c r="L78" s="10">
        <v>5.7960882186889604</v>
      </c>
      <c r="M78" s="3">
        <v>0.23299999535083701</v>
      </c>
      <c r="N78" s="3">
        <v>0.52768957614898604</v>
      </c>
      <c r="O78" s="3">
        <v>0.52768957614898604</v>
      </c>
      <c r="P78" s="3">
        <v>0.55472600460052401</v>
      </c>
      <c r="Q78" s="3">
        <v>0.60360240936279297</v>
      </c>
      <c r="R78" s="3">
        <v>0.61028081178665095</v>
      </c>
      <c r="S78" s="3">
        <v>0.61028081178665095</v>
      </c>
      <c r="T78">
        <v>16</v>
      </c>
      <c r="U78">
        <v>2</v>
      </c>
      <c r="V78">
        <v>100</v>
      </c>
      <c r="W78">
        <v>0.99000000953674305</v>
      </c>
      <c r="X78">
        <v>1.29999995231628</v>
      </c>
      <c r="Y78">
        <v>0.89999997615814198</v>
      </c>
      <c r="Z78" s="10">
        <v>3.2138998508453298</v>
      </c>
      <c r="AA78" s="10">
        <v>6.1723918914794904</v>
      </c>
      <c r="AB78" s="10">
        <v>46.945888519287102</v>
      </c>
      <c r="AC78" s="10">
        <v>88.482398986816406</v>
      </c>
      <c r="AD78" s="10">
        <v>0.37259992957115101</v>
      </c>
      <c r="AE78" s="10">
        <v>0.30460110306739802</v>
      </c>
      <c r="AF78" s="10">
        <v>1.4383116960525499</v>
      </c>
      <c r="AG78" s="10">
        <v>1.1759834289550699</v>
      </c>
      <c r="AH78" s="3">
        <f t="shared" si="2"/>
        <v>4.3185870888901301E-3</v>
      </c>
      <c r="AI78" s="3">
        <f t="shared" si="3"/>
        <v>0.41669996567448259</v>
      </c>
      <c r="AJ78" s="3">
        <f>(AVERAGEIF($E:$E,_xlfn.CONCAT($A78,"_",$B78,"_",$C78,"_Standard"),$J:$J)-$J78)/$J78</f>
        <v>0</v>
      </c>
      <c r="AK78" s="3">
        <f>(AVERAGEIF($E:$E,_xlfn.CONCAT($A78,"_",$B78,"_",$C78,"_Standard"),$H:$H)-$H78)/$H78</f>
        <v>0</v>
      </c>
      <c r="AL78" s="3">
        <f>($J78+$L78-AVERAGEIF($E:$E,_xlfn.CONCAT($A78,"_",$B78,"_",$C78,"_Standard"),$H:$H))/$L78</f>
        <v>0.23299985405516066</v>
      </c>
    </row>
    <row r="79" spans="1:38" x14ac:dyDescent="0.25">
      <c r="A79" t="str" cm="1">
        <f t="array" ref="A79:D79">_xlfn.TEXTSPLIT(E79,"_")</f>
        <v>Crowd</v>
      </c>
      <c r="B79" t="str">
        <v>Point</v>
      </c>
      <c r="C79" t="str">
        <v>Oblique</v>
      </c>
      <c r="D79" t="str">
        <v>Standard</v>
      </c>
      <c r="E79" t="s">
        <v>462</v>
      </c>
      <c r="F79" s="10">
        <v>22.5028362274169</v>
      </c>
      <c r="G79" s="10">
        <v>60.205554962158203</v>
      </c>
      <c r="H79" s="22">
        <v>41.618385314941399</v>
      </c>
      <c r="I79" s="10">
        <v>24.0750007629394</v>
      </c>
      <c r="J79" s="22">
        <v>40.879985809326101</v>
      </c>
      <c r="K79" s="10">
        <v>23.702999114990199</v>
      </c>
      <c r="L79" s="10">
        <v>1.2841739654541</v>
      </c>
      <c r="M79" s="3">
        <v>0.42500001192092801</v>
      </c>
      <c r="N79" s="3">
        <v>0.59270632266998202</v>
      </c>
      <c r="O79" s="3">
        <v>0.58601033687591497</v>
      </c>
      <c r="P79" s="3">
        <v>0.50794720649719205</v>
      </c>
      <c r="Q79" s="3">
        <v>0.48090517520904502</v>
      </c>
      <c r="R79" s="3">
        <v>0.62779057025909402</v>
      </c>
      <c r="S79" s="3">
        <v>0.69364416599273604</v>
      </c>
      <c r="T79">
        <v>26</v>
      </c>
      <c r="U79">
        <v>2</v>
      </c>
      <c r="V79">
        <v>100</v>
      </c>
      <c r="W79">
        <v>0.99000000953674305</v>
      </c>
      <c r="X79">
        <v>1.29999995231628</v>
      </c>
      <c r="Y79">
        <v>0.89999997615814198</v>
      </c>
      <c r="Z79" s="10">
        <v>179.72634887695301</v>
      </c>
      <c r="AA79" s="10">
        <v>348.76953125</v>
      </c>
      <c r="AB79" s="10">
        <v>46.526710510253899</v>
      </c>
      <c r="AC79" s="10">
        <v>87.705223083496094</v>
      </c>
      <c r="AD79" s="10">
        <v>20.448366165161101</v>
      </c>
      <c r="AE79" s="10">
        <v>17.355871200561499</v>
      </c>
      <c r="AF79" s="10">
        <v>1.44861435890197</v>
      </c>
      <c r="AG79" s="10">
        <v>1.1881141662597601</v>
      </c>
      <c r="AH79" s="3">
        <f t="shared" si="2"/>
        <v>0.81665926002336253</v>
      </c>
      <c r="AI79" s="3">
        <f t="shared" si="3"/>
        <v>0.32099312372386668</v>
      </c>
      <c r="AJ79" s="3">
        <f>(AVERAGEIF($E:$E,_xlfn.CONCAT($A79,"_",$B79,"_",$C79,"_Standard"),$J:$J)-$J79)/$J79</f>
        <v>0</v>
      </c>
      <c r="AK79" s="3">
        <f>(AVERAGEIF($E:$E,_xlfn.CONCAT($A79,"_",$B79,"_",$C79,"_Standard"),$H:$H)-$H79)/$H79</f>
        <v>0</v>
      </c>
      <c r="AL79" s="3">
        <f>($J79+$L79-AVERAGEIF($E:$E,_xlfn.CONCAT($A79,"_",$B79,"_",$C79,"_Standard"),$H:$H))/$L79</f>
        <v>0.42500040844996462</v>
      </c>
    </row>
    <row r="80" spans="1:38" x14ac:dyDescent="0.25">
      <c r="A80" t="str" cm="1">
        <f t="array" ref="A80:D80">_xlfn.TEXTSPLIT(E80,"_")</f>
        <v>Crowd</v>
      </c>
      <c r="B80" t="str">
        <v>Point</v>
      </c>
      <c r="C80" t="str">
        <v>Parallel</v>
      </c>
      <c r="D80" t="str">
        <v>Standard</v>
      </c>
      <c r="E80" t="s">
        <v>463</v>
      </c>
      <c r="F80" s="10">
        <v>43.895233154296797</v>
      </c>
      <c r="G80" s="10">
        <v>60.213695526122997</v>
      </c>
      <c r="H80" s="22">
        <v>63.57861328125</v>
      </c>
      <c r="I80" s="10">
        <v>35.866001129150298</v>
      </c>
      <c r="J80" s="22">
        <v>58.076244354247997</v>
      </c>
      <c r="K80" s="10">
        <v>33.097999572753899</v>
      </c>
      <c r="L80" s="10">
        <v>12.013973236083901</v>
      </c>
      <c r="M80" s="3">
        <v>0.54199999570846502</v>
      </c>
      <c r="N80" s="3">
        <v>0.51665222644805897</v>
      </c>
      <c r="O80" s="3">
        <v>0.57862251996993996</v>
      </c>
      <c r="P80" s="3">
        <v>0.497840195894241</v>
      </c>
      <c r="Q80" s="3">
        <v>0.45950546860694802</v>
      </c>
      <c r="R80" s="3">
        <v>0.57785725593566895</v>
      </c>
      <c r="S80" s="3">
        <v>0.63588899374008101</v>
      </c>
      <c r="T80">
        <v>26</v>
      </c>
      <c r="U80">
        <v>2</v>
      </c>
      <c r="V80">
        <v>100</v>
      </c>
      <c r="W80">
        <v>0.99000000953674305</v>
      </c>
      <c r="X80">
        <v>1.29999995231628</v>
      </c>
      <c r="Y80">
        <v>0.89999997615814198</v>
      </c>
      <c r="Z80" s="10">
        <v>185.15458679199199</v>
      </c>
      <c r="AA80" s="10">
        <v>348.158447265625</v>
      </c>
      <c r="AB80" s="10">
        <v>46.527126312255803</v>
      </c>
      <c r="AC80" s="10">
        <v>87.705223083496094</v>
      </c>
      <c r="AD80" s="10">
        <v>20.893733978271399</v>
      </c>
      <c r="AE80" s="10">
        <v>17.380052566528299</v>
      </c>
      <c r="AF80" s="10">
        <v>1.4486265182495099</v>
      </c>
      <c r="AG80" s="10">
        <v>1.1881141662597601</v>
      </c>
      <c r="AH80" s="3">
        <f t="shared" si="2"/>
        <v>0.32306494762434257</v>
      </c>
      <c r="AI80" s="3">
        <f t="shared" si="3"/>
        <v>3.5497757664578022E-2</v>
      </c>
      <c r="AJ80" s="3">
        <f>(AVERAGEIF($E:$E,_xlfn.CONCAT($A80,"_",$B80,"_",$C80,"_Standard"),$J:$J)-$J80)/$J80</f>
        <v>0</v>
      </c>
      <c r="AK80" s="3">
        <f>(AVERAGEIF($E:$E,_xlfn.CONCAT($A80,"_",$B80,"_",$C80,"_Standard"),$H:$H)-$H80)/$H80</f>
        <v>0</v>
      </c>
      <c r="AL80" s="3">
        <f>($J80+$L80-AVERAGEIF($E:$E,_xlfn.CONCAT($A80,"_",$B80,"_",$C80,"_Standard"),$H:$H))/$L80</f>
        <v>0.54200256494032606</v>
      </c>
    </row>
    <row r="81" spans="1:38" x14ac:dyDescent="0.25">
      <c r="A81" t="str" cm="1">
        <f t="array" ref="A81:D81">_xlfn.TEXTSPLIT(E81,"_")</f>
        <v>Cottage</v>
      </c>
      <c r="B81" t="str">
        <v>Plane</v>
      </c>
      <c r="C81" t="str">
        <v>Oblique</v>
      </c>
      <c r="D81" t="str">
        <v>Standard</v>
      </c>
      <c r="E81" t="s">
        <v>464</v>
      </c>
      <c r="F81" s="10">
        <v>289.23944091796801</v>
      </c>
      <c r="G81" s="10">
        <v>163.14578247070301</v>
      </c>
      <c r="H81" s="22">
        <v>298.218658447265</v>
      </c>
      <c r="I81" s="10">
        <v>229.86900329589801</v>
      </c>
      <c r="J81" s="22">
        <v>294.75701904296801</v>
      </c>
      <c r="K81" s="10">
        <v>227.59199523925699</v>
      </c>
      <c r="L81" s="10">
        <v>38.039562225341797</v>
      </c>
      <c r="M81" s="3">
        <v>0.90899997949600198</v>
      </c>
      <c r="N81" s="3">
        <v>0.891368627548217</v>
      </c>
      <c r="O81" s="3">
        <v>0.93235886096954301</v>
      </c>
      <c r="P81" s="3">
        <v>0.88965857028961104</v>
      </c>
      <c r="Q81" s="3">
        <v>0.88903868198394698</v>
      </c>
      <c r="R81" s="3">
        <v>0.89094239473342896</v>
      </c>
      <c r="S81" s="3">
        <v>0.89117377996444702</v>
      </c>
      <c r="T81">
        <v>21</v>
      </c>
      <c r="U81">
        <v>2</v>
      </c>
      <c r="V81">
        <v>100</v>
      </c>
      <c r="W81">
        <v>0.99000000953674305</v>
      </c>
      <c r="X81">
        <v>1.29999995231628</v>
      </c>
      <c r="Y81">
        <v>0.89999997615814198</v>
      </c>
      <c r="Z81" s="10">
        <v>5.1767868995666504</v>
      </c>
      <c r="AA81" s="10">
        <v>19.395460128784102</v>
      </c>
      <c r="AB81" s="10">
        <v>44.302883148193303</v>
      </c>
      <c r="AC81" s="10">
        <v>65.874328613281193</v>
      </c>
      <c r="AD81" s="10">
        <v>0.906396925449371</v>
      </c>
      <c r="AE81" s="10">
        <v>1.8269845247268599</v>
      </c>
      <c r="AF81" s="10">
        <v>2.1563458442687899</v>
      </c>
      <c r="AG81" s="10">
        <v>1.7425718307495099</v>
      </c>
      <c r="AH81" s="3">
        <f t="shared" si="2"/>
        <v>1.9076160939492534E-2</v>
      </c>
      <c r="AI81" s="3">
        <f t="shared" si="3"/>
        <v>0.80670940173338013</v>
      </c>
      <c r="AJ81" s="3">
        <f>(AVERAGEIF($E:$E,_xlfn.CONCAT($A81,"_",$B81,"_",$C81,"_Standard"),$J:$J)-$J81)/$J81</f>
        <v>0</v>
      </c>
      <c r="AK81" s="3">
        <f>(AVERAGEIF($E:$E,_xlfn.CONCAT($A81,"_",$B81,"_",$C81,"_Standard"),$H:$H)-$H81)/$H81</f>
        <v>0</v>
      </c>
      <c r="AL81" s="3">
        <f>($J81+$L81-AVERAGEIF($E:$E,_xlfn.CONCAT($A81,"_",$B81,"_",$C81,"_Standard"),$H:$H))/$L81</f>
        <v>0.90899896839530769</v>
      </c>
    </row>
    <row r="82" spans="1:38" x14ac:dyDescent="0.25">
      <c r="A82" t="str" cm="1">
        <f t="array" ref="A82:D82">_xlfn.TEXTSPLIT(E82,"_")</f>
        <v>Cottage</v>
      </c>
      <c r="B82" t="str">
        <v>Plane</v>
      </c>
      <c r="C82" t="str">
        <v>Parallel</v>
      </c>
      <c r="D82" t="str">
        <v>Standard</v>
      </c>
      <c r="E82" t="s">
        <v>465</v>
      </c>
      <c r="F82" s="10">
        <v>202.95951843261699</v>
      </c>
      <c r="G82" s="10">
        <v>141.41867065429599</v>
      </c>
      <c r="H82" s="22">
        <v>219.42582702636699</v>
      </c>
      <c r="I82" s="10">
        <v>166.10800170898401</v>
      </c>
      <c r="J82" s="22">
        <v>201.63131713867099</v>
      </c>
      <c r="K82" s="10">
        <v>154.19000244140599</v>
      </c>
      <c r="L82" s="10">
        <v>69.509368896484304</v>
      </c>
      <c r="M82" s="3">
        <v>0.74400001764297397</v>
      </c>
      <c r="N82" s="3">
        <v>0.912589430809021</v>
      </c>
      <c r="O82" s="3">
        <v>0.95259851217269897</v>
      </c>
      <c r="P82" s="3">
        <v>0.88364022970199496</v>
      </c>
      <c r="Q82" s="3">
        <v>0.88548177480697599</v>
      </c>
      <c r="R82" s="3">
        <v>0.88656538724899203</v>
      </c>
      <c r="S82" s="3">
        <v>0.88656675815582198</v>
      </c>
      <c r="T82">
        <v>19</v>
      </c>
      <c r="U82">
        <v>2</v>
      </c>
      <c r="V82">
        <v>100</v>
      </c>
      <c r="W82">
        <v>0.99000000953674305</v>
      </c>
      <c r="X82">
        <v>1.29999995231628</v>
      </c>
      <c r="Y82">
        <v>0.89999997615814198</v>
      </c>
      <c r="Z82" s="10">
        <v>3.0160000324249201</v>
      </c>
      <c r="AA82" s="10">
        <v>19.773664474487301</v>
      </c>
      <c r="AB82" s="10">
        <v>41.111557006835902</v>
      </c>
      <c r="AC82" s="10">
        <v>65.874328613281193</v>
      </c>
      <c r="AD82" s="10">
        <v>0.603399157524108</v>
      </c>
      <c r="AE82" s="10">
        <v>1.84338510036468</v>
      </c>
      <c r="AF82" s="10">
        <v>2.2321608066558798</v>
      </c>
      <c r="AG82" s="10">
        <v>1.7425718307495099</v>
      </c>
      <c r="AH82" s="3">
        <f t="shared" si="2"/>
        <v>6.544168532736051E-3</v>
      </c>
      <c r="AI82" s="3">
        <f t="shared" si="3"/>
        <v>0.42577579187947112</v>
      </c>
      <c r="AJ82" s="3">
        <f>(AVERAGEIF($E:$E,_xlfn.CONCAT($A82,"_",$B82,"_",$C82,"_Standard"),$J:$J)-$J82)/$J82</f>
        <v>0</v>
      </c>
      <c r="AK82" s="3">
        <f>(AVERAGEIF($E:$E,_xlfn.CONCAT($A82,"_",$B82,"_",$C82,"_Standard"),$H:$H)-$H82)/$H82</f>
        <v>0</v>
      </c>
      <c r="AL82" s="3">
        <f>($J82+$L82-AVERAGEIF($E:$E,_xlfn.CONCAT($A82,"_",$B82,"_",$C82,"_Standard"),$H:$H))/$L82</f>
        <v>0.74399839661620015</v>
      </c>
    </row>
    <row r="83" spans="1:38" x14ac:dyDescent="0.25">
      <c r="A83" t="str" cm="1">
        <f t="array" ref="A83:D83">_xlfn.TEXTSPLIT(E83,"_")</f>
        <v>Random100</v>
      </c>
      <c r="B83" t="str">
        <v>Point</v>
      </c>
      <c r="C83" t="str">
        <v>45</v>
      </c>
      <c r="D83" t="str">
        <v>Standard</v>
      </c>
      <c r="E83" t="s">
        <v>466</v>
      </c>
      <c r="F83" s="10">
        <v>19.236970901489201</v>
      </c>
      <c r="G83" s="10">
        <v>19.073268890380799</v>
      </c>
      <c r="H83" s="22">
        <v>37.894420623779297</v>
      </c>
      <c r="I83" s="10">
        <v>20.4270000457763</v>
      </c>
      <c r="J83" s="22">
        <v>20.560409545898398</v>
      </c>
      <c r="K83" s="10">
        <v>11.137000083923301</v>
      </c>
      <c r="L83" s="10">
        <v>19.238660812377901</v>
      </c>
      <c r="M83" s="3">
        <v>9.8999999463558197E-2</v>
      </c>
      <c r="N83" s="3">
        <v>0.43523639440536499</v>
      </c>
      <c r="O83" s="3">
        <v>0.48699611425399703</v>
      </c>
      <c r="P83" s="3">
        <v>0.450784921646118</v>
      </c>
      <c r="Q83" s="3">
        <v>0.45072320103645303</v>
      </c>
      <c r="R83" s="3">
        <v>0.45072320103645303</v>
      </c>
      <c r="S83" s="3">
        <v>0.45072320103645303</v>
      </c>
      <c r="T83">
        <v>9</v>
      </c>
      <c r="U83">
        <v>2</v>
      </c>
      <c r="V83">
        <v>100</v>
      </c>
      <c r="W83">
        <v>0.99000000953674305</v>
      </c>
      <c r="X83">
        <v>1.29999995231628</v>
      </c>
      <c r="Y83">
        <v>0.89999997615814198</v>
      </c>
      <c r="Z83" s="10">
        <v>0.39319989085197399</v>
      </c>
      <c r="AA83" s="10">
        <v>0.55079984664916903</v>
      </c>
      <c r="AB83" s="10">
        <v>55.535354614257798</v>
      </c>
      <c r="AC83" s="10">
        <v>77.191917419433594</v>
      </c>
      <c r="AD83" s="10">
        <v>2.8199981898069298E-2</v>
      </c>
      <c r="AE83" s="10">
        <v>3.3599983900785398E-2</v>
      </c>
      <c r="AF83" s="10">
        <v>1</v>
      </c>
      <c r="AG83" s="10">
        <v>1</v>
      </c>
      <c r="AH83" s="3">
        <f t="shared" si="2"/>
        <v>6.8796623500987128E-2</v>
      </c>
      <c r="AI83" s="3">
        <f t="shared" si="3"/>
        <v>7.7969888856734337E-2</v>
      </c>
      <c r="AJ83" s="3">
        <f>(AVERAGEIF($E:$E,_xlfn.CONCAT($A83,"_",$B83,"_",$C83,"_Standard"),$J:$J)-$J83)/$J83</f>
        <v>0</v>
      </c>
      <c r="AK83" s="3">
        <f>(AVERAGEIF($E:$E,_xlfn.CONCAT($A83,"_",$B83,"_",$C83,"_Standard"),$H:$H)-$H83)/$H83</f>
        <v>0</v>
      </c>
      <c r="AL83" s="3">
        <f>($J83+$L83-AVERAGEIF($E:$E,_xlfn.CONCAT($A83,"_",$B83,"_",$C83,"_Standard"),$H:$H))/$L83</f>
        <v>9.9001159855761509E-2</v>
      </c>
    </row>
    <row r="84" spans="1:38" x14ac:dyDescent="0.25">
      <c r="A84" t="str" cm="1">
        <f t="array" ref="A84:D84">_xlfn.TEXTSPLIT(E84,"_")</f>
        <v>Random100</v>
      </c>
      <c r="B84" t="str">
        <v>Point</v>
      </c>
      <c r="C84" t="str">
        <v>Parallel</v>
      </c>
      <c r="D84" t="str">
        <v>Standard</v>
      </c>
      <c r="E84" t="s">
        <v>467</v>
      </c>
      <c r="F84" s="10">
        <v>19.173036575317301</v>
      </c>
      <c r="G84" s="10">
        <v>19.073268890380799</v>
      </c>
      <c r="H84" s="22">
        <v>35.833248138427699</v>
      </c>
      <c r="I84" s="10">
        <v>19.520999908447202</v>
      </c>
      <c r="J84" s="22">
        <v>19.7196140289306</v>
      </c>
      <c r="K84" s="10">
        <v>10.7740001678466</v>
      </c>
      <c r="L84" s="10">
        <v>17.9839878082275</v>
      </c>
      <c r="M84" s="3">
        <v>0.104000002145767</v>
      </c>
      <c r="N84" s="3">
        <v>0.296768248081207</v>
      </c>
      <c r="O84" s="3">
        <v>0.47822090983390803</v>
      </c>
      <c r="P84" s="3">
        <v>0.43053063750267001</v>
      </c>
      <c r="Q84" s="3">
        <v>0.43065762519836398</v>
      </c>
      <c r="R84" s="3">
        <v>0.43065762519836398</v>
      </c>
      <c r="S84" s="3">
        <v>0.43065762519836398</v>
      </c>
      <c r="T84">
        <v>9</v>
      </c>
      <c r="U84">
        <v>2</v>
      </c>
      <c r="V84">
        <v>100</v>
      </c>
      <c r="W84">
        <v>0.99000000953674305</v>
      </c>
      <c r="X84">
        <v>1.29999995231628</v>
      </c>
      <c r="Y84">
        <v>0.89999997615814198</v>
      </c>
      <c r="Z84" s="10">
        <v>0.38659989833831698</v>
      </c>
      <c r="AA84" s="10">
        <v>0.53879988193511896</v>
      </c>
      <c r="AB84" s="10">
        <v>55.535354614257798</v>
      </c>
      <c r="AC84" s="10">
        <v>77.191917419433594</v>
      </c>
      <c r="AD84" s="10">
        <v>2.6299990713596299E-2</v>
      </c>
      <c r="AE84" s="10">
        <v>3.0499977990984899E-2</v>
      </c>
      <c r="AF84" s="10">
        <v>1</v>
      </c>
      <c r="AG84" s="10">
        <v>1</v>
      </c>
      <c r="AH84" s="3">
        <f t="shared" si="2"/>
        <v>2.8507610229927989E-2</v>
      </c>
      <c r="AI84" s="3">
        <f t="shared" si="3"/>
        <v>3.3887486317343937E-2</v>
      </c>
      <c r="AJ84" s="3">
        <f>(AVERAGEIF($E:$E,_xlfn.CONCAT($A84,"_",$B84,"_",$C84,"_Standard"),$J:$J)-$J84)/$J84</f>
        <v>0</v>
      </c>
      <c r="AK84" s="3">
        <f>(AVERAGEIF($E:$E,_xlfn.CONCAT($A84,"_",$B84,"_",$C84,"_Standard"),$H:$H)-$H84)/$H84</f>
        <v>0</v>
      </c>
      <c r="AL84" s="3">
        <f>($J84+$L84-AVERAGEIF($E:$E,_xlfn.CONCAT($A84,"_",$B84,"_",$C84,"_Standard"),$H:$H))/$L84</f>
        <v>0.10400105464232666</v>
      </c>
    </row>
    <row r="85" spans="1:38" x14ac:dyDescent="0.25">
      <c r="A85" t="str" cm="1">
        <f t="array" ref="A85:D85">_xlfn.TEXTSPLIT(E85,"_")</f>
        <v>Crowd</v>
      </c>
      <c r="B85" t="str">
        <v>Point</v>
      </c>
      <c r="C85" t="str">
        <v>15</v>
      </c>
      <c r="D85" t="str">
        <v>Standard</v>
      </c>
      <c r="E85" t="s">
        <v>468</v>
      </c>
      <c r="F85" s="10">
        <v>38.228626251220703</v>
      </c>
      <c r="G85" s="10">
        <v>60.213695526122997</v>
      </c>
      <c r="H85" s="22">
        <v>58.053470611572202</v>
      </c>
      <c r="I85" s="10">
        <v>32.351001739501903</v>
      </c>
      <c r="J85" s="22">
        <v>52.277114868163999</v>
      </c>
      <c r="K85" s="10">
        <v>29.438999176025298</v>
      </c>
      <c r="L85" s="10">
        <v>10.2600355148315</v>
      </c>
      <c r="M85" s="3">
        <v>0.43700000643730103</v>
      </c>
      <c r="N85" s="3">
        <v>0.67462098598480202</v>
      </c>
      <c r="O85" s="3">
        <v>0.67574918270110995</v>
      </c>
      <c r="P85" s="3">
        <v>0.55406421422958296</v>
      </c>
      <c r="Q85" s="3">
        <v>0.50922262668609597</v>
      </c>
      <c r="R85" s="3">
        <v>0.63257515430450395</v>
      </c>
      <c r="S85" s="3">
        <v>0.69852608442306496</v>
      </c>
      <c r="T85">
        <v>26</v>
      </c>
      <c r="U85">
        <v>2</v>
      </c>
      <c r="V85">
        <v>100</v>
      </c>
      <c r="W85">
        <v>0.99000000953674305</v>
      </c>
      <c r="X85">
        <v>1.29999995231628</v>
      </c>
      <c r="Y85">
        <v>0.89999997615814198</v>
      </c>
      <c r="Z85" s="10">
        <v>180.61573791503901</v>
      </c>
      <c r="AA85" s="10">
        <v>349.761962890625</v>
      </c>
      <c r="AB85" s="10">
        <v>46.527126312255803</v>
      </c>
      <c r="AC85" s="10">
        <v>87.705223083496094</v>
      </c>
      <c r="AD85" s="10">
        <v>20.589607238769499</v>
      </c>
      <c r="AE85" s="10">
        <v>17.432550430297798</v>
      </c>
      <c r="AF85" s="10">
        <v>1.4486265182495099</v>
      </c>
      <c r="AG85" s="10">
        <v>1.1881141662597601</v>
      </c>
      <c r="AH85" s="3">
        <f t="shared" si="2"/>
        <v>0.36748609601148574</v>
      </c>
      <c r="AI85" s="3">
        <f t="shared" si="3"/>
        <v>0.13180690187859018</v>
      </c>
      <c r="AJ85" s="3">
        <f>(AVERAGEIF($E:$E,_xlfn.CONCAT($A85,"_",$B85,"_",$C85,"_Standard"),$J:$J)-$J85)/$J85</f>
        <v>0</v>
      </c>
      <c r="AK85" s="3">
        <f>(AVERAGEIF($E:$E,_xlfn.CONCAT($A85,"_",$B85,"_",$C85,"_Standard"),$H:$H)-$H85)/$H85</f>
        <v>0</v>
      </c>
      <c r="AL85" s="3">
        <f>($J85+$L85-AVERAGEIF($E:$E,_xlfn.CONCAT($A85,"_",$B85,"_",$C85,"_Standard"),$H:$H))/$L85</f>
        <v>0.43700431299110687</v>
      </c>
    </row>
    <row r="86" spans="1:38" x14ac:dyDescent="0.25">
      <c r="A86" t="str" cm="1">
        <f t="array" ref="A86:D86">_xlfn.TEXTSPLIT(E86,"_")</f>
        <v>Cottage</v>
      </c>
      <c r="B86" t="str">
        <v>Plane</v>
      </c>
      <c r="C86" t="str">
        <v>15</v>
      </c>
      <c r="D86" t="str">
        <v>Standard</v>
      </c>
      <c r="E86" t="s">
        <v>469</v>
      </c>
      <c r="F86" s="10">
        <v>266.29638671875</v>
      </c>
      <c r="G86" s="10">
        <v>163.09568786621</v>
      </c>
      <c r="H86" s="22">
        <v>270.03097534179602</v>
      </c>
      <c r="I86" s="10">
        <v>206.42100524902301</v>
      </c>
      <c r="J86" s="22">
        <v>263.24981689453102</v>
      </c>
      <c r="K86" s="10">
        <v>201.75199890136699</v>
      </c>
      <c r="L86" s="10">
        <v>62.788871765136697</v>
      </c>
      <c r="M86" s="3">
        <v>0.89200001955032304</v>
      </c>
      <c r="N86" s="3">
        <v>0.88536030054092396</v>
      </c>
      <c r="O86" s="3">
        <v>0.96005994081497104</v>
      </c>
      <c r="P86" s="3">
        <v>0.90939503908157304</v>
      </c>
      <c r="Q86" s="3">
        <v>0.88378018140792802</v>
      </c>
      <c r="R86" s="3">
        <v>0.88678479194641102</v>
      </c>
      <c r="S86" s="3">
        <v>0.88714182376861495</v>
      </c>
      <c r="T86">
        <v>21</v>
      </c>
      <c r="U86">
        <v>2</v>
      </c>
      <c r="V86">
        <v>100</v>
      </c>
      <c r="W86">
        <v>0.99000000953674305</v>
      </c>
      <c r="X86">
        <v>1.29999995231628</v>
      </c>
      <c r="Y86">
        <v>0.89999997615814198</v>
      </c>
      <c r="Z86" s="10">
        <v>5.6271891593933097</v>
      </c>
      <c r="AA86" s="10">
        <v>19.9788303375244</v>
      </c>
      <c r="AB86" s="10">
        <v>45.202812194824197</v>
      </c>
      <c r="AC86" s="10">
        <v>65.874328613281193</v>
      </c>
      <c r="AD86" s="10">
        <v>0.97029697895050004</v>
      </c>
      <c r="AE86" s="10">
        <v>1.9172841310501001</v>
      </c>
      <c r="AF86" s="10">
        <v>2.1670575141906698</v>
      </c>
      <c r="AG86" s="10">
        <v>1.7425718307495099</v>
      </c>
      <c r="AH86" s="3">
        <f t="shared" si="2"/>
        <v>1.1440522576209883E-2</v>
      </c>
      <c r="AI86" s="3">
        <f t="shared" si="3"/>
        <v>0.61408201736442636</v>
      </c>
      <c r="AJ86" s="3">
        <f>(AVERAGEIF($E:$E,_xlfn.CONCAT($A86,"_",$B86,"_",$C86,"_Standard"),$J:$J)-$J86)/$J86</f>
        <v>0</v>
      </c>
      <c r="AK86" s="3">
        <f>(AVERAGEIF($E:$E,_xlfn.CONCAT($A86,"_",$B86,"_",$C86,"_Standard"),$H:$H)-$H86)/$H86</f>
        <v>0</v>
      </c>
      <c r="AL86" s="3">
        <f>($J86+$L86-AVERAGEIF($E:$E,_xlfn.CONCAT($A86,"_",$B86,"_",$C86,"_Standard"),$H:$H))/$L86</f>
        <v>0.89200063233131399</v>
      </c>
    </row>
    <row r="87" spans="1:38" x14ac:dyDescent="0.25">
      <c r="A87" t="str" cm="1">
        <f t="array" ref="A87:D87">_xlfn.TEXTSPLIT(E87,"_")</f>
        <v>Sponza</v>
      </c>
      <c r="B87" t="str">
        <v>Point</v>
      </c>
      <c r="C87" t="str">
        <v>Parallel</v>
      </c>
      <c r="D87" t="str">
        <v>Standard</v>
      </c>
      <c r="E87" t="s">
        <v>470</v>
      </c>
      <c r="F87" s="10">
        <v>375.57086181640602</v>
      </c>
      <c r="G87" s="10">
        <v>197.936279296875</v>
      </c>
      <c r="H87" s="22">
        <v>384.80017089843699</v>
      </c>
      <c r="I87" s="10">
        <v>273.95098876953102</v>
      </c>
      <c r="J87" s="22">
        <v>384.80017089843699</v>
      </c>
      <c r="K87" s="10">
        <v>273.95098876953102</v>
      </c>
      <c r="L87" s="10">
        <v>384.80017089843699</v>
      </c>
      <c r="M87" s="3">
        <v>1</v>
      </c>
      <c r="N87" s="3">
        <v>0.14216589927673301</v>
      </c>
      <c r="O87" s="3">
        <v>0.698655664920806</v>
      </c>
      <c r="P87" s="3">
        <v>0.67690920829772905</v>
      </c>
      <c r="Q87" s="3">
        <v>0.65649116039276101</v>
      </c>
      <c r="R87" s="3">
        <v>0.69140052795410101</v>
      </c>
      <c r="S87" s="3">
        <v>0.72605842351913397</v>
      </c>
      <c r="T87">
        <v>32</v>
      </c>
      <c r="U87">
        <v>2</v>
      </c>
      <c r="V87">
        <v>100</v>
      </c>
      <c r="W87">
        <v>0.99000000953674305</v>
      </c>
      <c r="X87">
        <v>1.29999995231628</v>
      </c>
      <c r="Y87">
        <v>0.89999997615814198</v>
      </c>
      <c r="Z87" s="10">
        <v>265.005126953125</v>
      </c>
      <c r="AA87" s="10">
        <v>765.03607177734295</v>
      </c>
      <c r="AB87" s="10">
        <v>43.218841552734297</v>
      </c>
      <c r="AC87" s="10">
        <v>76.229072570800696</v>
      </c>
      <c r="AD87" s="10">
        <v>39.488918304443303</v>
      </c>
      <c r="AE87" s="10">
        <v>50.804485321044901</v>
      </c>
      <c r="AF87" s="10">
        <v>1.8174310922622601</v>
      </c>
      <c r="AG87" s="10">
        <v>1.4165676832198999</v>
      </c>
      <c r="AH87" s="3">
        <f t="shared" si="2"/>
        <v>2.4574081805479944E-2</v>
      </c>
      <c r="AI87" s="3">
        <f t="shared" si="3"/>
        <v>0.94406084758870268</v>
      </c>
      <c r="AJ87" s="3">
        <f>(AVERAGEIF($E:$E,_xlfn.CONCAT($A87,"_",$B87,"_",$C87,"_Standard"),$J:$J)-$J87)/$J87</f>
        <v>0</v>
      </c>
      <c r="AK87" s="3">
        <f>(AVERAGEIF($E:$E,_xlfn.CONCAT($A87,"_",$B87,"_",$C87,"_Standard"),$H:$H)-$H87)/$H87</f>
        <v>0</v>
      </c>
      <c r="AL87" s="3">
        <f>($J87+$L87-AVERAGEIF($E:$E,_xlfn.CONCAT($A87,"_",$B87,"_",$C87,"_Standard"),$H:$H))/$L87</f>
        <v>1</v>
      </c>
    </row>
    <row r="88" spans="1:38" x14ac:dyDescent="0.25">
      <c r="A88" t="str" cm="1">
        <f t="array" ref="A88:D88">_xlfn.TEXTSPLIT(E88,"_")</f>
        <v>Random100</v>
      </c>
      <c r="B88" t="str">
        <v>Point</v>
      </c>
      <c r="C88" t="str">
        <v>15</v>
      </c>
      <c r="D88" t="str">
        <v>Standard</v>
      </c>
      <c r="E88" t="s">
        <v>471</v>
      </c>
      <c r="F88" s="10">
        <v>19.499553680419901</v>
      </c>
      <c r="G88" s="10">
        <v>19.073268890380799</v>
      </c>
      <c r="H88" s="22">
        <v>37.098430633544901</v>
      </c>
      <c r="I88" s="10">
        <v>20.127000808715799</v>
      </c>
      <c r="J88" s="22">
        <v>20.596809387206999</v>
      </c>
      <c r="K88" s="10">
        <v>11.220999717712401</v>
      </c>
      <c r="L88" s="10">
        <v>18.562034606933501</v>
      </c>
      <c r="M88" s="3">
        <v>0.111000001430511</v>
      </c>
      <c r="N88" s="3">
        <v>0.369744002819061</v>
      </c>
      <c r="O88" s="3">
        <v>0.50820797681808405</v>
      </c>
      <c r="P88" s="3">
        <v>0.46243941783905002</v>
      </c>
      <c r="Q88" s="3">
        <v>0.462481409311294</v>
      </c>
      <c r="R88" s="3">
        <v>0.462481409311294</v>
      </c>
      <c r="S88" s="3">
        <v>0.462481409311294</v>
      </c>
      <c r="T88">
        <v>9</v>
      </c>
      <c r="U88">
        <v>2</v>
      </c>
      <c r="V88">
        <v>100</v>
      </c>
      <c r="W88">
        <v>0.99000000953674305</v>
      </c>
      <c r="X88">
        <v>1.29999995231628</v>
      </c>
      <c r="Y88">
        <v>0.89999997615814198</v>
      </c>
      <c r="Z88" s="10">
        <v>0.40059992671012801</v>
      </c>
      <c r="AA88" s="10">
        <v>0.66309958696365301</v>
      </c>
      <c r="AB88" s="10">
        <v>55.535354614257798</v>
      </c>
      <c r="AC88" s="10">
        <v>77.191917419433594</v>
      </c>
      <c r="AD88" s="10">
        <v>2.8399985283613201E-2</v>
      </c>
      <c r="AE88" s="10">
        <v>3.5199984908103901E-2</v>
      </c>
      <c r="AF88" s="10">
        <v>1</v>
      </c>
      <c r="AG88" s="10">
        <v>1</v>
      </c>
      <c r="AH88" s="3">
        <f t="shared" si="2"/>
        <v>5.6270811361640895E-2</v>
      </c>
      <c r="AI88" s="3">
        <f t="shared" si="3"/>
        <v>7.9878310612742726E-2</v>
      </c>
      <c r="AJ88" s="3">
        <f>(AVERAGEIF($E:$E,_xlfn.CONCAT($A88,"_",$B88,"_",$C88,"_Standard"),$J:$J)-$J88)/$J88</f>
        <v>0</v>
      </c>
      <c r="AK88" s="3">
        <f>(AVERAGEIF($E:$E,_xlfn.CONCAT($A88,"_",$B88,"_",$C88,"_Standard"),$H:$H)-$H88)/$H88</f>
        <v>0</v>
      </c>
      <c r="AL88" s="3">
        <f>($J88+$L88-AVERAGEIF($E:$E,_xlfn.CONCAT($A88,"_",$B88,"_",$C88,"_Standard"),$H:$H))/$L88</f>
        <v>0.11100148255439453</v>
      </c>
    </row>
    <row r="89" spans="1:38" x14ac:dyDescent="0.25">
      <c r="A89" t="str" cm="1">
        <f t="array" ref="A89:D89">_xlfn.TEXTSPLIT(E89,"_")</f>
        <v>Crowd</v>
      </c>
      <c r="B89" t="str">
        <v>Point</v>
      </c>
      <c r="C89" t="str">
        <v>45</v>
      </c>
      <c r="D89" t="str">
        <v>Standard</v>
      </c>
      <c r="E89" t="s">
        <v>472</v>
      </c>
      <c r="F89" s="10">
        <v>21.4024143218994</v>
      </c>
      <c r="G89" s="10">
        <v>60.213695526122997</v>
      </c>
      <c r="H89" s="22">
        <v>38.190029144287102</v>
      </c>
      <c r="I89" s="10">
        <v>21.736000061035099</v>
      </c>
      <c r="J89" s="22">
        <v>35.996044158935497</v>
      </c>
      <c r="K89" s="10">
        <v>20.631999969482401</v>
      </c>
      <c r="L89" s="10">
        <v>3.15229892730712</v>
      </c>
      <c r="M89" s="3">
        <v>0.30399999022483798</v>
      </c>
      <c r="N89" s="3">
        <v>0.72169005870819003</v>
      </c>
      <c r="O89" s="3">
        <v>0.72169005870819003</v>
      </c>
      <c r="P89" s="3">
        <v>0.566861271858215</v>
      </c>
      <c r="Q89" s="3">
        <v>0.53428256511688199</v>
      </c>
      <c r="R89" s="3">
        <v>0.69595295190811102</v>
      </c>
      <c r="S89" s="3">
        <v>0.78042238950729304</v>
      </c>
      <c r="T89">
        <v>26</v>
      </c>
      <c r="U89">
        <v>2</v>
      </c>
      <c r="V89">
        <v>100</v>
      </c>
      <c r="W89">
        <v>0.99000000953674305</v>
      </c>
      <c r="X89">
        <v>1.29999995231628</v>
      </c>
      <c r="Y89">
        <v>0.89999997615814198</v>
      </c>
      <c r="Z89" s="10">
        <v>179.76744079589801</v>
      </c>
      <c r="AA89" s="10">
        <v>352.33319091796801</v>
      </c>
      <c r="AB89" s="10">
        <v>46.527126312255803</v>
      </c>
      <c r="AC89" s="10">
        <v>87.705223083496094</v>
      </c>
      <c r="AD89" s="10">
        <v>20.5188674926757</v>
      </c>
      <c r="AE89" s="10">
        <v>17.654930114746001</v>
      </c>
      <c r="AF89" s="10">
        <v>1.4486265182495099</v>
      </c>
      <c r="AG89" s="10">
        <v>1.1881141662597601</v>
      </c>
      <c r="AH89" s="3">
        <f t="shared" si="2"/>
        <v>0.68186839192733451</v>
      </c>
      <c r="AI89" s="3">
        <f t="shared" si="3"/>
        <v>0.40219506800875493</v>
      </c>
      <c r="AJ89" s="3">
        <f>(AVERAGEIF($E:$E,_xlfn.CONCAT($A89,"_",$B89,"_",$C89,"_Standard"),$J:$J)-$J89)/$J89</f>
        <v>0</v>
      </c>
      <c r="AK89" s="3">
        <f>(AVERAGEIF($E:$E,_xlfn.CONCAT($A89,"_",$B89,"_",$C89,"_Standard"),$H:$H)-$H89)/$H89</f>
        <v>0</v>
      </c>
      <c r="AL89" s="3">
        <f>($J89+$L89-AVERAGEIF($E:$E,_xlfn.CONCAT($A89,"_",$B89,"_",$C89,"_Standard"),$H:$H))/$L89</f>
        <v>0.30400478002070858</v>
      </c>
    </row>
    <row r="90" spans="1:38" x14ac:dyDescent="0.25">
      <c r="A90" t="str" cm="1">
        <f t="array" ref="A90:D90">_xlfn.TEXTSPLIT(E90,"_")</f>
        <v>Cottage</v>
      </c>
      <c r="B90" t="str">
        <v>Plane</v>
      </c>
      <c r="C90" t="str">
        <v>45</v>
      </c>
      <c r="D90" t="str">
        <v>Standard</v>
      </c>
      <c r="E90" t="s">
        <v>473</v>
      </c>
      <c r="F90" s="10">
        <v>298.553955078125</v>
      </c>
      <c r="G90" s="10">
        <v>163.28691101074199</v>
      </c>
      <c r="H90" s="22">
        <v>309.561767578125</v>
      </c>
      <c r="I90" s="10">
        <v>237.70199584960901</v>
      </c>
      <c r="J90" s="22">
        <v>303.89181518554602</v>
      </c>
      <c r="K90" s="10">
        <v>233.95300292968699</v>
      </c>
      <c r="L90" s="10">
        <v>46.0975532531738</v>
      </c>
      <c r="M90" s="3">
        <v>0.87699997425079301</v>
      </c>
      <c r="N90" s="3">
        <v>0.90015017986297596</v>
      </c>
      <c r="O90" s="3">
        <v>0.93079245090484597</v>
      </c>
      <c r="P90" s="3">
        <v>0.88730174303054798</v>
      </c>
      <c r="Q90" s="3">
        <v>0.87258523702621404</v>
      </c>
      <c r="R90" s="3">
        <v>0.87553101778030396</v>
      </c>
      <c r="S90" s="3">
        <v>0.87567514181136996</v>
      </c>
      <c r="T90">
        <v>21</v>
      </c>
      <c r="U90">
        <v>2</v>
      </c>
      <c r="V90">
        <v>100</v>
      </c>
      <c r="W90">
        <v>0.99000000953674305</v>
      </c>
      <c r="X90">
        <v>1.29999995231628</v>
      </c>
      <c r="Y90">
        <v>0.89999997615814198</v>
      </c>
      <c r="Z90" s="10">
        <v>6.0370845794677699</v>
      </c>
      <c r="AA90" s="10">
        <v>19.638044357299801</v>
      </c>
      <c r="AB90" s="10">
        <v>45.220096588134702</v>
      </c>
      <c r="AC90" s="10">
        <v>65.874328613281193</v>
      </c>
      <c r="AD90" s="10">
        <v>1.05409479141235</v>
      </c>
      <c r="AE90" s="10">
        <v>1.8665845394134499</v>
      </c>
      <c r="AF90" s="10">
        <v>2.13872194290161</v>
      </c>
      <c r="AG90" s="10">
        <v>1.7425718307495099</v>
      </c>
      <c r="AH90" s="3">
        <f t="shared" si="2"/>
        <v>1.7879046707065804E-2</v>
      </c>
      <c r="AI90" s="3">
        <f t="shared" si="3"/>
        <v>0.86109108993772443</v>
      </c>
      <c r="AJ90" s="3">
        <f>(AVERAGEIF($E:$E,_xlfn.CONCAT($A90,"_",$B90,"_",$C90,"_Standard"),$J:$J)-$J90)/$J90</f>
        <v>0</v>
      </c>
      <c r="AK90" s="3">
        <f>(AVERAGEIF($E:$E,_xlfn.CONCAT($A90,"_",$B90,"_",$C90,"_Standard"),$H:$H)-$H90)/$H90</f>
        <v>0</v>
      </c>
      <c r="AL90" s="3">
        <f>($J90+$L90-AVERAGEIF($E:$E,_xlfn.CONCAT($A90,"_",$B90,"_",$C90,"_Standard"),$H:$H))/$L90</f>
        <v>0.87700101214832626</v>
      </c>
    </row>
    <row r="91" spans="1:38" x14ac:dyDescent="0.25">
      <c r="A91" t="str" cm="1">
        <f t="array" ref="A91:D91">_xlfn.TEXTSPLIT(E91,"_")</f>
        <v>Random1000</v>
      </c>
      <c r="B91" t="str">
        <v>Point</v>
      </c>
      <c r="C91" t="str">
        <v>Parallel</v>
      </c>
      <c r="D91" t="str">
        <v>Standard</v>
      </c>
      <c r="E91" t="s">
        <v>474</v>
      </c>
      <c r="F91" s="10">
        <v>79.299629211425696</v>
      </c>
      <c r="G91" s="10">
        <v>69.676185607910099</v>
      </c>
      <c r="H91" s="22">
        <v>115.42234039306599</v>
      </c>
      <c r="I91" s="10">
        <v>67.889999389648395</v>
      </c>
      <c r="J91" s="22">
        <v>87.945205688476506</v>
      </c>
      <c r="K91" s="10">
        <v>52.084999084472599</v>
      </c>
      <c r="L91" s="10">
        <v>63.165969848632798</v>
      </c>
      <c r="M91" s="3">
        <v>0.56499999761581399</v>
      </c>
      <c r="N91" s="3">
        <v>0.41372644901275601</v>
      </c>
      <c r="O91" s="3">
        <v>0.72273409366607599</v>
      </c>
      <c r="P91" s="3">
        <v>0.67159867286682096</v>
      </c>
      <c r="Q91" s="3">
        <v>0.62902784347534102</v>
      </c>
      <c r="R91" s="3">
        <v>0.62927728891372603</v>
      </c>
      <c r="S91" s="3">
        <v>0.62927728891372603</v>
      </c>
      <c r="T91">
        <v>13</v>
      </c>
      <c r="U91">
        <v>2</v>
      </c>
      <c r="V91">
        <v>100</v>
      </c>
      <c r="W91">
        <v>0.99000000953674305</v>
      </c>
      <c r="X91">
        <v>1.29999995231628</v>
      </c>
      <c r="Y91">
        <v>0.89999997615814198</v>
      </c>
      <c r="Z91" s="10">
        <v>3.00959873199462</v>
      </c>
      <c r="AA91" s="10">
        <v>6.0949940681457502</v>
      </c>
      <c r="AB91" s="10">
        <v>43.077857971191399</v>
      </c>
      <c r="AC91" s="10">
        <v>85.615615844726506</v>
      </c>
      <c r="AD91" s="10">
        <v>0.27930146455764698</v>
      </c>
      <c r="AE91" s="10">
        <v>0.27240151166915799</v>
      </c>
      <c r="AF91" s="10">
        <v>1.0758341550827</v>
      </c>
      <c r="AG91" s="10">
        <v>1.00200200080871</v>
      </c>
      <c r="AH91" s="3">
        <f t="shared" si="2"/>
        <v>0.10902417278648678</v>
      </c>
      <c r="AI91" s="3">
        <f t="shared" si="3"/>
        <v>0.26219891231377035</v>
      </c>
      <c r="AJ91" s="3">
        <f>(AVERAGEIF($E:$E,_xlfn.CONCAT($A91,"_",$B91,"_",$C91,"_Standard"),$J:$J)-$J91)/$J91</f>
        <v>0</v>
      </c>
      <c r="AK91" s="3">
        <f>(AVERAGEIF($E:$E,_xlfn.CONCAT($A91,"_",$B91,"_",$C91,"_Standard"),$H:$H)-$H91)/$H91</f>
        <v>0</v>
      </c>
      <c r="AL91" s="3">
        <f>($J91+$L91-AVERAGEIF($E:$E,_xlfn.CONCAT($A91,"_",$B91,"_",$C91,"_Standard"),$H:$H))/$L91</f>
        <v>0.56500098438393243</v>
      </c>
    </row>
    <row r="92" spans="1:38" x14ac:dyDescent="0.25">
      <c r="A92" t="str" cm="1">
        <f t="array" ref="A92:D92">_xlfn.TEXTSPLIT(E92,"_")</f>
        <v>CottageWalls</v>
      </c>
      <c r="B92" t="str">
        <v>Plane</v>
      </c>
      <c r="C92" t="str">
        <v>Parallel</v>
      </c>
      <c r="D92" t="str">
        <v>Standard</v>
      </c>
      <c r="E92" t="s">
        <v>475</v>
      </c>
      <c r="F92" s="10">
        <v>273.82772827148398</v>
      </c>
      <c r="G92" s="10">
        <v>156.95608520507801</v>
      </c>
      <c r="H92" s="22">
        <v>272.85159301757801</v>
      </c>
      <c r="I92" s="10">
        <v>207.63400268554599</v>
      </c>
      <c r="J92" s="22">
        <v>272.70040893554602</v>
      </c>
      <c r="K92" s="10">
        <v>207.55000305175699</v>
      </c>
      <c r="L92" s="10">
        <v>50.400005340576101</v>
      </c>
      <c r="M92" s="3">
        <v>1</v>
      </c>
      <c r="N92" s="3">
        <v>0.84566390514373702</v>
      </c>
      <c r="O92" s="3">
        <v>0.89199495315551702</v>
      </c>
      <c r="P92" s="3">
        <v>0.83844703435897805</v>
      </c>
      <c r="Q92" s="3">
        <v>0.83643716573715199</v>
      </c>
      <c r="R92" s="3">
        <v>0.83357834815979004</v>
      </c>
      <c r="S92" s="3">
        <v>0.83356744050979603</v>
      </c>
      <c r="T92">
        <v>18</v>
      </c>
      <c r="U92">
        <v>2</v>
      </c>
      <c r="V92">
        <v>100</v>
      </c>
      <c r="W92">
        <v>0.99000000953674305</v>
      </c>
      <c r="X92">
        <v>1.29999995231628</v>
      </c>
      <c r="Y92">
        <v>0.89999997615814198</v>
      </c>
      <c r="Z92" s="10">
        <v>3.12029933929443</v>
      </c>
      <c r="AA92" s="10">
        <v>27.789354324340799</v>
      </c>
      <c r="AB92" s="10">
        <v>43.402984619140597</v>
      </c>
      <c r="AC92" s="10">
        <v>69.238395690917898</v>
      </c>
      <c r="AD92" s="10">
        <v>0.61149895191192605</v>
      </c>
      <c r="AE92" s="10">
        <v>2.3397877216339098</v>
      </c>
      <c r="AF92" s="10">
        <v>2.34029841423034</v>
      </c>
      <c r="AG92" s="10">
        <v>1.63868224620819</v>
      </c>
      <c r="AH92" s="3">
        <f t="shared" si="2"/>
        <v>4.1168925552356201E-3</v>
      </c>
      <c r="AI92" s="3">
        <f t="shared" si="3"/>
        <v>0.73743126033780138</v>
      </c>
      <c r="AJ92" s="3">
        <f>(AVERAGEIF($E:$E,_xlfn.CONCAT($A92,"_",$B92,"_",$C92,"_Standard"),$J:$J)-$J92)/$J92</f>
        <v>0</v>
      </c>
      <c r="AK92" s="3">
        <f>(AVERAGEIF($E:$E,_xlfn.CONCAT($A92,"_",$B92,"_",$C92,"_Standard"),$H:$H)-$H92)/$H92</f>
        <v>0</v>
      </c>
      <c r="AL92" s="3">
        <f>($J92+$L92-AVERAGEIF($E:$E,_xlfn.CONCAT($A92,"_",$B92,"_",$C92,"_Standard"),$H:$H))/$L92</f>
        <v>0.99700031615055684</v>
      </c>
    </row>
    <row r="93" spans="1:38" x14ac:dyDescent="0.25">
      <c r="A93" t="str" cm="1">
        <f t="array" ref="A93:D93">_xlfn.TEXTSPLIT(E93,"_")</f>
        <v>Random1000</v>
      </c>
      <c r="B93" t="str">
        <v>Point</v>
      </c>
      <c r="C93" t="str">
        <v>15</v>
      </c>
      <c r="D93" t="str">
        <v>Standard</v>
      </c>
      <c r="E93" t="s">
        <v>476</v>
      </c>
      <c r="F93" s="10">
        <v>78.214820861816406</v>
      </c>
      <c r="G93" s="10">
        <v>69.676185607910099</v>
      </c>
      <c r="H93" s="22">
        <v>115.043045043945</v>
      </c>
      <c r="I93" s="10">
        <v>67.527999877929602</v>
      </c>
      <c r="J93" s="22">
        <v>85.891960144042898</v>
      </c>
      <c r="K93" s="10">
        <v>50.823001861572202</v>
      </c>
      <c r="L93" s="10">
        <v>62.825817108154297</v>
      </c>
      <c r="M93" s="3">
        <v>0.53600001335143999</v>
      </c>
      <c r="N93" s="3">
        <v>0.43750882148742598</v>
      </c>
      <c r="O93" s="3">
        <v>0.687172651290893</v>
      </c>
      <c r="P93" s="3">
        <v>0.653822541236877</v>
      </c>
      <c r="Q93" s="3">
        <v>0.61943721771240201</v>
      </c>
      <c r="R93" s="3">
        <v>0.61952149868011397</v>
      </c>
      <c r="S93" s="3">
        <v>0.61952149868011397</v>
      </c>
      <c r="T93">
        <v>13</v>
      </c>
      <c r="U93">
        <v>2</v>
      </c>
      <c r="V93">
        <v>100</v>
      </c>
      <c r="W93">
        <v>0.99000000953674305</v>
      </c>
      <c r="X93">
        <v>1.29999995231628</v>
      </c>
      <c r="Y93">
        <v>0.89999997615814198</v>
      </c>
      <c r="Z93" s="10">
        <v>3.1432971954345699</v>
      </c>
      <c r="AA93" s="10">
        <v>6.1145887374877903</v>
      </c>
      <c r="AB93" s="10">
        <v>43.077857971191399</v>
      </c>
      <c r="AC93" s="10">
        <v>85.615615844726506</v>
      </c>
      <c r="AD93" s="10">
        <v>0.29140105843544001</v>
      </c>
      <c r="AE93" s="10">
        <v>0.27280154824256803</v>
      </c>
      <c r="AF93" s="10">
        <v>1.0758341550827</v>
      </c>
      <c r="AG93" s="10">
        <v>1.00200200080871</v>
      </c>
      <c r="AH93" s="3">
        <f t="shared" si="2"/>
        <v>9.8154533854777182E-2</v>
      </c>
      <c r="AI93" s="3">
        <f t="shared" si="3"/>
        <v>0.23273051466083525</v>
      </c>
      <c r="AJ93" s="3">
        <f>(AVERAGEIF($E:$E,_xlfn.CONCAT($A93,"_",$B93,"_",$C93,"_Standard"),$J:$J)-$J93)/$J93</f>
        <v>0</v>
      </c>
      <c r="AK93" s="3">
        <f>(AVERAGEIF($E:$E,_xlfn.CONCAT($A93,"_",$B93,"_",$C93,"_Standard"),$H:$H)-$H93)/$H93</f>
        <v>0</v>
      </c>
      <c r="AL93" s="3">
        <f>($J93+$L93-AVERAGEIF($E:$E,_xlfn.CONCAT($A93,"_",$B93,"_",$C93,"_Standard"),$H:$H))/$L93</f>
        <v>0.53600149999293034</v>
      </c>
    </row>
    <row r="94" spans="1:38" x14ac:dyDescent="0.25">
      <c r="A94" t="str" cm="1">
        <f t="array" ref="A94:D94">_xlfn.TEXTSPLIT(E94,"_")</f>
        <v>Wood</v>
      </c>
      <c r="B94" t="str">
        <v>Point</v>
      </c>
      <c r="C94" t="str">
        <v>45</v>
      </c>
      <c r="D94" t="str">
        <v>Standard</v>
      </c>
      <c r="E94" t="s">
        <v>477</v>
      </c>
      <c r="F94" s="10">
        <v>120.31275177001901</v>
      </c>
      <c r="G94" s="10">
        <v>220.837799072265</v>
      </c>
      <c r="H94" s="22">
        <v>145.906005859375</v>
      </c>
      <c r="I94" s="10">
        <v>110.901000976562</v>
      </c>
      <c r="J94" s="22">
        <v>140.25074768066401</v>
      </c>
      <c r="K94" s="10">
        <v>107.657997131347</v>
      </c>
      <c r="L94" s="10">
        <v>8.0443811416625906</v>
      </c>
      <c r="M94" s="3">
        <v>0.29699999094009399</v>
      </c>
      <c r="N94" s="3">
        <v>0.90556490421295099</v>
      </c>
      <c r="O94" s="3">
        <v>0.902363121509552</v>
      </c>
      <c r="P94" s="3">
        <v>0.86401122808456399</v>
      </c>
      <c r="Q94" s="3">
        <v>0.86592566967010498</v>
      </c>
      <c r="R94" s="3">
        <v>0.87494361400604204</v>
      </c>
      <c r="S94" s="3">
        <v>0.87633633613586404</v>
      </c>
      <c r="T94">
        <v>21</v>
      </c>
      <c r="U94">
        <v>2</v>
      </c>
      <c r="V94">
        <v>100</v>
      </c>
      <c r="W94">
        <v>0.99000000953674305</v>
      </c>
      <c r="X94">
        <v>1.29999995231628</v>
      </c>
      <c r="Y94">
        <v>0.89999997615814198</v>
      </c>
      <c r="Z94" s="10">
        <v>11.604667663574199</v>
      </c>
      <c r="AA94" s="10">
        <v>32.125133514404297</v>
      </c>
      <c r="AB94" s="10">
        <v>40.9786567687988</v>
      </c>
      <c r="AC94" s="10">
        <v>66.061386108398395</v>
      </c>
      <c r="AD94" s="10">
        <v>1.9499999284744201</v>
      </c>
      <c r="AE94" s="10">
        <v>2.71162676811218</v>
      </c>
      <c r="AF94" s="10">
        <v>1.93394303321838</v>
      </c>
      <c r="AG94" s="10">
        <v>1.54545450210571</v>
      </c>
      <c r="AH94" s="3">
        <f t="shared" si="2"/>
        <v>0.16571806078176157</v>
      </c>
      <c r="AI94" s="3">
        <f t="shared" si="3"/>
        <v>0.36491511747601868</v>
      </c>
      <c r="AJ94" s="3">
        <f>(AVERAGEIF($E:$E,_xlfn.CONCAT($A94,"_",$B94,"_",$C94,"_Standard"),$J:$J)-$J94)/$J94</f>
        <v>0</v>
      </c>
      <c r="AK94" s="3">
        <f>(AVERAGEIF($E:$E,_xlfn.CONCAT($A94,"_",$B94,"_",$C94,"_Standard"),$H:$H)-$H94)/$H94</f>
        <v>0</v>
      </c>
      <c r="AL94" s="3">
        <f>($J94+$L94-AVERAGEIF($E:$E,_xlfn.CONCAT($A94,"_",$B94,"_",$C94,"_Standard"),$H:$H))/$L94</f>
        <v>0.29699276064607577</v>
      </c>
    </row>
    <row r="95" spans="1:38" x14ac:dyDescent="0.25">
      <c r="A95" t="str" cm="1">
        <f t="array" ref="A95:D95">_xlfn.TEXTSPLIT(E95,"_")</f>
        <v>CottageWalls</v>
      </c>
      <c r="B95" t="str">
        <v>Plane</v>
      </c>
      <c r="C95" t="str">
        <v>15</v>
      </c>
      <c r="D95" t="str">
        <v>Standard</v>
      </c>
      <c r="E95" t="s">
        <v>478</v>
      </c>
      <c r="F95" s="10">
        <v>322.39190673828102</v>
      </c>
      <c r="G95" s="10">
        <v>111.222686767578</v>
      </c>
      <c r="H95" s="22">
        <v>325.53958129882801</v>
      </c>
      <c r="I95" s="10">
        <v>236.975006103515</v>
      </c>
      <c r="J95" s="22">
        <v>325.53958129882801</v>
      </c>
      <c r="K95" s="10">
        <v>236.975006103515</v>
      </c>
      <c r="L95" s="10">
        <v>325.53958129882801</v>
      </c>
      <c r="M95" s="3">
        <v>1</v>
      </c>
      <c r="N95" s="3">
        <v>0.82694411277770996</v>
      </c>
      <c r="O95" s="3">
        <v>0.93897998332977295</v>
      </c>
      <c r="P95" s="3">
        <v>0.87396162748336703</v>
      </c>
      <c r="Q95" s="3">
        <v>0.85672914981841997</v>
      </c>
      <c r="R95" s="3">
        <v>0.85799670219421298</v>
      </c>
      <c r="S95" s="3">
        <v>0.85811614990234297</v>
      </c>
      <c r="T95">
        <v>22</v>
      </c>
      <c r="U95">
        <v>2</v>
      </c>
      <c r="V95">
        <v>100</v>
      </c>
      <c r="W95">
        <v>0.99000000953674305</v>
      </c>
      <c r="X95">
        <v>1.29999995231628</v>
      </c>
      <c r="Y95">
        <v>0.89999997615814198</v>
      </c>
      <c r="Z95" s="10">
        <v>7.6114854812621999</v>
      </c>
      <c r="AA95" s="10">
        <v>28.081485748291001</v>
      </c>
      <c r="AB95" s="10">
        <v>47.279182434082003</v>
      </c>
      <c r="AC95" s="10">
        <v>69.238395690917898</v>
      </c>
      <c r="AD95" s="10">
        <v>1.1658935546875</v>
      </c>
      <c r="AE95" s="10">
        <v>2.3723847866058301</v>
      </c>
      <c r="AF95" s="10">
        <v>2.0168664455413801</v>
      </c>
      <c r="AG95" s="10">
        <v>1.63868224620819</v>
      </c>
      <c r="AH95" s="3">
        <f t="shared" si="2"/>
        <v>9.7635036573740144E-3</v>
      </c>
      <c r="AI95" s="3">
        <f t="shared" si="3"/>
        <v>1.9269170774403961</v>
      </c>
      <c r="AJ95" s="3">
        <f>(AVERAGEIF($E:$E,_xlfn.CONCAT($A95,"_",$B95,"_",$C95,"_Standard"),$J:$J)-$J95)/$J95</f>
        <v>0</v>
      </c>
      <c r="AK95" s="3">
        <f>(AVERAGEIF($E:$E,_xlfn.CONCAT($A95,"_",$B95,"_",$C95,"_Standard"),$H:$H)-$H95)/$H95</f>
        <v>0</v>
      </c>
      <c r="AL95" s="3">
        <f>($J95+$L95-AVERAGEIF($E:$E,_xlfn.CONCAT($A95,"_",$B95,"_",$C95,"_Standard"),$H:$H))/$L95</f>
        <v>1</v>
      </c>
    </row>
    <row r="96" spans="1:38" x14ac:dyDescent="0.25">
      <c r="A96" t="str" cm="1">
        <f t="array" ref="A96:D96">_xlfn.TEXTSPLIT(E96,"_")</f>
        <v>Random1000</v>
      </c>
      <c r="B96" t="str">
        <v>Point</v>
      </c>
      <c r="C96" t="str">
        <v>45</v>
      </c>
      <c r="D96" t="str">
        <v>Standard</v>
      </c>
      <c r="E96" t="s">
        <v>479</v>
      </c>
      <c r="F96" s="10">
        <v>79.713356018066406</v>
      </c>
      <c r="G96" s="10">
        <v>69.676185607910099</v>
      </c>
      <c r="H96" s="22">
        <v>118.264350891113</v>
      </c>
      <c r="I96" s="10">
        <v>69.198997497558594</v>
      </c>
      <c r="J96" s="22">
        <v>88.321983337402301</v>
      </c>
      <c r="K96" s="10">
        <v>52.034000396728501</v>
      </c>
      <c r="L96" s="10">
        <v>57.033130645751903</v>
      </c>
      <c r="M96" s="3">
        <v>0.47499999403953502</v>
      </c>
      <c r="N96" s="3">
        <v>0.576549232006073</v>
      </c>
      <c r="O96" s="3">
        <v>0.65461140871047896</v>
      </c>
      <c r="P96" s="3">
        <v>0.62645512819290095</v>
      </c>
      <c r="Q96" s="3">
        <v>0.59585380554199197</v>
      </c>
      <c r="R96" s="3">
        <v>0.595875203609466</v>
      </c>
      <c r="S96" s="3">
        <v>0.595875203609466</v>
      </c>
      <c r="T96">
        <v>13</v>
      </c>
      <c r="U96">
        <v>2</v>
      </c>
      <c r="V96">
        <v>100</v>
      </c>
      <c r="W96">
        <v>0.99000000953674305</v>
      </c>
      <c r="X96">
        <v>1.29999995231628</v>
      </c>
      <c r="Y96">
        <v>0.89999997615814198</v>
      </c>
      <c r="Z96" s="10">
        <v>3.07620000839233</v>
      </c>
      <c r="AA96" s="10">
        <v>6.23419141769409</v>
      </c>
      <c r="AB96" s="10">
        <v>43.077857971191399</v>
      </c>
      <c r="AC96" s="10">
        <v>85.615615844726506</v>
      </c>
      <c r="AD96" s="10">
        <v>0.29570105671882602</v>
      </c>
      <c r="AE96" s="10">
        <v>0.28610125184059099</v>
      </c>
      <c r="AF96" s="10">
        <v>1.0758341550827</v>
      </c>
      <c r="AG96" s="10">
        <v>1.00200200080871</v>
      </c>
      <c r="AH96" s="3">
        <f t="shared" si="2"/>
        <v>0.1079947922075294</v>
      </c>
      <c r="AI96" s="3">
        <f t="shared" si="3"/>
        <v>0.26760646506136249</v>
      </c>
      <c r="AJ96" s="3">
        <f>(AVERAGEIF($E:$E,_xlfn.CONCAT($A96,"_",$B96,"_",$C96,"_Standard"),$J:$J)-$J96)/$J96</f>
        <v>0</v>
      </c>
      <c r="AK96" s="3">
        <f>(AVERAGEIF($E:$E,_xlfn.CONCAT($A96,"_",$B96,"_",$C96,"_Standard"),$H:$H)-$H96)/$H96</f>
        <v>0</v>
      </c>
      <c r="AL96" s="3">
        <f>($J96+$L96-AVERAGEIF($E:$E,_xlfn.CONCAT($A96,"_",$B96,"_",$C96,"_Standard"),$H:$H))/$L96</f>
        <v>0.47500045649447553</v>
      </c>
    </row>
    <row r="97" spans="1:38" x14ac:dyDescent="0.25">
      <c r="A97" t="str" cm="1">
        <f t="array" ref="A97:D97">_xlfn.TEXTSPLIT(E97,"_")</f>
        <v>CottageWalls</v>
      </c>
      <c r="B97" t="str">
        <v>Point</v>
      </c>
      <c r="C97" t="str">
        <v>Parallel</v>
      </c>
      <c r="D97" t="str">
        <v>Standard</v>
      </c>
      <c r="E97" t="s">
        <v>480</v>
      </c>
      <c r="F97" s="10">
        <v>252.93933105468699</v>
      </c>
      <c r="G97" s="10">
        <v>109.486892700195</v>
      </c>
      <c r="H97" s="22">
        <v>248.83647155761699</v>
      </c>
      <c r="I97" s="10">
        <v>180.31300354003901</v>
      </c>
      <c r="J97" s="22">
        <v>240.76083374023401</v>
      </c>
      <c r="K97" s="10">
        <v>175.093994140625</v>
      </c>
      <c r="L97" s="10">
        <v>58.518825531005803</v>
      </c>
      <c r="M97" s="3">
        <v>0.86199998855590798</v>
      </c>
      <c r="N97" s="3">
        <v>0.55958932638168302</v>
      </c>
      <c r="O97" s="3">
        <v>0.80905485153198198</v>
      </c>
      <c r="P97" s="3">
        <v>0.838240265846252</v>
      </c>
      <c r="Q97" s="3">
        <v>0.82634150981902998</v>
      </c>
      <c r="R97" s="3">
        <v>0.82445889711380005</v>
      </c>
      <c r="S97" s="3">
        <v>0.82448261976241999</v>
      </c>
      <c r="T97">
        <v>20</v>
      </c>
      <c r="U97">
        <v>2</v>
      </c>
      <c r="V97">
        <v>100</v>
      </c>
      <c r="W97">
        <v>0.99000000953674305</v>
      </c>
      <c r="X97">
        <v>1.29999995231628</v>
      </c>
      <c r="Y97">
        <v>0.89999997615814198</v>
      </c>
      <c r="Z97" s="10">
        <v>9.9852781295776296</v>
      </c>
      <c r="AA97" s="10">
        <v>28.141054153442301</v>
      </c>
      <c r="AB97" s="10">
        <v>49.625930786132798</v>
      </c>
      <c r="AC97" s="10">
        <v>69.238395690917898</v>
      </c>
      <c r="AD97" s="10">
        <v>1.5308967828750599</v>
      </c>
      <c r="AE97" s="10">
        <v>2.3484866619110099</v>
      </c>
      <c r="AF97" s="10">
        <v>2.1278781890869101</v>
      </c>
      <c r="AG97" s="10">
        <v>1.63868224620819</v>
      </c>
      <c r="AH97" s="3">
        <f t="shared" si="2"/>
        <v>4.8147898801155282E-2</v>
      </c>
      <c r="AI97" s="3">
        <f t="shared" si="3"/>
        <v>1.1989922976397083</v>
      </c>
      <c r="AJ97" s="3">
        <f>(AVERAGEIF($E:$E,_xlfn.CONCAT($A97,"_",$B97,"_",$C97,"_Standard"),$J:$J)-$J97)/$J97</f>
        <v>0</v>
      </c>
      <c r="AK97" s="3">
        <f>(AVERAGEIF($E:$E,_xlfn.CONCAT($A97,"_",$B97,"_",$C97,"_Standard"),$H:$H)-$H97)/$H97</f>
        <v>0</v>
      </c>
      <c r="AL97" s="3">
        <f>($J97+$L97-AVERAGEIF($E:$E,_xlfn.CONCAT($A97,"_",$B97,"_",$C97,"_Standard"),$H:$H))/$L97</f>
        <v>0.86199931826888443</v>
      </c>
    </row>
    <row r="98" spans="1:38" x14ac:dyDescent="0.25">
      <c r="A98" t="str" cm="1">
        <f t="array" ref="A98:D98">_xlfn.TEXTSPLIT(E98,"_")</f>
        <v>Wood</v>
      </c>
      <c r="B98" t="str">
        <v>Point</v>
      </c>
      <c r="C98" t="str">
        <v>15</v>
      </c>
      <c r="D98" t="str">
        <v>Standard</v>
      </c>
      <c r="E98" t="s">
        <v>481</v>
      </c>
      <c r="F98" s="10">
        <v>219.05940246582</v>
      </c>
      <c r="G98" s="10">
        <v>220.837799072265</v>
      </c>
      <c r="H98" s="22">
        <v>252.43051147460901</v>
      </c>
      <c r="I98" s="10">
        <v>187.81199645996</v>
      </c>
      <c r="J98" s="22">
        <v>241.00529479980401</v>
      </c>
      <c r="K98" s="10">
        <v>181.08900451660099</v>
      </c>
      <c r="L98" s="10">
        <v>25.848857879638601</v>
      </c>
      <c r="M98" s="3">
        <v>0.558000028133392</v>
      </c>
      <c r="N98" s="3">
        <v>0.97402894496917702</v>
      </c>
      <c r="O98" s="3">
        <v>0.86995273828506403</v>
      </c>
      <c r="P98" s="3">
        <v>0.807167708873748</v>
      </c>
      <c r="Q98" s="3">
        <v>0.830327749252319</v>
      </c>
      <c r="R98" s="3">
        <v>0.83641082048416104</v>
      </c>
      <c r="S98" s="3">
        <v>0.837174773216247</v>
      </c>
      <c r="T98">
        <v>21</v>
      </c>
      <c r="U98">
        <v>2</v>
      </c>
      <c r="V98">
        <v>100</v>
      </c>
      <c r="W98">
        <v>0.99000000953674305</v>
      </c>
      <c r="X98">
        <v>1.29999995231628</v>
      </c>
      <c r="Y98">
        <v>0.89999997615814198</v>
      </c>
      <c r="Z98" s="10">
        <v>11.626551628112701</v>
      </c>
      <c r="AA98" s="10">
        <v>32.267604827880803</v>
      </c>
      <c r="AB98" s="10">
        <v>40.9786567687988</v>
      </c>
      <c r="AC98" s="10">
        <v>66.061386108398395</v>
      </c>
      <c r="AD98" s="10">
        <v>1.96209836006164</v>
      </c>
      <c r="AE98" s="10">
        <v>2.7162313461303702</v>
      </c>
      <c r="AF98" s="10">
        <v>1.93394303321838</v>
      </c>
      <c r="AG98" s="10">
        <v>1.54545450210571</v>
      </c>
      <c r="AH98" s="3">
        <f t="shared" si="2"/>
        <v>0.10018238015329307</v>
      </c>
      <c r="AI98" s="3">
        <f t="shared" si="3"/>
        <v>9.1322662208472627E-2</v>
      </c>
      <c r="AJ98" s="3">
        <f>(AVERAGEIF($E:$E,_xlfn.CONCAT($A98,"_",$B98,"_",$C98,"_Standard"),$J:$J)-$J98)/$J98</f>
        <v>0</v>
      </c>
      <c r="AK98" s="3">
        <f>(AVERAGEIF($E:$E,_xlfn.CONCAT($A98,"_",$B98,"_",$C98,"_Standard"),$H:$H)-$H98)/$H98</f>
        <v>0</v>
      </c>
      <c r="AL98" s="3">
        <f>($J98+$L98-AVERAGEIF($E:$E,_xlfn.CONCAT($A98,"_",$B98,"_",$C98,"_Standard"),$H:$H))/$L98</f>
        <v>0.55799916855108944</v>
      </c>
    </row>
    <row r="99" spans="1:38" x14ac:dyDescent="0.25">
      <c r="A99" t="str" cm="1">
        <f t="array" ref="A99:D99">_xlfn.TEXTSPLIT(E99,"_")</f>
        <v>CottageWalls</v>
      </c>
      <c r="B99" t="str">
        <v>Plane</v>
      </c>
      <c r="C99" t="str">
        <v>45</v>
      </c>
      <c r="D99" t="str">
        <v>Standard</v>
      </c>
      <c r="E99" t="s">
        <v>482</v>
      </c>
      <c r="F99" s="10">
        <v>403.77340698242102</v>
      </c>
      <c r="G99" s="10">
        <v>123.01479339599599</v>
      </c>
      <c r="H99" s="22">
        <v>404.55538940429602</v>
      </c>
      <c r="I99" s="10">
        <v>300.17098999023398</v>
      </c>
      <c r="J99" s="22">
        <v>404.55538940429602</v>
      </c>
      <c r="K99" s="10">
        <v>300.17098999023398</v>
      </c>
      <c r="L99" s="10">
        <v>404.55538940429602</v>
      </c>
      <c r="M99" s="3">
        <v>1</v>
      </c>
      <c r="N99" s="3">
        <v>0.77833187580108598</v>
      </c>
      <c r="O99" s="3">
        <v>0.88137918710708596</v>
      </c>
      <c r="P99" s="3">
        <v>0.84656113386154097</v>
      </c>
      <c r="Q99" s="3">
        <v>0.83718812465667702</v>
      </c>
      <c r="R99" s="3">
        <v>0.83728551864624001</v>
      </c>
      <c r="S99" s="3">
        <v>0.83722698688507002</v>
      </c>
      <c r="T99">
        <v>19</v>
      </c>
      <c r="U99">
        <v>2</v>
      </c>
      <c r="V99">
        <v>100</v>
      </c>
      <c r="W99">
        <v>0.99000000953674305</v>
      </c>
      <c r="X99">
        <v>1.29999995231628</v>
      </c>
      <c r="Y99">
        <v>0.89999997615814198</v>
      </c>
      <c r="Z99" s="10">
        <v>8.7793655395507795</v>
      </c>
      <c r="AA99" s="10">
        <v>28.223594665527301</v>
      </c>
      <c r="AB99" s="10">
        <v>48.951656341552699</v>
      </c>
      <c r="AC99" s="10">
        <v>69.238395690917898</v>
      </c>
      <c r="AD99" s="10">
        <v>1.3093967437744101</v>
      </c>
      <c r="AE99" s="10">
        <v>2.3765771389007502</v>
      </c>
      <c r="AF99" s="10">
        <v>2.02996397018432</v>
      </c>
      <c r="AG99" s="10">
        <v>1.63868224620819</v>
      </c>
      <c r="AH99" s="3">
        <f t="shared" si="2"/>
        <v>1.9366862907567485E-3</v>
      </c>
      <c r="AI99" s="3">
        <f t="shared" si="3"/>
        <v>2.2886726729036142</v>
      </c>
      <c r="AJ99" s="3">
        <f>(AVERAGEIF($E:$E,_xlfn.CONCAT($A99,"_",$B99,"_",$C99,"_Standard"),$J:$J)-$J99)/$J99</f>
        <v>0</v>
      </c>
      <c r="AK99" s="3">
        <f>(AVERAGEIF($E:$E,_xlfn.CONCAT($A99,"_",$B99,"_",$C99,"_Standard"),$H:$H)-$H99)/$H99</f>
        <v>0</v>
      </c>
      <c r="AL99" s="3">
        <f>($J99+$L99-AVERAGEIF($E:$E,_xlfn.CONCAT($A99,"_",$B99,"_",$C99,"_Standard"),$H:$H))/$L99</f>
        <v>1</v>
      </c>
    </row>
    <row r="100" spans="1:38" x14ac:dyDescent="0.25">
      <c r="A100" t="str" cm="1">
        <f t="array" ref="A100:D100">_xlfn.TEXTSPLIT(E100,"_")</f>
        <v>Random1000</v>
      </c>
      <c r="B100" t="str">
        <v>Point</v>
      </c>
      <c r="C100" t="str">
        <v>Oblique</v>
      </c>
      <c r="D100" t="str">
        <v>Standard</v>
      </c>
      <c r="E100" t="s">
        <v>483</v>
      </c>
      <c r="F100" s="10">
        <v>120.686309814453</v>
      </c>
      <c r="G100" s="10">
        <v>69.644203186035099</v>
      </c>
      <c r="H100" s="22">
        <v>149.41789245605401</v>
      </c>
      <c r="I100" s="10">
        <v>88.361000061035099</v>
      </c>
      <c r="J100" s="22">
        <v>124.694328308105</v>
      </c>
      <c r="K100" s="10">
        <v>73.402999877929602</v>
      </c>
      <c r="L100" s="10">
        <v>74.277633666992102</v>
      </c>
      <c r="M100" s="3">
        <v>0.64700001478195102</v>
      </c>
      <c r="N100" s="3">
        <v>0.69837415218353205</v>
      </c>
      <c r="O100" s="3">
        <v>0.76082038879394498</v>
      </c>
      <c r="P100" s="3">
        <v>0.653267681598663</v>
      </c>
      <c r="Q100" s="3">
        <v>0.62436538934707597</v>
      </c>
      <c r="R100" s="3">
        <v>0.62443900108337402</v>
      </c>
      <c r="S100" s="3">
        <v>0.62443900108337402</v>
      </c>
      <c r="T100">
        <v>13</v>
      </c>
      <c r="U100">
        <v>2</v>
      </c>
      <c r="V100">
        <v>100</v>
      </c>
      <c r="W100">
        <v>0.99000000953674305</v>
      </c>
      <c r="X100">
        <v>1.29999995231628</v>
      </c>
      <c r="Y100">
        <v>0.89999997615814198</v>
      </c>
      <c r="Z100" s="10">
        <v>3.04419517517089</v>
      </c>
      <c r="AA100" s="10">
        <v>6.1344966888427699</v>
      </c>
      <c r="AB100" s="10">
        <v>43.063831329345703</v>
      </c>
      <c r="AC100" s="10">
        <v>85.615615844726506</v>
      </c>
      <c r="AD100" s="10">
        <v>0.28400141000747597</v>
      </c>
      <c r="AE100" s="10">
        <v>0.27230173349380399</v>
      </c>
      <c r="AF100" s="10">
        <v>1.07598781585693</v>
      </c>
      <c r="AG100" s="10">
        <v>1.00200200080871</v>
      </c>
      <c r="AH100" s="3">
        <f t="shared" si="2"/>
        <v>3.3210216633635235E-2</v>
      </c>
      <c r="AI100" s="3">
        <f t="shared" si="3"/>
        <v>0.79044805746457913</v>
      </c>
      <c r="AJ100" s="3">
        <f>(AVERAGEIF($E:$E,_xlfn.CONCAT($A100,"_",$B100,"_",$C100,"_Standard"),$J:$J)-$J100)/$J100</f>
        <v>0</v>
      </c>
      <c r="AK100" s="3">
        <f>(AVERAGEIF($E:$E,_xlfn.CONCAT($A100,"_",$B100,"_",$C100,"_Standard"),$H:$H)-$H100)/$H100</f>
        <v>0</v>
      </c>
      <c r="AL100" s="3">
        <f>($J100+$L100-AVERAGEIF($E:$E,_xlfn.CONCAT($A100,"_",$B100,"_",$C100,"_Standard"),$H:$H))/$L100</f>
        <v>0.66714658333366095</v>
      </c>
    </row>
    <row r="101" spans="1:38" x14ac:dyDescent="0.25">
      <c r="A101" t="str" cm="1">
        <f t="array" ref="A101:D101">_xlfn.TEXTSPLIT(E101,"_")</f>
        <v>CottageWalls</v>
      </c>
      <c r="B101" t="str">
        <v>Plane</v>
      </c>
      <c r="C101" t="str">
        <v>Oblique</v>
      </c>
      <c r="D101" t="str">
        <v>Standard</v>
      </c>
      <c r="E101" t="s">
        <v>484</v>
      </c>
      <c r="F101" s="10">
        <v>376.11050415039</v>
      </c>
      <c r="G101" s="10">
        <v>118.43966674804599</v>
      </c>
      <c r="H101" s="22">
        <v>377.01153564453102</v>
      </c>
      <c r="I101" s="10">
        <v>282.44500732421801</v>
      </c>
      <c r="J101" s="22">
        <v>377.01153564453102</v>
      </c>
      <c r="K101" s="10">
        <v>282.44500732421801</v>
      </c>
      <c r="L101" s="10">
        <v>377.01153564453102</v>
      </c>
      <c r="M101" s="3">
        <v>1</v>
      </c>
      <c r="N101" s="3">
        <v>0.77388519048690796</v>
      </c>
      <c r="O101" s="3">
        <v>0.87758392095565796</v>
      </c>
      <c r="P101" s="3">
        <v>0.87863147258758501</v>
      </c>
      <c r="Q101" s="3">
        <v>0.86741387844085605</v>
      </c>
      <c r="R101" s="3">
        <v>0.859655320644378</v>
      </c>
      <c r="S101" s="3">
        <v>0.85960781574249201</v>
      </c>
      <c r="T101">
        <v>19</v>
      </c>
      <c r="U101">
        <v>2</v>
      </c>
      <c r="V101">
        <v>100</v>
      </c>
      <c r="W101">
        <v>0.99000000953674305</v>
      </c>
      <c r="X101">
        <v>1.29999995231628</v>
      </c>
      <c r="Y101">
        <v>0.89999997615814198</v>
      </c>
      <c r="Z101" s="10">
        <v>7.0392799377441397</v>
      </c>
      <c r="AA101" s="10">
        <v>27.9204711914062</v>
      </c>
      <c r="AB101" s="10">
        <v>47.251197814941399</v>
      </c>
      <c r="AC101" s="10">
        <v>69.238395690917898</v>
      </c>
      <c r="AD101" s="10">
        <v>1.08599293231964</v>
      </c>
      <c r="AE101" s="10">
        <v>2.3347861766815101</v>
      </c>
      <c r="AF101" s="10">
        <v>2.0186960697174001</v>
      </c>
      <c r="AG101" s="10">
        <v>1.63868224620819</v>
      </c>
      <c r="AH101" s="3">
        <f t="shared" si="2"/>
        <v>2.3956562877083063E-3</v>
      </c>
      <c r="AI101" s="3">
        <f t="shared" si="3"/>
        <v>2.1831526210432446</v>
      </c>
      <c r="AJ101" s="3">
        <f>(AVERAGEIF($E:$E,_xlfn.CONCAT($A101,"_",$B101,"_",$C101,"_Standard"),$J:$J)-$J101)/$J101</f>
        <v>0</v>
      </c>
      <c r="AK101" s="3">
        <f>(AVERAGEIF($E:$E,_xlfn.CONCAT($A101,"_",$B101,"_",$C101,"_Standard"),$H:$H)-$H101)/$H101</f>
        <v>0</v>
      </c>
      <c r="AL101" s="3">
        <f>($J101+$L101-AVERAGEIF($E:$E,_xlfn.CONCAT($A101,"_",$B101,"_",$C101,"_Standard"),$H:$H))/$L101</f>
        <v>1</v>
      </c>
    </row>
    <row r="102" spans="1:38" x14ac:dyDescent="0.25">
      <c r="A102" t="str" cm="1">
        <f t="array" ref="A102:D102">_xlfn.TEXTSPLIT(E102,"_")</f>
        <v>Cottage</v>
      </c>
      <c r="B102" t="str">
        <v>Point</v>
      </c>
      <c r="C102" t="str">
        <v>Parallel</v>
      </c>
      <c r="D102" t="str">
        <v>Standard</v>
      </c>
      <c r="E102" t="s">
        <v>485</v>
      </c>
      <c r="F102" s="10">
        <v>198.62846374511699</v>
      </c>
      <c r="G102" s="10">
        <v>166.99034118652301</v>
      </c>
      <c r="H102" s="22">
        <v>196.30172729492099</v>
      </c>
      <c r="I102" s="10">
        <v>149.51199340820301</v>
      </c>
      <c r="J102" s="22">
        <v>184.99540710449199</v>
      </c>
      <c r="K102" s="10">
        <v>142.07000732421801</v>
      </c>
      <c r="L102" s="10">
        <v>30.8917942047119</v>
      </c>
      <c r="M102" s="3">
        <v>0.63400000333786</v>
      </c>
      <c r="N102" s="3">
        <v>0.85476517677307096</v>
      </c>
      <c r="O102" s="3">
        <v>0.81732660531997603</v>
      </c>
      <c r="P102" s="3">
        <v>0.8189697265625</v>
      </c>
      <c r="Q102" s="3">
        <v>0.83263283967971802</v>
      </c>
      <c r="R102" s="3">
        <v>0.83677792549133301</v>
      </c>
      <c r="S102" s="3">
        <v>0.83715647459030096</v>
      </c>
      <c r="T102">
        <v>21</v>
      </c>
      <c r="U102">
        <v>2</v>
      </c>
      <c r="V102">
        <v>100</v>
      </c>
      <c r="W102">
        <v>0.99000000953674305</v>
      </c>
      <c r="X102">
        <v>1.29999995231628</v>
      </c>
      <c r="Y102">
        <v>0.89999997615814198</v>
      </c>
      <c r="Z102" s="10">
        <v>6.0687899589538503</v>
      </c>
      <c r="AA102" s="10">
        <v>19.340042114257798</v>
      </c>
      <c r="AB102" s="10">
        <v>45.260894775390597</v>
      </c>
      <c r="AC102" s="10">
        <v>65.874328613281193</v>
      </c>
      <c r="AD102" s="10">
        <v>1.0251940488815301</v>
      </c>
      <c r="AE102" s="10">
        <v>1.83548235893249</v>
      </c>
      <c r="AF102" s="10">
        <v>2.1425497531890798</v>
      </c>
      <c r="AG102" s="10">
        <v>1.7425718307495099</v>
      </c>
      <c r="AH102" s="3">
        <f t="shared" si="2"/>
        <v>6.8635966787313735E-2</v>
      </c>
      <c r="AI102" s="3">
        <f t="shared" si="3"/>
        <v>0.10782100204141676</v>
      </c>
      <c r="AJ102" s="3">
        <f>(AVERAGEIF($E:$E,_xlfn.CONCAT($A102,"_",$B102,"_",$C102,"_Standard"),$J:$J)-$J102)/$J102</f>
        <v>0</v>
      </c>
      <c r="AK102" s="3">
        <f>(AVERAGEIF($E:$E,_xlfn.CONCAT($A102,"_",$B102,"_",$C102,"_Standard"),$H:$H)-$H102)/$H102</f>
        <v>0</v>
      </c>
      <c r="AL102" s="3">
        <f>($J102+$L102-AVERAGEIF($E:$E,_xlfn.CONCAT($A102,"_",$B102,"_",$C102,"_Standard"),$H:$H))/$L102</f>
        <v>0.63400247601337201</v>
      </c>
    </row>
    <row r="103" spans="1:38" x14ac:dyDescent="0.25">
      <c r="A103" t="str" cm="1">
        <f t="array" ref="A103:D103">_xlfn.TEXTSPLIT(E103,"_")</f>
        <v>Crowd</v>
      </c>
      <c r="B103" t="str">
        <v>Plane</v>
      </c>
      <c r="C103" t="str">
        <v>Parallel</v>
      </c>
      <c r="D103" t="str">
        <v>Standard</v>
      </c>
      <c r="E103" t="s">
        <v>486</v>
      </c>
      <c r="F103" s="10">
        <v>100.18612670898401</v>
      </c>
      <c r="G103" s="10">
        <v>45.169174194335902</v>
      </c>
      <c r="H103" s="22">
        <v>102.156364440917</v>
      </c>
      <c r="I103" s="10">
        <v>61.277000427246001</v>
      </c>
      <c r="J103" s="22">
        <v>102.156364440917</v>
      </c>
      <c r="K103" s="10">
        <v>61.277000427246001</v>
      </c>
      <c r="L103" s="10">
        <v>102.156364440917</v>
      </c>
      <c r="M103" s="3">
        <v>1</v>
      </c>
      <c r="N103" s="3">
        <v>0.52114164829254095</v>
      </c>
      <c r="O103" s="3">
        <v>0.52570378780364901</v>
      </c>
      <c r="P103" s="3">
        <v>0.387593954801559</v>
      </c>
      <c r="Q103" s="3">
        <v>0.36289218068122803</v>
      </c>
      <c r="R103" s="3">
        <v>0.49277105927467302</v>
      </c>
      <c r="S103" s="3">
        <v>0.52856260538101196</v>
      </c>
      <c r="T103">
        <v>25</v>
      </c>
      <c r="U103">
        <v>2</v>
      </c>
      <c r="V103">
        <v>100</v>
      </c>
      <c r="W103">
        <v>0.99000000953674305</v>
      </c>
      <c r="X103">
        <v>1.29999995231628</v>
      </c>
      <c r="Y103">
        <v>0.89999997615814198</v>
      </c>
      <c r="Z103" s="10">
        <v>173.919677734375</v>
      </c>
      <c r="AA103" s="10">
        <v>351.68856811523398</v>
      </c>
      <c r="AB103" s="10">
        <v>46.442653656005803</v>
      </c>
      <c r="AC103" s="10">
        <v>87.705223083496094</v>
      </c>
      <c r="AD103" s="10">
        <v>19.889219284057599</v>
      </c>
      <c r="AE103" s="10">
        <v>17.569032669067301</v>
      </c>
      <c r="AF103" s="10">
        <v>1.4561793804168699</v>
      </c>
      <c r="AG103" s="10">
        <v>1.1881141662597601</v>
      </c>
      <c r="AH103" s="3">
        <f t="shared" si="2"/>
        <v>1.966577406127349E-2</v>
      </c>
      <c r="AI103" s="3">
        <f t="shared" si="3"/>
        <v>1.2616389664641499</v>
      </c>
      <c r="AJ103" s="3">
        <f>(AVERAGEIF($E:$E,_xlfn.CONCAT($A103,"_",$B103,"_",$C103,"_Standard"),$J:$J)-$J103)/$J103</f>
        <v>0</v>
      </c>
      <c r="AK103" s="3">
        <f>(AVERAGEIF($E:$E,_xlfn.CONCAT($A103,"_",$B103,"_",$C103,"_Standard"),$H:$H)-$H103)/$H103</f>
        <v>0</v>
      </c>
      <c r="AL103" s="3">
        <f>($J103+$L103-AVERAGEIF($E:$E,_xlfn.CONCAT($A103,"_",$B103,"_",$C103,"_Standard"),$H:$H))/$L103</f>
        <v>1</v>
      </c>
    </row>
    <row r="104" spans="1:38" x14ac:dyDescent="0.25">
      <c r="A104" t="str" cm="1">
        <f t="array" ref="A104:D104">_xlfn.TEXTSPLIT(E104,"_")</f>
        <v>Cottage</v>
      </c>
      <c r="B104" t="str">
        <v>Point</v>
      </c>
      <c r="C104" t="str">
        <v>15</v>
      </c>
      <c r="D104" t="str">
        <v>Standard</v>
      </c>
      <c r="E104" t="s">
        <v>487</v>
      </c>
      <c r="F104" s="10">
        <v>182.82141113281199</v>
      </c>
      <c r="G104" s="10">
        <v>166.99034118652301</v>
      </c>
      <c r="H104" s="22">
        <v>192.98703002929599</v>
      </c>
      <c r="I104" s="10">
        <v>146.96299743652301</v>
      </c>
      <c r="J104" s="22">
        <v>181.95755004882801</v>
      </c>
      <c r="K104" s="10">
        <v>139.85200500488199</v>
      </c>
      <c r="L104" s="10">
        <v>29.101840972900298</v>
      </c>
      <c r="M104" s="3">
        <v>0.62099999189376798</v>
      </c>
      <c r="N104" s="3">
        <v>0.85769176483154297</v>
      </c>
      <c r="O104" s="3">
        <v>0.88994508981704701</v>
      </c>
      <c r="P104" s="3">
        <v>0.89283037185668901</v>
      </c>
      <c r="Q104" s="3">
        <v>0.88246625661849898</v>
      </c>
      <c r="R104" s="3">
        <v>0.88429069519042902</v>
      </c>
      <c r="S104" s="3">
        <v>0.88458651304244995</v>
      </c>
      <c r="T104">
        <v>21</v>
      </c>
      <c r="U104">
        <v>2</v>
      </c>
      <c r="V104">
        <v>100</v>
      </c>
      <c r="W104">
        <v>0.99000000953674305</v>
      </c>
      <c r="X104">
        <v>1.29999995231628</v>
      </c>
      <c r="Y104">
        <v>0.89999997615814198</v>
      </c>
      <c r="Z104" s="10">
        <v>6.0681872367858798</v>
      </c>
      <c r="AA104" s="10">
        <v>19.483400344848601</v>
      </c>
      <c r="AB104" s="10">
        <v>45.260894775390597</v>
      </c>
      <c r="AC104" s="10">
        <v>65.874328613281193</v>
      </c>
      <c r="AD104" s="10">
        <v>1.0273950099945</v>
      </c>
      <c r="AE104" s="10">
        <v>1.8549842834472601</v>
      </c>
      <c r="AF104" s="10">
        <v>2.1425497531890798</v>
      </c>
      <c r="AG104" s="10">
        <v>1.7425718307495099</v>
      </c>
      <c r="AH104" s="3">
        <f t="shared" si="2"/>
        <v>4.725163637186996E-3</v>
      </c>
      <c r="AI104" s="3">
        <f t="shared" si="3"/>
        <v>8.9629189065414824E-2</v>
      </c>
      <c r="AJ104" s="3">
        <f>(AVERAGEIF($E:$E,_xlfn.CONCAT($A104,"_",$B104,"_",$C104,"_Standard"),$J:$J)-$J104)/$J104</f>
        <v>0</v>
      </c>
      <c r="AK104" s="3">
        <f>(AVERAGEIF($E:$E,_xlfn.CONCAT($A104,"_",$B104,"_",$C104,"_Standard"),$H:$H)-$H104)/$H104</f>
        <v>0</v>
      </c>
      <c r="AL104" s="3">
        <f>($J104+$L104-AVERAGEIF($E:$E,_xlfn.CONCAT($A104,"_",$B104,"_",$C104,"_Standard"),$H:$H))/$L104</f>
        <v>0.62100404607603166</v>
      </c>
    </row>
    <row r="105" spans="1:38" x14ac:dyDescent="0.25">
      <c r="A105" t="str" cm="1">
        <f t="array" ref="A105:D105">_xlfn.TEXTSPLIT(E105,"_")</f>
        <v>Crowd</v>
      </c>
      <c r="B105" t="str">
        <v>Plane</v>
      </c>
      <c r="C105" t="str">
        <v>15</v>
      </c>
      <c r="D105" t="str">
        <v>Standard</v>
      </c>
      <c r="E105" t="s">
        <v>488</v>
      </c>
      <c r="F105" s="10">
        <v>111.47052001953099</v>
      </c>
      <c r="G105" s="10">
        <v>42.527946472167898</v>
      </c>
      <c r="H105" s="22">
        <v>115.092391967773</v>
      </c>
      <c r="I105" s="10">
        <v>69.614997863769503</v>
      </c>
      <c r="J105" s="22">
        <v>115.092391967773</v>
      </c>
      <c r="K105" s="10">
        <v>69.614997863769503</v>
      </c>
      <c r="L105" s="10">
        <v>115.092391967773</v>
      </c>
      <c r="M105" s="3">
        <v>1</v>
      </c>
      <c r="N105" s="3">
        <v>0.47704851627349798</v>
      </c>
      <c r="O105" s="3">
        <v>0.50943255424499501</v>
      </c>
      <c r="P105" s="3">
        <v>0.41958281397819502</v>
      </c>
      <c r="Q105" s="3">
        <v>0.40013101696968001</v>
      </c>
      <c r="R105" s="3">
        <v>0.52089804410934404</v>
      </c>
      <c r="S105" s="3">
        <v>0.55814802646636896</v>
      </c>
      <c r="T105">
        <v>25</v>
      </c>
      <c r="U105">
        <v>2</v>
      </c>
      <c r="V105">
        <v>100</v>
      </c>
      <c r="W105">
        <v>0.99000000953674305</v>
      </c>
      <c r="X105">
        <v>1.29999995231628</v>
      </c>
      <c r="Y105">
        <v>0.89999997615814198</v>
      </c>
      <c r="Z105" s="10">
        <v>171.09468078613199</v>
      </c>
      <c r="AA105" s="10">
        <v>352.63265991210898</v>
      </c>
      <c r="AB105" s="10">
        <v>46.512687683105398</v>
      </c>
      <c r="AC105" s="10">
        <v>87.705223083496094</v>
      </c>
      <c r="AD105" s="10">
        <v>19.679325103759702</v>
      </c>
      <c r="AE105" s="10">
        <v>17.7005214691162</v>
      </c>
      <c r="AF105" s="10">
        <v>1.45538294315338</v>
      </c>
      <c r="AG105" s="10">
        <v>1.1881141662597601</v>
      </c>
      <c r="AH105" s="3">
        <f t="shared" si="2"/>
        <v>3.2491747123879991E-2</v>
      </c>
      <c r="AI105" s="3">
        <f t="shared" si="3"/>
        <v>1.7062767313040701</v>
      </c>
      <c r="AJ105" s="3">
        <f>(AVERAGEIF($E:$E,_xlfn.CONCAT($A105,"_",$B105,"_",$C105,"_Standard"),$J:$J)-$J105)/$J105</f>
        <v>0</v>
      </c>
      <c r="AK105" s="3">
        <f>(AVERAGEIF($E:$E,_xlfn.CONCAT($A105,"_",$B105,"_",$C105,"_Standard"),$H:$H)-$H105)/$H105</f>
        <v>0</v>
      </c>
      <c r="AL105" s="3">
        <f>($J105+$L105-AVERAGEIF($E:$E,_xlfn.CONCAT($A105,"_",$B105,"_",$C105,"_Standard"),$H:$H))/$L105</f>
        <v>1</v>
      </c>
    </row>
    <row r="106" spans="1:38" x14ac:dyDescent="0.25">
      <c r="A106" t="str" cm="1">
        <f t="array" ref="A106:D106">_xlfn.TEXTSPLIT(E106,"_")</f>
        <v>Cottage</v>
      </c>
      <c r="B106" t="str">
        <v>Point</v>
      </c>
      <c r="C106" t="str">
        <v>45</v>
      </c>
      <c r="D106" t="str">
        <v>Standard</v>
      </c>
      <c r="E106" t="s">
        <v>489</v>
      </c>
      <c r="F106" s="10">
        <v>304.76144409179602</v>
      </c>
      <c r="G106" s="10">
        <v>166.98840332031199</v>
      </c>
      <c r="H106" s="22">
        <v>306.87554931640602</v>
      </c>
      <c r="I106" s="10">
        <v>236.29400634765599</v>
      </c>
      <c r="J106" s="22">
        <v>301.68463134765602</v>
      </c>
      <c r="K106" s="10">
        <v>233.04299926757801</v>
      </c>
      <c r="L106" s="10">
        <v>33.062412261962798</v>
      </c>
      <c r="M106" s="3">
        <v>0.84299999475479104</v>
      </c>
      <c r="N106" s="3">
        <v>0.916259825229644</v>
      </c>
      <c r="O106" s="3">
        <v>0.93550318479537897</v>
      </c>
      <c r="P106" s="3">
        <v>0.90003293752670199</v>
      </c>
      <c r="Q106" s="3">
        <v>0.88957667350768999</v>
      </c>
      <c r="R106" s="3">
        <v>0.892442107200622</v>
      </c>
      <c r="S106" s="3">
        <v>0.89270681142806996</v>
      </c>
      <c r="T106">
        <v>21</v>
      </c>
      <c r="U106">
        <v>2</v>
      </c>
      <c r="V106">
        <v>100</v>
      </c>
      <c r="W106">
        <v>0.99000000953674305</v>
      </c>
      <c r="X106">
        <v>1.29999995231628</v>
      </c>
      <c r="Y106">
        <v>0.89999997615814198</v>
      </c>
      <c r="Z106" s="10">
        <v>6.0058903694152797</v>
      </c>
      <c r="AA106" s="10">
        <v>19.247810363769499</v>
      </c>
      <c r="AB106" s="10">
        <v>45.1954536437988</v>
      </c>
      <c r="AC106" s="10">
        <v>65.874328613281193</v>
      </c>
      <c r="AD106" s="10">
        <v>1.0231955051422099</v>
      </c>
      <c r="AE106" s="10">
        <v>1.81638479232788</v>
      </c>
      <c r="AF106" s="10">
        <v>2.1456415653228702</v>
      </c>
      <c r="AG106" s="10">
        <v>1.7425718307495099</v>
      </c>
      <c r="AH106" s="3">
        <f t="shared" si="2"/>
        <v>1.0095807077266785E-2</v>
      </c>
      <c r="AI106" s="3">
        <f t="shared" si="3"/>
        <v>0.80662025235952406</v>
      </c>
      <c r="AJ106" s="3">
        <f>(AVERAGEIF($E:$E,_xlfn.CONCAT($A106,"_",$B106,"_",$C106,"_Standard"),$J:$J)-$J106)/$J106</f>
        <v>0</v>
      </c>
      <c r="AK106" s="3">
        <f>(AVERAGEIF($E:$E,_xlfn.CONCAT($A106,"_",$B106,"_",$C106,"_Standard"),$H:$H)-$H106)/$H106</f>
        <v>0</v>
      </c>
      <c r="AL106" s="3">
        <f>($J106+$L106-AVERAGEIF($E:$E,_xlfn.CONCAT($A106,"_",$B106,"_",$C106,"_Standard"),$H:$H))/$L106</f>
        <v>0.84299639337804766</v>
      </c>
    </row>
    <row r="107" spans="1:38" x14ac:dyDescent="0.25">
      <c r="A107" t="str" cm="1">
        <f t="array" ref="A107:D107">_xlfn.TEXTSPLIT(E107,"_")</f>
        <v>Sponza</v>
      </c>
      <c r="B107" t="str">
        <v>Plane</v>
      </c>
      <c r="C107" t="str">
        <v>Parallel</v>
      </c>
      <c r="D107" t="str">
        <v>Standard</v>
      </c>
      <c r="E107" t="s">
        <v>490</v>
      </c>
      <c r="F107" s="10">
        <v>246.43064880371</v>
      </c>
      <c r="G107" s="10">
        <v>161.46040344238199</v>
      </c>
      <c r="H107" s="22">
        <v>249.85638427734301</v>
      </c>
      <c r="I107" s="10">
        <v>177.10200500488199</v>
      </c>
      <c r="J107" s="22">
        <v>248.66720581054599</v>
      </c>
      <c r="K107" s="10">
        <v>176.50100708007801</v>
      </c>
      <c r="L107" s="10">
        <v>198.19999694824199</v>
      </c>
      <c r="M107" s="3">
        <v>0.99500000476837103</v>
      </c>
      <c r="N107" s="3">
        <v>0.64863151311874301</v>
      </c>
      <c r="O107" s="3">
        <v>0.64851015806198098</v>
      </c>
      <c r="P107" s="3">
        <v>0.56792354583740201</v>
      </c>
      <c r="Q107" s="3">
        <v>0.60911267995834295</v>
      </c>
      <c r="R107" s="3">
        <v>0.66997581720352095</v>
      </c>
      <c r="S107" s="3">
        <v>0.71000415086746205</v>
      </c>
      <c r="T107">
        <v>28</v>
      </c>
      <c r="U107">
        <v>2</v>
      </c>
      <c r="V107">
        <v>100</v>
      </c>
      <c r="W107">
        <v>0.99000000953674305</v>
      </c>
      <c r="X107">
        <v>1.29999995231628</v>
      </c>
      <c r="Y107">
        <v>0.89999997615814198</v>
      </c>
      <c r="Z107" s="10">
        <v>291.18182373046801</v>
      </c>
      <c r="AA107" s="10">
        <v>769.37567138671795</v>
      </c>
      <c r="AB107" s="10">
        <v>43.587013244628899</v>
      </c>
      <c r="AC107" s="10">
        <v>76.229072570800696</v>
      </c>
      <c r="AD107" s="10">
        <v>43.855640411376903</v>
      </c>
      <c r="AE107" s="10">
        <v>51.515613555908203</v>
      </c>
      <c r="AF107" s="10">
        <v>1.83025467395782</v>
      </c>
      <c r="AG107" s="10">
        <v>1.4165676832198999</v>
      </c>
      <c r="AH107" s="3">
        <f t="shared" si="2"/>
        <v>9.0758069976007109E-3</v>
      </c>
      <c r="AI107" s="3">
        <f t="shared" si="3"/>
        <v>0.54011262519410352</v>
      </c>
      <c r="AJ107" s="3">
        <f>(AVERAGEIF($E:$E,_xlfn.CONCAT($A107,"_",$B107,"_",$C107,"_Standard"),$J:$J)-$J107)/$J107</f>
        <v>0</v>
      </c>
      <c r="AK107" s="3">
        <f>(AVERAGEIF($E:$E,_xlfn.CONCAT($A107,"_",$B107,"_",$C107,"_Standard"),$H:$H)-$H107)/$H107</f>
        <v>0</v>
      </c>
      <c r="AL107" s="3">
        <f>($J107+$L107-AVERAGEIF($E:$E,_xlfn.CONCAT($A107,"_",$B107,"_",$C107,"_Standard"),$H:$H))/$L107</f>
        <v>0.99400010855142662</v>
      </c>
    </row>
    <row r="108" spans="1:38" x14ac:dyDescent="0.25">
      <c r="A108" t="str" cm="1">
        <f t="array" ref="A108:D108">_xlfn.TEXTSPLIT(E108,"_")</f>
        <v>Crowd</v>
      </c>
      <c r="B108" t="str">
        <v>Plane</v>
      </c>
      <c r="C108" t="str">
        <v>45</v>
      </c>
      <c r="D108" t="str">
        <v>Standard</v>
      </c>
      <c r="E108" t="s">
        <v>491</v>
      </c>
      <c r="F108" s="10">
        <v>111.819206237792</v>
      </c>
      <c r="G108" s="10">
        <v>47.869247436523402</v>
      </c>
      <c r="H108" s="22">
        <v>113.323806762695</v>
      </c>
      <c r="I108" s="10">
        <v>68.027000427246094</v>
      </c>
      <c r="J108" s="22">
        <v>113.323806762695</v>
      </c>
      <c r="K108" s="10">
        <v>68.027000427246094</v>
      </c>
      <c r="L108" s="10">
        <v>113.323806762695</v>
      </c>
      <c r="M108" s="3">
        <v>1</v>
      </c>
      <c r="N108" s="3">
        <v>0.50536847114562899</v>
      </c>
      <c r="O108" s="3">
        <v>0.51948040723800604</v>
      </c>
      <c r="P108" s="3">
        <v>0.421992987394332</v>
      </c>
      <c r="Q108" s="3">
        <v>0.39896494150161699</v>
      </c>
      <c r="R108" s="3">
        <v>0.53769892454147294</v>
      </c>
      <c r="S108" s="3">
        <v>0.57387328147888095</v>
      </c>
      <c r="T108">
        <v>26</v>
      </c>
      <c r="U108">
        <v>2</v>
      </c>
      <c r="V108">
        <v>100</v>
      </c>
      <c r="W108">
        <v>0.99000000953674305</v>
      </c>
      <c r="X108">
        <v>1.29999995231628</v>
      </c>
      <c r="Y108">
        <v>0.89999997615814198</v>
      </c>
      <c r="Z108" s="10">
        <v>173.498123168945</v>
      </c>
      <c r="AA108" s="10">
        <v>350.7060546875</v>
      </c>
      <c r="AB108" s="10">
        <v>46.494354248046797</v>
      </c>
      <c r="AC108" s="10">
        <v>87.705223083496094</v>
      </c>
      <c r="AD108" s="10">
        <v>20.1087951660156</v>
      </c>
      <c r="AE108" s="10">
        <v>17.5696926116943</v>
      </c>
      <c r="AF108" s="10">
        <v>1.4541436433792101</v>
      </c>
      <c r="AG108" s="10">
        <v>1.1881141662597601</v>
      </c>
      <c r="AH108" s="3">
        <f t="shared" si="2"/>
        <v>1.3455653778326334E-2</v>
      </c>
      <c r="AI108" s="3">
        <f t="shared" si="3"/>
        <v>1.3673613610276001</v>
      </c>
      <c r="AJ108" s="3">
        <f>(AVERAGEIF($E:$E,_xlfn.CONCAT($A108,"_",$B108,"_",$C108,"_Standard"),$J:$J)-$J108)/$J108</f>
        <v>0</v>
      </c>
      <c r="AK108" s="3">
        <f>(AVERAGEIF($E:$E,_xlfn.CONCAT($A108,"_",$B108,"_",$C108,"_Standard"),$H:$H)-$H108)/$H108</f>
        <v>0</v>
      </c>
      <c r="AL108" s="3">
        <f>($J108+$L108-AVERAGEIF($E:$E,_xlfn.CONCAT($A108,"_",$B108,"_",$C108,"_Standard"),$H:$H))/$L108</f>
        <v>1</v>
      </c>
    </row>
    <row r="109" spans="1:38" x14ac:dyDescent="0.25">
      <c r="A109" t="str" cm="1">
        <f t="array" ref="A109:D109">_xlfn.TEXTSPLIT(E109,"_")</f>
        <v>Cottage</v>
      </c>
      <c r="B109" t="str">
        <v>Point</v>
      </c>
      <c r="C109" t="str">
        <v>Oblique</v>
      </c>
      <c r="D109" t="str">
        <v>Standard</v>
      </c>
      <c r="E109" t="s">
        <v>492</v>
      </c>
      <c r="F109" s="10">
        <v>191.70623779296801</v>
      </c>
      <c r="G109" s="10">
        <v>164.4697265625</v>
      </c>
      <c r="H109" s="22">
        <v>195.92398071289</v>
      </c>
      <c r="I109" s="10">
        <v>149.91700744628901</v>
      </c>
      <c r="J109" s="22">
        <v>191.59320068359301</v>
      </c>
      <c r="K109" s="10">
        <v>147.28199768066401</v>
      </c>
      <c r="L109" s="10">
        <v>13.366665840148899</v>
      </c>
      <c r="M109" s="3">
        <v>0.67599999904632502</v>
      </c>
      <c r="N109" s="3">
        <v>0.89797008037567105</v>
      </c>
      <c r="O109" s="3">
        <v>0.91063880920410101</v>
      </c>
      <c r="P109" s="3">
        <v>0.90021932125091497</v>
      </c>
      <c r="Q109" s="3">
        <v>0.89267319440841597</v>
      </c>
      <c r="R109" s="3">
        <v>0.89603382349014205</v>
      </c>
      <c r="S109" s="3">
        <v>0.89663374423980702</v>
      </c>
      <c r="T109">
        <v>21</v>
      </c>
      <c r="U109">
        <v>2</v>
      </c>
      <c r="V109">
        <v>100</v>
      </c>
      <c r="W109">
        <v>0.99000000953674305</v>
      </c>
      <c r="X109">
        <v>1.29999995231628</v>
      </c>
      <c r="Y109">
        <v>0.89999997615814198</v>
      </c>
      <c r="Z109" s="10">
        <v>5.9738812446594203</v>
      </c>
      <c r="AA109" s="10">
        <v>19.478960037231399</v>
      </c>
      <c r="AB109" s="10">
        <v>45.199127197265597</v>
      </c>
      <c r="AC109" s="10">
        <v>65.874328613281193</v>
      </c>
      <c r="AD109" s="10">
        <v>1.0096952915191599</v>
      </c>
      <c r="AE109" s="10">
        <v>1.8453859090805</v>
      </c>
      <c r="AF109" s="10">
        <v>2.1396617889404199</v>
      </c>
      <c r="AG109" s="10">
        <v>1.7425718307495099</v>
      </c>
      <c r="AH109" s="3">
        <f t="shared" si="2"/>
        <v>5.8963709619649278E-4</v>
      </c>
      <c r="AI109" s="3">
        <f t="shared" si="3"/>
        <v>0.16491469091599567</v>
      </c>
      <c r="AJ109" s="3">
        <f>(AVERAGEIF($E:$E,_xlfn.CONCAT($A109,"_",$B109,"_",$C109,"_Standard"),$J:$J)-$J109)/$J109</f>
        <v>0</v>
      </c>
      <c r="AK109" s="3">
        <f>(AVERAGEIF($E:$E,_xlfn.CONCAT($A109,"_",$B109,"_",$C109,"_Standard"),$H:$H)-$H109)/$H109</f>
        <v>0</v>
      </c>
      <c r="AL109" s="3">
        <f>($J109+$L109-AVERAGEIF($E:$E,_xlfn.CONCAT($A109,"_",$B109,"_",$C109,"_Standard"),$H:$H))/$L109</f>
        <v>0.67600147403335198</v>
      </c>
    </row>
    <row r="110" spans="1:38" x14ac:dyDescent="0.25">
      <c r="A110" t="str" cm="1">
        <f t="array" ref="A110:D110">_xlfn.TEXTSPLIT(E110,"_")</f>
        <v>Crowd</v>
      </c>
      <c r="B110" t="str">
        <v>Plane</v>
      </c>
      <c r="C110" t="str">
        <v>Oblique</v>
      </c>
      <c r="D110" t="str">
        <v>Standard</v>
      </c>
      <c r="E110" t="s">
        <v>493</v>
      </c>
      <c r="F110" s="10">
        <v>112.923225402832</v>
      </c>
      <c r="G110" s="10">
        <v>59.483482360839801</v>
      </c>
      <c r="H110" s="22">
        <v>113.13581085205</v>
      </c>
      <c r="I110" s="10">
        <v>65.768997192382798</v>
      </c>
      <c r="J110" s="22">
        <v>113.085807800292</v>
      </c>
      <c r="K110" s="10">
        <v>65.744003295898395</v>
      </c>
      <c r="L110" s="10">
        <v>10</v>
      </c>
      <c r="M110" s="3">
        <v>0.99500000476837103</v>
      </c>
      <c r="N110" s="3">
        <v>0.516446113586425</v>
      </c>
      <c r="O110" s="3">
        <v>0.63204240798950195</v>
      </c>
      <c r="P110" s="3">
        <v>0.55390185117721502</v>
      </c>
      <c r="Q110" s="3">
        <v>0.51005381345748901</v>
      </c>
      <c r="R110" s="3">
        <v>0.58178347349166804</v>
      </c>
      <c r="S110" s="3">
        <v>0.62930077314376798</v>
      </c>
      <c r="T110">
        <v>26</v>
      </c>
      <c r="U110">
        <v>2</v>
      </c>
      <c r="V110">
        <v>100</v>
      </c>
      <c r="W110">
        <v>0.99000000953674305</v>
      </c>
      <c r="X110">
        <v>1.29999995231628</v>
      </c>
      <c r="Y110">
        <v>0.89999997615814198</v>
      </c>
      <c r="Z110" s="10">
        <v>179.29229736328099</v>
      </c>
      <c r="AA110" s="10">
        <v>352.185302734375</v>
      </c>
      <c r="AB110" s="10">
        <v>46.496639251708899</v>
      </c>
      <c r="AC110" s="10">
        <v>87.705223083496094</v>
      </c>
      <c r="AD110" s="10">
        <v>20.656154632568299</v>
      </c>
      <c r="AE110" s="10">
        <v>17.7331638336181</v>
      </c>
      <c r="AF110" s="10">
        <v>1.4486902952194201</v>
      </c>
      <c r="AG110" s="10">
        <v>1.1881141662597601</v>
      </c>
      <c r="AH110" s="3">
        <f t="shared" si="2"/>
        <v>1.4397604822215977E-3</v>
      </c>
      <c r="AI110" s="3">
        <f t="shared" si="3"/>
        <v>0.90112957937278759</v>
      </c>
      <c r="AJ110" s="3">
        <f>(AVERAGEIF($E:$E,_xlfn.CONCAT($A110,"_",$B110,"_",$C110,"_Standard"),$J:$J)-$J110)/$J110</f>
        <v>0</v>
      </c>
      <c r="AK110" s="3">
        <f>(AVERAGEIF($E:$E,_xlfn.CONCAT($A110,"_",$B110,"_",$C110,"_Standard"),$H:$H)-$H110)/$H110</f>
        <v>0</v>
      </c>
      <c r="AL110" s="3">
        <f>($J110+$L110-AVERAGEIF($E:$E,_xlfn.CONCAT($A110,"_",$B110,"_",$C110,"_Standard"),$H:$H))/$L110</f>
        <v>0.99499969482420025</v>
      </c>
    </row>
    <row r="111" spans="1:38" x14ac:dyDescent="0.25">
      <c r="A111" t="str" cm="1">
        <f t="array" ref="A111:D111">_xlfn.TEXTSPLIT(E111,"_")</f>
        <v>Random100</v>
      </c>
      <c r="B111" t="str">
        <v>Plane</v>
      </c>
      <c r="C111" t="str">
        <v>45</v>
      </c>
      <c r="D111" t="str">
        <v>Standard</v>
      </c>
      <c r="E111" t="s">
        <v>494</v>
      </c>
      <c r="F111" s="10">
        <v>23.9342727661132</v>
      </c>
      <c r="G111" s="10">
        <v>19.073268890380799</v>
      </c>
      <c r="H111" s="22">
        <v>44.290740966796797</v>
      </c>
      <c r="I111" s="10">
        <v>23.964000701904201</v>
      </c>
      <c r="J111" s="22">
        <v>23.992376327514599</v>
      </c>
      <c r="K111" s="10">
        <v>13.0349998474121</v>
      </c>
      <c r="L111" s="10">
        <v>22.654466629028299</v>
      </c>
      <c r="M111" s="3">
        <v>0.104000002145767</v>
      </c>
      <c r="N111" s="3">
        <v>0.424394011497497</v>
      </c>
      <c r="O111" s="3">
        <v>0.45774182677268899</v>
      </c>
      <c r="P111" s="3">
        <v>0.421944439411163</v>
      </c>
      <c r="Q111" s="3">
        <v>0.42180725932121199</v>
      </c>
      <c r="R111" s="3">
        <v>0.42180725932121199</v>
      </c>
      <c r="S111" s="3">
        <v>0.42180725932121199</v>
      </c>
      <c r="T111">
        <v>9</v>
      </c>
      <c r="U111">
        <v>2</v>
      </c>
      <c r="V111">
        <v>100</v>
      </c>
      <c r="W111">
        <v>0.99000000953674305</v>
      </c>
      <c r="X111">
        <v>1.29999995231628</v>
      </c>
      <c r="Y111">
        <v>0.89999997615814198</v>
      </c>
      <c r="Z111" s="10">
        <v>0.38550007343292197</v>
      </c>
      <c r="AA111" s="10">
        <v>0.544899702072143</v>
      </c>
      <c r="AB111" s="10">
        <v>55.535354614257798</v>
      </c>
      <c r="AC111" s="10">
        <v>77.191917419433594</v>
      </c>
      <c r="AD111" s="10">
        <v>2.5999983772635401E-2</v>
      </c>
      <c r="AE111" s="10">
        <v>3.24999764561653E-2</v>
      </c>
      <c r="AF111" s="10">
        <v>1</v>
      </c>
      <c r="AG111" s="10">
        <v>1</v>
      </c>
      <c r="AH111" s="3">
        <f t="shared" si="2"/>
        <v>2.4276301172460849E-3</v>
      </c>
      <c r="AI111" s="3">
        <f t="shared" si="3"/>
        <v>0.2579058401265788</v>
      </c>
      <c r="AJ111" s="3">
        <f>(AVERAGEIF($E:$E,_xlfn.CONCAT($A111,"_",$B111,"_",$C111,"_Standard"),$J:$J)-$J111)/$J111</f>
        <v>0</v>
      </c>
      <c r="AK111" s="3">
        <f>(AVERAGEIF($E:$E,_xlfn.CONCAT($A111,"_",$B111,"_",$C111,"_Standard"),$H:$H)-$H111)/$H111</f>
        <v>0</v>
      </c>
      <c r="AL111" s="3">
        <f>($J111+$L111-AVERAGEIF($E:$E,_xlfn.CONCAT($A111,"_",$B111,"_",$C111,"_Standard"),$H:$H))/$L111</f>
        <v>0.10400165355149478</v>
      </c>
    </row>
    <row r="112" spans="1:38" x14ac:dyDescent="0.25">
      <c r="A112" t="str" cm="1">
        <f t="array" ref="A112:D112">_xlfn.TEXTSPLIT(E112,"_")</f>
        <v>Random100</v>
      </c>
      <c r="B112" t="str">
        <v>Plane</v>
      </c>
      <c r="C112" t="str">
        <v>Parallel</v>
      </c>
      <c r="D112" t="str">
        <v>Standard</v>
      </c>
      <c r="E112" t="s">
        <v>495</v>
      </c>
      <c r="F112" s="10">
        <v>21.079452514648398</v>
      </c>
      <c r="G112" s="10">
        <v>19.073268890380799</v>
      </c>
      <c r="H112" s="22">
        <v>36.573211669921797</v>
      </c>
      <c r="I112" s="10">
        <v>19.799999237060501</v>
      </c>
      <c r="J112" s="22">
        <v>20.9851970672607</v>
      </c>
      <c r="K112" s="10">
        <v>11.4600000381469</v>
      </c>
      <c r="L112" s="10">
        <v>18.758165359496999</v>
      </c>
      <c r="M112" s="3">
        <v>0.168999999761581</v>
      </c>
      <c r="N112" s="3">
        <v>0.42808699607849099</v>
      </c>
      <c r="O112" s="3">
        <v>0.468193858861923</v>
      </c>
      <c r="P112" s="3">
        <v>0.42942184209823597</v>
      </c>
      <c r="Q112" s="3">
        <v>0.42935344576835599</v>
      </c>
      <c r="R112" s="3">
        <v>0.42935344576835599</v>
      </c>
      <c r="S112" s="3">
        <v>0.42935344576835599</v>
      </c>
      <c r="T112">
        <v>9</v>
      </c>
      <c r="U112">
        <v>2</v>
      </c>
      <c r="V112">
        <v>100</v>
      </c>
      <c r="W112">
        <v>0.99000000953674305</v>
      </c>
      <c r="X112">
        <v>1.29999995231628</v>
      </c>
      <c r="Y112">
        <v>0.89999997615814198</v>
      </c>
      <c r="Z112" s="10">
        <v>0.38940000534057601</v>
      </c>
      <c r="AA112" s="10">
        <v>0.53299969434738104</v>
      </c>
      <c r="AB112" s="10">
        <v>55.535354614257798</v>
      </c>
      <c r="AC112" s="10">
        <v>77.191917419433594</v>
      </c>
      <c r="AD112" s="10">
        <v>2.60999873280525E-2</v>
      </c>
      <c r="AE112" s="10">
        <v>2.9599981382489201E-2</v>
      </c>
      <c r="AF112" s="10">
        <v>1</v>
      </c>
      <c r="AG112" s="10">
        <v>1</v>
      </c>
      <c r="AH112" s="3">
        <f t="shared" si="2"/>
        <v>4.4714371648029985E-3</v>
      </c>
      <c r="AI112" s="3">
        <f t="shared" si="3"/>
        <v>0.1002412427501686</v>
      </c>
      <c r="AJ112" s="3">
        <f>(AVERAGEIF($E:$E,_xlfn.CONCAT($A112,"_",$B112,"_",$C112,"_Standard"),$J:$J)-$J112)/$J112</f>
        <v>0</v>
      </c>
      <c r="AK112" s="3">
        <f>(AVERAGEIF($E:$E,_xlfn.CONCAT($A112,"_",$B112,"_",$C112,"_Standard"),$H:$H)-$H112)/$H112</f>
        <v>0</v>
      </c>
      <c r="AL112" s="3">
        <f>($J112+$L112-AVERAGEIF($E:$E,_xlfn.CONCAT($A112,"_",$B112,"_",$C112,"_Standard"),$H:$H))/$L112</f>
        <v>0.16900110944116922</v>
      </c>
    </row>
    <row r="113" spans="1:38" x14ac:dyDescent="0.25">
      <c r="A113" t="str" cm="1">
        <f t="array" ref="A113:D113">_xlfn.TEXTSPLIT(E113,"_")</f>
        <v>Random100</v>
      </c>
      <c r="B113" t="str">
        <v>Plane</v>
      </c>
      <c r="C113" t="str">
        <v>15</v>
      </c>
      <c r="D113" t="str">
        <v>Standard</v>
      </c>
      <c r="E113" t="s">
        <v>496</v>
      </c>
      <c r="F113" s="10">
        <v>21.870658874511701</v>
      </c>
      <c r="G113" s="10">
        <v>19.073268890380799</v>
      </c>
      <c r="H113" s="22">
        <v>39.499214172363203</v>
      </c>
      <c r="I113" s="10">
        <v>21.361000061035099</v>
      </c>
      <c r="J113" s="22">
        <v>21.943597793579102</v>
      </c>
      <c r="K113" s="10">
        <v>11.913999557495099</v>
      </c>
      <c r="L113" s="10">
        <v>20.109548568725501</v>
      </c>
      <c r="M113" s="3">
        <v>0.12700000405311501</v>
      </c>
      <c r="N113" s="3">
        <v>0.44136014580726601</v>
      </c>
      <c r="O113" s="3">
        <v>0.47242429852485601</v>
      </c>
      <c r="P113" s="3">
        <v>0.43285340070724398</v>
      </c>
      <c r="Q113" s="3">
        <v>0.432787835597991</v>
      </c>
      <c r="R113" s="3">
        <v>0.432787835597991</v>
      </c>
      <c r="S113" s="3">
        <v>0.432787835597991</v>
      </c>
      <c r="T113">
        <v>9</v>
      </c>
      <c r="U113">
        <v>2</v>
      </c>
      <c r="V113">
        <v>100</v>
      </c>
      <c r="W113">
        <v>0.99000000953674305</v>
      </c>
      <c r="X113">
        <v>1.29999995231628</v>
      </c>
      <c r="Y113">
        <v>0.89999997615814198</v>
      </c>
      <c r="Z113" s="10">
        <v>0.39239987730979897</v>
      </c>
      <c r="AA113" s="10">
        <v>0.531499803066253</v>
      </c>
      <c r="AB113" s="10">
        <v>55.535354614257798</v>
      </c>
      <c r="AC113" s="10">
        <v>77.191917419433594</v>
      </c>
      <c r="AD113" s="10">
        <v>2.6399988681077902E-2</v>
      </c>
      <c r="AE113" s="10">
        <v>2.7999989688396398E-2</v>
      </c>
      <c r="AF113" s="10">
        <v>1</v>
      </c>
      <c r="AG113" s="10">
        <v>1</v>
      </c>
      <c r="AH113" s="3">
        <f t="shared" si="2"/>
        <v>3.3350124239926019E-3</v>
      </c>
      <c r="AI113" s="3">
        <f t="shared" si="3"/>
        <v>0.15048961558162127</v>
      </c>
      <c r="AJ113" s="3">
        <f>(AVERAGEIF($E:$E,_xlfn.CONCAT($A113,"_",$B113,"_",$C113,"_Standard"),$J:$J)-$J113)/$J113</f>
        <v>0</v>
      </c>
      <c r="AK113" s="3">
        <f>(AVERAGEIF($E:$E,_xlfn.CONCAT($A113,"_",$B113,"_",$C113,"_Standard"),$H:$H)-$H113)/$H113</f>
        <v>0</v>
      </c>
      <c r="AL113" s="3">
        <f>($J113+$L113-AVERAGEIF($E:$E,_xlfn.CONCAT($A113,"_",$B113,"_",$C113,"_Standard"),$H:$H))/$L113</f>
        <v>0.12700097076834888</v>
      </c>
    </row>
    <row r="114" spans="1:38" x14ac:dyDescent="0.25">
      <c r="A114" t="str" cm="1">
        <f t="array" ref="A114:D114">_xlfn.TEXTSPLIT(E114,"_")</f>
        <v>Random100</v>
      </c>
      <c r="B114" t="str">
        <v>Plane</v>
      </c>
      <c r="C114" t="str">
        <v>Oblique</v>
      </c>
      <c r="D114" t="str">
        <v>Standard</v>
      </c>
      <c r="E114" t="s">
        <v>497</v>
      </c>
      <c r="F114" s="10">
        <v>23.2093105316162</v>
      </c>
      <c r="G114" s="10">
        <v>19.073268890380799</v>
      </c>
      <c r="H114" s="22">
        <v>41.998386383056598</v>
      </c>
      <c r="I114" s="10">
        <v>22.7590007781982</v>
      </c>
      <c r="J114" s="22">
        <v>22.823589324951101</v>
      </c>
      <c r="K114" s="10">
        <v>12.4239997863769</v>
      </c>
      <c r="L114" s="10">
        <v>21.376613616943299</v>
      </c>
      <c r="M114" s="3">
        <v>0.103000000119209</v>
      </c>
      <c r="N114" s="3">
        <v>0.44282203912734902</v>
      </c>
      <c r="O114" s="3">
        <v>0.48643460869789101</v>
      </c>
      <c r="P114" s="3">
        <v>0.45786565542221003</v>
      </c>
      <c r="Q114" s="3">
        <v>0.45774459838867099</v>
      </c>
      <c r="R114" s="3">
        <v>0.45774459838867099</v>
      </c>
      <c r="S114" s="3">
        <v>0.45774459838867099</v>
      </c>
      <c r="T114">
        <v>9</v>
      </c>
      <c r="U114">
        <v>2</v>
      </c>
      <c r="V114">
        <v>100</v>
      </c>
      <c r="W114">
        <v>0.99000000953674305</v>
      </c>
      <c r="X114">
        <v>1.29999995231628</v>
      </c>
      <c r="Y114">
        <v>0.89999997615814198</v>
      </c>
      <c r="Z114" s="10">
        <v>0.39699995517730702</v>
      </c>
      <c r="AA114" s="10">
        <v>0.55129969120025601</v>
      </c>
      <c r="AB114" s="10">
        <v>55.535354614257798</v>
      </c>
      <c r="AC114" s="10">
        <v>77.191917419433594</v>
      </c>
      <c r="AD114" s="10">
        <v>2.7399985119700401E-2</v>
      </c>
      <c r="AE114" s="10">
        <v>2.8799982741475098E-2</v>
      </c>
      <c r="AF114" s="10">
        <v>1</v>
      </c>
      <c r="AG114" s="10">
        <v>1</v>
      </c>
      <c r="AH114" s="3">
        <f t="shared" si="2"/>
        <v>1.6619244511363752E-2</v>
      </c>
      <c r="AI114" s="3">
        <f t="shared" si="3"/>
        <v>0.19662704154827371</v>
      </c>
      <c r="AJ114" s="3">
        <f>(AVERAGEIF($E:$E,_xlfn.CONCAT($A114,"_",$B114,"_",$C114,"_Standard"),$J:$J)-$J114)/$J114</f>
        <v>0</v>
      </c>
      <c r="AK114" s="3">
        <f>(AVERAGEIF($E:$E,_xlfn.CONCAT($A114,"_",$B114,"_",$C114,"_Standard"),$H:$H)-$H114)/$H114</f>
        <v>0</v>
      </c>
      <c r="AL114" s="3">
        <f>($J114+$L114-AVERAGEIF($E:$E,_xlfn.CONCAT($A114,"_",$B114,"_",$C114,"_Standard"),$H:$H))/$L114</f>
        <v>0.10300118616976009</v>
      </c>
    </row>
    <row r="115" spans="1:38" x14ac:dyDescent="0.25">
      <c r="A115" t="str" cm="1">
        <f t="array" ref="A115:D115">_xlfn.TEXTSPLIT(E115,"_")</f>
        <v>Random1000</v>
      </c>
      <c r="B115" t="str">
        <v>Plane</v>
      </c>
      <c r="C115" t="str">
        <v>Oblique</v>
      </c>
      <c r="D115" t="str">
        <v>Standard</v>
      </c>
      <c r="E115" t="s">
        <v>498</v>
      </c>
      <c r="F115" s="10">
        <v>103.88596343994099</v>
      </c>
      <c r="G115" s="10">
        <v>69.676185607910099</v>
      </c>
      <c r="H115" s="22">
        <v>131.50914001464801</v>
      </c>
      <c r="I115" s="10">
        <v>77.114997863769503</v>
      </c>
      <c r="J115" s="22">
        <v>103.074462890625</v>
      </c>
      <c r="K115" s="10">
        <v>60.882999420166001</v>
      </c>
      <c r="L115" s="10">
        <v>61.680644989013601</v>
      </c>
      <c r="M115" s="3">
        <v>0.53899997472762995</v>
      </c>
      <c r="N115" s="3">
        <v>0.55423039197921697</v>
      </c>
      <c r="O115" s="3">
        <v>0.65839123725891102</v>
      </c>
      <c r="P115" s="3">
        <v>0.60498517751693703</v>
      </c>
      <c r="Q115" s="3">
        <v>0.58947980403900102</v>
      </c>
      <c r="R115" s="3">
        <v>0.59014278650283802</v>
      </c>
      <c r="S115" s="3">
        <v>0.59014278650283802</v>
      </c>
      <c r="T115">
        <v>13</v>
      </c>
      <c r="U115">
        <v>2</v>
      </c>
      <c r="V115">
        <v>100</v>
      </c>
      <c r="W115">
        <v>0.99000000953674305</v>
      </c>
      <c r="X115">
        <v>1.29999995231628</v>
      </c>
      <c r="Y115">
        <v>0.89999997615814198</v>
      </c>
      <c r="Z115" s="10">
        <v>3.0619988441467201</v>
      </c>
      <c r="AA115" s="10">
        <v>6.1047916412353498</v>
      </c>
      <c r="AB115" s="10">
        <v>43.077857971191399</v>
      </c>
      <c r="AC115" s="10">
        <v>85.615615844726506</v>
      </c>
      <c r="AD115" s="10">
        <v>0.288101315498352</v>
      </c>
      <c r="AE115" s="10">
        <v>0.268601775169372</v>
      </c>
      <c r="AF115" s="10">
        <v>1.0758341550827</v>
      </c>
      <c r="AG115" s="10">
        <v>1.00200200080871</v>
      </c>
      <c r="AH115" s="3">
        <f t="shared" si="2"/>
        <v>7.8114551999620462E-3</v>
      </c>
      <c r="AI115" s="3">
        <f t="shared" si="3"/>
        <v>0.47933561505013428</v>
      </c>
      <c r="AJ115" s="3">
        <f>(AVERAGEIF($E:$E,_xlfn.CONCAT($A115,"_",$B115,"_",$C115,"_Standard"),$J:$J)-$J115)/$J115</f>
        <v>0</v>
      </c>
      <c r="AK115" s="3">
        <f>(AVERAGEIF($E:$E,_xlfn.CONCAT($A115,"_",$B115,"_",$C115,"_Standard"),$H:$H)-$H115)/$H115</f>
        <v>0</v>
      </c>
      <c r="AL115" s="3">
        <f>($J115+$L115-AVERAGEIF($E:$E,_xlfn.CONCAT($A115,"_",$B115,"_",$C115,"_Standard"),$H:$H))/$L115</f>
        <v>0.53900162475460967</v>
      </c>
    </row>
    <row r="116" spans="1:38" x14ac:dyDescent="0.25">
      <c r="A116" t="str" cm="1">
        <f t="array" ref="A116:D116">_xlfn.TEXTSPLIT(E116,"_")</f>
        <v>Sponza</v>
      </c>
      <c r="B116" t="str">
        <v>Plane</v>
      </c>
      <c r="C116" t="str">
        <v>15</v>
      </c>
      <c r="D116" t="str">
        <v>Standard</v>
      </c>
      <c r="E116" t="s">
        <v>499</v>
      </c>
      <c r="F116" s="10">
        <v>314.71221923828102</v>
      </c>
      <c r="G116" s="10">
        <v>160.636627197265</v>
      </c>
      <c r="H116" s="22">
        <v>329.67028808593699</v>
      </c>
      <c r="I116" s="10">
        <v>236.427001953125</v>
      </c>
      <c r="J116" s="22">
        <v>328.39309692382801</v>
      </c>
      <c r="K116" s="10">
        <v>235.781005859375</v>
      </c>
      <c r="L116" s="10">
        <v>182.45715332031199</v>
      </c>
      <c r="M116" s="3">
        <v>0.99299997091293302</v>
      </c>
      <c r="N116" s="3">
        <v>0.56349825859069802</v>
      </c>
      <c r="O116" s="3">
        <v>0.609882771968841</v>
      </c>
      <c r="P116" s="3">
        <v>0.56851857900619496</v>
      </c>
      <c r="Q116" s="3">
        <v>0.59439176321029596</v>
      </c>
      <c r="R116" s="3">
        <v>0.65728974342346103</v>
      </c>
      <c r="S116" s="3">
        <v>0.69799208641052202</v>
      </c>
      <c r="T116">
        <v>29</v>
      </c>
      <c r="U116">
        <v>2</v>
      </c>
      <c r="V116">
        <v>100</v>
      </c>
      <c r="W116">
        <v>0.99000000953674305</v>
      </c>
      <c r="X116">
        <v>1.29999995231628</v>
      </c>
      <c r="Y116">
        <v>0.89999997615814198</v>
      </c>
      <c r="Z116" s="10">
        <v>282.950927734375</v>
      </c>
      <c r="AA116" s="10">
        <v>768.99206542968705</v>
      </c>
      <c r="AB116" s="10">
        <v>43.618595123291001</v>
      </c>
      <c r="AC116" s="10">
        <v>76.229072570800696</v>
      </c>
      <c r="AD116" s="10">
        <v>43.043067932128899</v>
      </c>
      <c r="AE116" s="10">
        <v>51.652816772460902</v>
      </c>
      <c r="AF116" s="10">
        <v>1.8318817615509</v>
      </c>
      <c r="AG116" s="10">
        <v>1.4165676832198999</v>
      </c>
      <c r="AH116" s="3">
        <f t="shared" si="2"/>
        <v>4.3471072456797925E-2</v>
      </c>
      <c r="AI116" s="3">
        <f t="shared" si="3"/>
        <v>1.0443226594925621</v>
      </c>
      <c r="AJ116" s="3">
        <f>(AVERAGEIF($E:$E,_xlfn.CONCAT($A116,"_",$B116,"_",$C116,"_Standard"),$J:$J)-$J116)/$J116</f>
        <v>0</v>
      </c>
      <c r="AK116" s="3">
        <f>(AVERAGEIF($E:$E,_xlfn.CONCAT($A116,"_",$B116,"_",$C116,"_Standard"),$H:$H)-$H116)/$H116</f>
        <v>0</v>
      </c>
      <c r="AL116" s="3">
        <f>($J116+$L116-AVERAGEIF($E:$E,_xlfn.CONCAT($A116,"_",$B116,"_",$C116,"_Standard"),$H:$H))/$L116</f>
        <v>0.99300004883959359</v>
      </c>
    </row>
    <row r="117" spans="1:38" x14ac:dyDescent="0.25">
      <c r="A117" t="str" cm="1">
        <f t="array" ref="A117:D117">_xlfn.TEXTSPLIT(E117,"_")</f>
        <v>Sponza</v>
      </c>
      <c r="B117" t="str">
        <v>Plane</v>
      </c>
      <c r="C117" t="str">
        <v>45</v>
      </c>
      <c r="D117" t="str">
        <v>Standard</v>
      </c>
      <c r="E117" t="s">
        <v>500</v>
      </c>
      <c r="F117" s="10">
        <v>305.40417480468699</v>
      </c>
      <c r="G117" s="10">
        <v>187.41955566406199</v>
      </c>
      <c r="H117" s="22">
        <v>294.936431884765</v>
      </c>
      <c r="I117" s="10">
        <v>210.70300292968699</v>
      </c>
      <c r="J117" s="22">
        <v>293.47198486328102</v>
      </c>
      <c r="K117" s="10">
        <v>209.93299865722599</v>
      </c>
      <c r="L117" s="10">
        <v>27.1185188293457</v>
      </c>
      <c r="M117" s="3">
        <v>0.94599997997283902</v>
      </c>
      <c r="N117" s="3">
        <v>0.51009547710418701</v>
      </c>
      <c r="O117" s="3">
        <v>0.54733914136886597</v>
      </c>
      <c r="P117" s="3">
        <v>0.51719003915786699</v>
      </c>
      <c r="Q117" s="3">
        <v>0.55420261621475198</v>
      </c>
      <c r="R117" s="3">
        <v>0.61616462469100897</v>
      </c>
      <c r="S117" s="3">
        <v>0.66034591197967496</v>
      </c>
      <c r="T117">
        <v>29</v>
      </c>
      <c r="U117">
        <v>2</v>
      </c>
      <c r="V117">
        <v>100</v>
      </c>
      <c r="W117">
        <v>0.99000000953674305</v>
      </c>
      <c r="X117">
        <v>1.29999995231628</v>
      </c>
      <c r="Y117">
        <v>0.89999997615814198</v>
      </c>
      <c r="Z117" s="10">
        <v>292.60202026367102</v>
      </c>
      <c r="AA117" s="10">
        <v>762.28045654296795</v>
      </c>
      <c r="AB117" s="10">
        <v>43.627368927001903</v>
      </c>
      <c r="AC117" s="10">
        <v>76.229072570800696</v>
      </c>
      <c r="AD117" s="10">
        <v>44.050888061523402</v>
      </c>
      <c r="AE117" s="10">
        <v>50.762943267822202</v>
      </c>
      <c r="AF117" s="10">
        <v>1.8246757984161299</v>
      </c>
      <c r="AG117" s="10">
        <v>1.4165676832198999</v>
      </c>
      <c r="AH117" s="3">
        <f t="shared" si="2"/>
        <v>3.9070159892335712E-2</v>
      </c>
      <c r="AI117" s="3">
        <f t="shared" si="3"/>
        <v>0.56585572846683874</v>
      </c>
      <c r="AJ117" s="3">
        <f>(AVERAGEIF($E:$E,_xlfn.CONCAT($A117,"_",$B117,"_",$C117,"_Standard"),$J:$J)-$J117)/$J117</f>
        <v>0</v>
      </c>
      <c r="AK117" s="3">
        <f>(AVERAGEIF($E:$E,_xlfn.CONCAT($A117,"_",$B117,"_",$C117,"_Standard"),$H:$H)-$H117)/$H117</f>
        <v>0</v>
      </c>
      <c r="AL117" s="3">
        <f>($J117+$L117-AVERAGEIF($E:$E,_xlfn.CONCAT($A117,"_",$B117,"_",$C117,"_Standard"),$H:$H))/$L117</f>
        <v>0.94599826669370835</v>
      </c>
    </row>
    <row r="118" spans="1:38" x14ac:dyDescent="0.25">
      <c r="A118" t="str" cm="1">
        <f t="array" ref="A118:D118">_xlfn.TEXTSPLIT(E118,"_")</f>
        <v>Sponza</v>
      </c>
      <c r="B118" t="str">
        <v>Plane</v>
      </c>
      <c r="C118" t="str">
        <v>Oblique</v>
      </c>
      <c r="D118" t="str">
        <v>Standard</v>
      </c>
      <c r="E118" t="s">
        <v>501</v>
      </c>
      <c r="F118" s="10">
        <v>332.53811645507801</v>
      </c>
      <c r="G118" s="10">
        <v>152.93045043945301</v>
      </c>
      <c r="H118" s="22">
        <v>339.18255615234301</v>
      </c>
      <c r="I118" s="10">
        <v>229.51800537109301</v>
      </c>
      <c r="J118" s="22">
        <v>338.60772705078102</v>
      </c>
      <c r="K118" s="10">
        <v>229.20899963378901</v>
      </c>
      <c r="L118" s="10">
        <v>44.215385437011697</v>
      </c>
      <c r="M118" s="3">
        <v>0.98699998855590798</v>
      </c>
      <c r="N118" s="3">
        <v>0.54340630769729603</v>
      </c>
      <c r="O118" s="3">
        <v>0.72330033779144198</v>
      </c>
      <c r="P118" s="3">
        <v>0.66983217000961304</v>
      </c>
      <c r="Q118" s="3">
        <v>0.67256110906600897</v>
      </c>
      <c r="R118" s="3">
        <v>0.69544392824172896</v>
      </c>
      <c r="S118" s="3">
        <v>0.72558021545410101</v>
      </c>
      <c r="T118">
        <v>28</v>
      </c>
      <c r="U118">
        <v>2</v>
      </c>
      <c r="V118">
        <v>100</v>
      </c>
      <c r="W118">
        <v>0.99000000953674305</v>
      </c>
      <c r="X118">
        <v>1.29999995231628</v>
      </c>
      <c r="Y118">
        <v>0.89999997615814198</v>
      </c>
      <c r="Z118" s="10">
        <v>200.38294982910099</v>
      </c>
      <c r="AA118" s="10">
        <v>760.70690917968705</v>
      </c>
      <c r="AB118" s="10">
        <v>41.962005615234297</v>
      </c>
      <c r="AC118" s="10">
        <v>76.229072570800696</v>
      </c>
      <c r="AD118" s="10">
        <v>32.328113555908203</v>
      </c>
      <c r="AE118" s="10">
        <v>50.75777053833</v>
      </c>
      <c r="AF118" s="10">
        <v>1.8937695026397701</v>
      </c>
      <c r="AG118" s="10">
        <v>1.4165676832198999</v>
      </c>
      <c r="AH118" s="3">
        <f t="shared" si="2"/>
        <v>1.8252375578493855E-2</v>
      </c>
      <c r="AI118" s="3">
        <f t="shared" si="3"/>
        <v>1.214128880662912</v>
      </c>
      <c r="AJ118" s="3">
        <f>(AVERAGEIF($E:$E,_xlfn.CONCAT($A118,"_",$B118,"_",$C118,"_Standard"),$J:$J)-$J118)/$J118</f>
        <v>0</v>
      </c>
      <c r="AK118" s="3">
        <f>(AVERAGEIF($E:$E,_xlfn.CONCAT($A118,"_",$B118,"_",$C118,"_Standard"),$H:$H)-$H118)/$H118</f>
        <v>0</v>
      </c>
      <c r="AL118" s="3">
        <f>($J118+$L118-AVERAGEIF($E:$E,_xlfn.CONCAT($A118,"_",$B118,"_",$C118,"_Standard"),$H:$H))/$L118</f>
        <v>0.9869993420642944</v>
      </c>
    </row>
    <row r="119" spans="1:38" x14ac:dyDescent="0.25">
      <c r="A119" t="str" cm="1">
        <f t="array" ref="A119:D119">_xlfn.TEXTSPLIT(E119,"_")</f>
        <v>Wood</v>
      </c>
      <c r="B119" t="str">
        <v>Point</v>
      </c>
      <c r="C119" t="str">
        <v>Oblique</v>
      </c>
      <c r="D119" t="str">
        <v>Standard</v>
      </c>
      <c r="E119" t="s">
        <v>502</v>
      </c>
      <c r="F119" s="10">
        <v>197.57806396484301</v>
      </c>
      <c r="G119" s="10">
        <v>220.837799072265</v>
      </c>
      <c r="H119" s="22">
        <v>223.78849792480401</v>
      </c>
      <c r="I119" s="10">
        <v>166.62300109863199</v>
      </c>
      <c r="J119" s="22">
        <v>214.93678283691401</v>
      </c>
      <c r="K119" s="10">
        <v>161.36000061035099</v>
      </c>
      <c r="L119" s="10">
        <v>20.2213420867919</v>
      </c>
      <c r="M119" s="3">
        <v>0.54100000858306796</v>
      </c>
      <c r="N119" s="3">
        <v>0.90200227499008101</v>
      </c>
      <c r="O119" s="3">
        <v>0.87307876348495395</v>
      </c>
      <c r="P119" s="3">
        <v>0.80676364898681596</v>
      </c>
      <c r="Q119" s="3">
        <v>0.81673979759216297</v>
      </c>
      <c r="R119" s="3">
        <v>0.824374079704284</v>
      </c>
      <c r="S119" s="3">
        <v>0.825611352920532</v>
      </c>
      <c r="T119">
        <v>21</v>
      </c>
      <c r="U119">
        <v>2</v>
      </c>
      <c r="V119">
        <v>100</v>
      </c>
      <c r="W119">
        <v>0.99000000953674305</v>
      </c>
      <c r="X119">
        <v>1.29999995231628</v>
      </c>
      <c r="Y119">
        <v>0.89999997615814198</v>
      </c>
      <c r="Z119" s="10">
        <v>11.661970138549799</v>
      </c>
      <c r="AA119" s="10">
        <v>32.369987487792898</v>
      </c>
      <c r="AB119" s="10">
        <v>40.9786567687988</v>
      </c>
      <c r="AC119" s="10">
        <v>66.061386108398395</v>
      </c>
      <c r="AD119" s="10">
        <v>1.9633989334106401</v>
      </c>
      <c r="AE119" s="10">
        <v>2.7367265224456698</v>
      </c>
      <c r="AF119" s="10">
        <v>1.93394303321838</v>
      </c>
      <c r="AG119" s="10">
        <v>1.54545450210571</v>
      </c>
      <c r="AH119" s="3">
        <f t="shared" si="2"/>
        <v>8.7857520838749592E-2</v>
      </c>
      <c r="AI119" s="3">
        <f t="shared" si="3"/>
        <v>2.6721042593890361E-2</v>
      </c>
      <c r="AJ119" s="3">
        <f>(AVERAGEIF($E:$E,_xlfn.CONCAT($A119,"_",$B119,"_",$C119,"_Standard"),$J:$J)-$J119)/$J119</f>
        <v>0</v>
      </c>
      <c r="AK119" s="3">
        <f>(AVERAGEIF($E:$E,_xlfn.CONCAT($A119,"_",$B119,"_",$C119,"_Standard"),$H:$H)-$H119)/$H119</f>
        <v>0</v>
      </c>
      <c r="AL119" s="3">
        <f>($J119+$L119-AVERAGEIF($E:$E,_xlfn.CONCAT($A119,"_",$B119,"_",$C119,"_Standard"),$H:$H))/$L119</f>
        <v>0.56225877343365238</v>
      </c>
    </row>
    <row r="120" spans="1:38" x14ac:dyDescent="0.25">
      <c r="A120" t="str" cm="1">
        <f t="array" ref="A120:D120">_xlfn.TEXTSPLIT(E120,"_")</f>
        <v>Random100</v>
      </c>
      <c r="B120" t="str">
        <v>Point</v>
      </c>
      <c r="C120" t="str">
        <v>Oblique</v>
      </c>
      <c r="D120" t="str">
        <v>Standard</v>
      </c>
      <c r="E120" t="s">
        <v>503</v>
      </c>
      <c r="F120" s="10">
        <v>25.509212493896399</v>
      </c>
      <c r="G120" s="10">
        <v>19.073268890380799</v>
      </c>
      <c r="H120" s="22">
        <v>48.385929107666001</v>
      </c>
      <c r="I120" s="10">
        <v>26.250999450683501</v>
      </c>
      <c r="J120" s="22">
        <v>26.631628036498999</v>
      </c>
      <c r="K120" s="10">
        <v>14.371999740600501</v>
      </c>
      <c r="L120" s="10">
        <v>24.795934677123999</v>
      </c>
      <c r="M120" s="3">
        <v>0.112999998033046</v>
      </c>
      <c r="N120" s="3">
        <v>0.53697389364242498</v>
      </c>
      <c r="O120" s="3">
        <v>0.57717281579971302</v>
      </c>
      <c r="P120" s="3">
        <v>0.53698492050170898</v>
      </c>
      <c r="Q120" s="3">
        <v>0.53698027133941595</v>
      </c>
      <c r="R120" s="3">
        <v>0.53698027133941595</v>
      </c>
      <c r="S120" s="3">
        <v>0.53698027133941595</v>
      </c>
      <c r="T120">
        <v>9</v>
      </c>
      <c r="U120">
        <v>2</v>
      </c>
      <c r="V120">
        <v>100</v>
      </c>
      <c r="W120">
        <v>0.99000000953674305</v>
      </c>
      <c r="X120">
        <v>1.29999995231628</v>
      </c>
      <c r="Y120">
        <v>0.89999997615814198</v>
      </c>
      <c r="Z120" s="10">
        <v>0.393999934196472</v>
      </c>
      <c r="AA120" s="10">
        <v>0.54589980840682895</v>
      </c>
      <c r="AB120" s="10">
        <v>55.535354614257798</v>
      </c>
      <c r="AC120" s="10">
        <v>77.191917419433594</v>
      </c>
      <c r="AD120" s="10">
        <v>2.5799987837672199E-2</v>
      </c>
      <c r="AE120" s="10">
        <v>2.8299979865550901E-2</v>
      </c>
      <c r="AF120" s="10">
        <v>1</v>
      </c>
      <c r="AG120" s="10">
        <v>1</v>
      </c>
      <c r="AH120" s="3">
        <f t="shared" si="2"/>
        <v>4.4000399576081005E-2</v>
      </c>
      <c r="AI120" s="3">
        <f t="shared" si="3"/>
        <v>0.39628021759448367</v>
      </c>
      <c r="AJ120" s="3">
        <f>(AVERAGEIF($E:$E,_xlfn.CONCAT($A120,"_",$B120,"_",$C120,"_Standard"),$J:$J)-$J120)/$J120</f>
        <v>0</v>
      </c>
      <c r="AK120" s="3">
        <f>(AVERAGEIF($E:$E,_xlfn.CONCAT($A120,"_",$B120,"_",$C120,"_Standard"),$H:$H)-$H120)/$H120</f>
        <v>0</v>
      </c>
      <c r="AL120" s="3">
        <f>($J120+$L120-AVERAGEIF($E:$E,_xlfn.CONCAT($A120,"_",$B120,"_",$C120,"_Standard"),$H:$H))/$L120</f>
        <v>0.12266662441094095</v>
      </c>
    </row>
    <row r="121" spans="1:38" x14ac:dyDescent="0.25">
      <c r="A121" t="str" cm="1">
        <f t="array" ref="A121:D121">_xlfn.TEXTSPLIT(E121,"_")</f>
        <v>Suzanne</v>
      </c>
      <c r="B121" t="str">
        <v>Point</v>
      </c>
      <c r="C121" t="str">
        <v>Parallel</v>
      </c>
      <c r="D121" t="str">
        <v>Standard</v>
      </c>
      <c r="E121" t="s">
        <v>521</v>
      </c>
      <c r="F121" s="10">
        <v>49.888313293457003</v>
      </c>
      <c r="G121" s="10">
        <v>40.630218505859297</v>
      </c>
      <c r="H121" s="22">
        <v>57.355644226074197</v>
      </c>
      <c r="I121" s="10">
        <v>36.459999084472599</v>
      </c>
      <c r="J121" s="22">
        <v>49.419242858886697</v>
      </c>
      <c r="K121" s="10">
        <v>31.971000671386701</v>
      </c>
      <c r="L121" s="10">
        <v>18.806636810302699</v>
      </c>
      <c r="M121" s="3">
        <v>0.57800000905990601</v>
      </c>
      <c r="N121" s="3">
        <v>0.44820493459701499</v>
      </c>
      <c r="O121" s="3">
        <v>0.54215389490127497</v>
      </c>
      <c r="P121" s="3">
        <v>0.53992909193038896</v>
      </c>
      <c r="Q121" s="3">
        <v>0.59072285890579201</v>
      </c>
      <c r="R121" s="3">
        <v>0.59983360767364502</v>
      </c>
      <c r="S121" s="3">
        <v>0.59983360767364502</v>
      </c>
      <c r="T121">
        <v>16</v>
      </c>
      <c r="U121">
        <v>2</v>
      </c>
      <c r="V121">
        <v>100</v>
      </c>
      <c r="W121">
        <v>0.99000000953674305</v>
      </c>
      <c r="X121">
        <v>1.29999995231628</v>
      </c>
      <c r="Y121">
        <v>0.89999997615814198</v>
      </c>
      <c r="Z121" s="10">
        <v>3.1234977245330802</v>
      </c>
      <c r="AA121" s="10">
        <v>6.10688877105712</v>
      </c>
      <c r="AB121" s="10">
        <v>46.945888519287102</v>
      </c>
      <c r="AC121" s="10">
        <v>88.482398986816406</v>
      </c>
      <c r="AD121" s="10">
        <v>0.35190019011497498</v>
      </c>
      <c r="AE121" s="10">
        <v>0.298400968313217</v>
      </c>
      <c r="AF121" s="10">
        <v>1.4383116960525499</v>
      </c>
      <c r="AG121" s="10">
        <v>1.1759834289550699</v>
      </c>
      <c r="AH121" s="3">
        <f t="shared" si="2"/>
        <v>9.4024111781671593E-3</v>
      </c>
      <c r="AI121" s="3">
        <f t="shared" si="3"/>
        <v>0.2163174276741813</v>
      </c>
      <c r="AJ121" s="3">
        <f>(AVERAGEIF($E:$E,_xlfn.CONCAT($A121,"_",$B121,"_",$C121,"_Standard"),$J:$J)-$J121)/$J121</f>
        <v>0</v>
      </c>
      <c r="AK121" s="3">
        <f>(AVERAGEIF($E:$E,_xlfn.CONCAT($A121,"_",$B121,"_",$C121,"_Standard"),$H:$H)-$H121)/$H121</f>
        <v>0</v>
      </c>
      <c r="AL121" s="3">
        <f>($J121+$L121-AVERAGEIF($E:$E,_xlfn.CONCAT($A121,"_",$B121,"_",$C121,"_Standard"),$H:$H))/$L121</f>
        <v>0.57799996632892059</v>
      </c>
    </row>
    <row r="122" spans="1:38" x14ac:dyDescent="0.25">
      <c r="A122" t="str" cm="1">
        <f t="array" ref="A122:D122">_xlfn.TEXTSPLIT(E122,"_")</f>
        <v>Suzanne</v>
      </c>
      <c r="B122" t="str">
        <v>Point</v>
      </c>
      <c r="C122" t="str">
        <v>15</v>
      </c>
      <c r="D122" t="str">
        <v>Standard</v>
      </c>
      <c r="E122" t="s">
        <v>522</v>
      </c>
      <c r="F122" s="10">
        <v>46.935752868652301</v>
      </c>
      <c r="G122" s="10">
        <v>40.921150207519503</v>
      </c>
      <c r="H122" s="22">
        <v>57.394783020019503</v>
      </c>
      <c r="I122" s="10">
        <v>36.216999053955</v>
      </c>
      <c r="J122" s="22">
        <v>49.781181335449197</v>
      </c>
      <c r="K122" s="10">
        <v>31.979000091552699</v>
      </c>
      <c r="L122" s="10">
        <v>16.268377304077099</v>
      </c>
      <c r="M122" s="3">
        <v>0.53200000524520796</v>
      </c>
      <c r="N122" s="3">
        <v>0.48286235332489003</v>
      </c>
      <c r="O122" s="3">
        <v>0.52659136056900002</v>
      </c>
      <c r="P122" s="3">
        <v>0.53861564397811801</v>
      </c>
      <c r="Q122" s="3">
        <v>0.58735066652297896</v>
      </c>
      <c r="R122" s="3">
        <v>0.59474289417266801</v>
      </c>
      <c r="S122" s="3">
        <v>0.59474289417266801</v>
      </c>
      <c r="T122">
        <v>16</v>
      </c>
      <c r="U122">
        <v>2</v>
      </c>
      <c r="V122">
        <v>100</v>
      </c>
      <c r="W122">
        <v>0.99000000953674305</v>
      </c>
      <c r="X122">
        <v>1.29999995231628</v>
      </c>
      <c r="Y122">
        <v>0.89999997615814198</v>
      </c>
      <c r="Z122" s="10">
        <v>3.09539771080017</v>
      </c>
      <c r="AA122" s="10">
        <v>6.0820970535278303</v>
      </c>
      <c r="AB122" s="10">
        <v>47.311618804931598</v>
      </c>
      <c r="AC122" s="10">
        <v>88.482398986816406</v>
      </c>
      <c r="AD122" s="10">
        <v>0.34150031208991999</v>
      </c>
      <c r="AE122" s="10">
        <v>0.30180105566978399</v>
      </c>
      <c r="AF122" s="10">
        <v>1.4364820718765201</v>
      </c>
      <c r="AG122" s="10">
        <v>1.1759834289550699</v>
      </c>
      <c r="AH122" s="3">
        <f t="shared" si="2"/>
        <v>6.0623901671710827E-2</v>
      </c>
      <c r="AI122" s="3">
        <f t="shared" si="3"/>
        <v>0.21651471385820459</v>
      </c>
      <c r="AJ122" s="3">
        <f>(AVERAGEIF($E:$E,_xlfn.CONCAT($A122,"_",$B122,"_",$C122,"_Standard"),$J:$J)-$J122)/$J122</f>
        <v>0</v>
      </c>
      <c r="AK122" s="3">
        <f>(AVERAGEIF($E:$E,_xlfn.CONCAT($A122,"_",$B122,"_",$C122,"_Standard"),$H:$H)-$H122)/$H122</f>
        <v>0</v>
      </c>
      <c r="AL122" s="3">
        <f>($J122+$L122-AVERAGEIF($E:$E,_xlfn.CONCAT($A122,"_",$B122,"_",$C122,"_Standard"),$H:$H))/$L122</f>
        <v>0.53199993199922757</v>
      </c>
    </row>
    <row r="123" spans="1:38" x14ac:dyDescent="0.25">
      <c r="A123" t="str" cm="1">
        <f t="array" ref="A123:D123">_xlfn.TEXTSPLIT(E123,"_")</f>
        <v>Suzanne</v>
      </c>
      <c r="B123" t="str">
        <v>Point</v>
      </c>
      <c r="C123" t="str">
        <v>45</v>
      </c>
      <c r="D123" t="str">
        <v>Standard</v>
      </c>
      <c r="E123" t="s">
        <v>523</v>
      </c>
      <c r="F123" s="10">
        <v>49.992584228515597</v>
      </c>
      <c r="G123" s="10">
        <v>40.630218505859297</v>
      </c>
      <c r="H123" s="22">
        <v>59.899959564208899</v>
      </c>
      <c r="I123" s="10">
        <v>37.748001098632798</v>
      </c>
      <c r="J123" s="22">
        <v>52.453166961669901</v>
      </c>
      <c r="K123" s="10">
        <v>33.535999298095703</v>
      </c>
      <c r="L123" s="10">
        <v>15.7105503082275</v>
      </c>
      <c r="M123" s="3">
        <v>0.52600002288818304</v>
      </c>
      <c r="N123" s="3">
        <v>0.48224601149558999</v>
      </c>
      <c r="O123" s="3">
        <v>0.51817232370376498</v>
      </c>
      <c r="P123" s="3">
        <v>0.55063730478286699</v>
      </c>
      <c r="Q123" s="3">
        <v>0.59369981288909901</v>
      </c>
      <c r="R123" s="3">
        <v>0.59768182039260798</v>
      </c>
      <c r="S123" s="3">
        <v>0.59768182039260798</v>
      </c>
      <c r="T123">
        <v>16</v>
      </c>
      <c r="U123">
        <v>2</v>
      </c>
      <c r="V123">
        <v>100</v>
      </c>
      <c r="W123">
        <v>0.99000000953674305</v>
      </c>
      <c r="X123">
        <v>1.29999995231628</v>
      </c>
      <c r="Y123">
        <v>0.89999997615814198</v>
      </c>
      <c r="Z123" s="10">
        <v>3.1270966529846098</v>
      </c>
      <c r="AA123" s="10">
        <v>6.1061959266662598</v>
      </c>
      <c r="AB123" s="10">
        <v>46.945888519287102</v>
      </c>
      <c r="AC123" s="10">
        <v>88.482398986816406</v>
      </c>
      <c r="AD123" s="10">
        <v>0.34870025515556302</v>
      </c>
      <c r="AE123" s="10">
        <v>0.30450078845024098</v>
      </c>
      <c r="AF123" s="10">
        <v>1.4383116960525499</v>
      </c>
      <c r="AG123" s="10">
        <v>1.1759834289550699</v>
      </c>
      <c r="AH123" s="3">
        <f t="shared" si="2"/>
        <v>4.9218954593485409E-2</v>
      </c>
      <c r="AI123" s="3">
        <f t="shared" si="3"/>
        <v>0.29098904437606243</v>
      </c>
      <c r="AJ123" s="3">
        <f>(AVERAGEIF($E:$E,_xlfn.CONCAT($A123,"_",$B123,"_",$C123,"_Standard"),$J:$J)-$J123)/$J123</f>
        <v>0</v>
      </c>
      <c r="AK123" s="3">
        <f>(AVERAGEIF($E:$E,_xlfn.CONCAT($A123,"_",$B123,"_",$C123,"_Standard"),$H:$H)-$H123)/$H123</f>
        <v>0</v>
      </c>
      <c r="AL123" s="3">
        <f>($J123+$L123-AVERAGEIF($E:$E,_xlfn.CONCAT($A123,"_",$B123,"_",$C123,"_Standard"),$H:$H))/$L123</f>
        <v>0.52600052471496406</v>
      </c>
    </row>
    <row r="124" spans="1:38" x14ac:dyDescent="0.25">
      <c r="A124" t="str" cm="1">
        <f t="array" ref="A124:D124">_xlfn.TEXTSPLIT(E124,"_")</f>
        <v>Suzanne</v>
      </c>
      <c r="B124" t="str">
        <v>Point</v>
      </c>
      <c r="C124" t="str">
        <v>Oblique</v>
      </c>
      <c r="D124" t="str">
        <v>Standard</v>
      </c>
      <c r="E124" t="s">
        <v>524</v>
      </c>
      <c r="F124" s="10">
        <v>47.666915893554602</v>
      </c>
      <c r="G124" s="10">
        <v>40.630218505859297</v>
      </c>
      <c r="H124" s="22">
        <v>55.169197082519503</v>
      </c>
      <c r="I124" s="10">
        <v>34.6049995422363</v>
      </c>
      <c r="J124" s="22">
        <v>46.604976654052699</v>
      </c>
      <c r="K124" s="10">
        <v>29.712999343871999</v>
      </c>
      <c r="L124" s="10">
        <v>15.599274635314901</v>
      </c>
      <c r="M124" s="3">
        <v>0.44800001382827698</v>
      </c>
      <c r="N124" s="3">
        <v>0.50989669561386097</v>
      </c>
      <c r="O124" s="3">
        <v>0.54721778631210305</v>
      </c>
      <c r="P124" s="3">
        <v>0.56014102697372403</v>
      </c>
      <c r="Q124" s="3">
        <v>0.60747653245925903</v>
      </c>
      <c r="R124" s="3">
        <v>0.61313265562057495</v>
      </c>
      <c r="S124" s="3">
        <v>0.61313265562057495</v>
      </c>
      <c r="T124">
        <v>16</v>
      </c>
      <c r="U124">
        <v>2</v>
      </c>
      <c r="V124">
        <v>100</v>
      </c>
      <c r="W124">
        <v>0.99000000953674305</v>
      </c>
      <c r="X124">
        <v>1.29999995231628</v>
      </c>
      <c r="Y124">
        <v>0.89999997615814198</v>
      </c>
      <c r="Z124" s="10">
        <v>3.0483982563018799</v>
      </c>
      <c r="AA124" s="10">
        <v>6.0482945442199698</v>
      </c>
      <c r="AB124" s="10">
        <v>46.945888519287102</v>
      </c>
      <c r="AC124" s="10">
        <v>88.482398986816406</v>
      </c>
      <c r="AD124" s="10">
        <v>0.34170022606849598</v>
      </c>
      <c r="AE124" s="10">
        <v>0.29910087585449202</v>
      </c>
      <c r="AF124" s="10">
        <v>1.4383116960525499</v>
      </c>
      <c r="AG124" s="10">
        <v>1.1759834289550699</v>
      </c>
      <c r="AH124" s="3">
        <f t="shared" si="2"/>
        <v>2.227832910090783E-2</v>
      </c>
      <c r="AI124" s="3">
        <f t="shared" si="3"/>
        <v>0.14705208014896057</v>
      </c>
      <c r="AJ124" s="3">
        <f>(AVERAGEIF($E:$E,_xlfn.CONCAT($A124,"_",$B124,"_",$C124,"_Standard"),$J:$J)-$J124)/$J124</f>
        <v>0</v>
      </c>
      <c r="AK124" s="3">
        <f>(AVERAGEIF($E:$E,_xlfn.CONCAT($A124,"_",$B124,"_",$C124,"_Standard"),$H:$H)-$H124)/$H124</f>
        <v>0</v>
      </c>
      <c r="AL124" s="3">
        <f>($J124+$L124-AVERAGEIF($E:$E,_xlfn.CONCAT($A124,"_",$B124,"_",$C124,"_Standard"),$H:$H))/$L124</f>
        <v>0.45098598308677568</v>
      </c>
    </row>
    <row r="125" spans="1:38" x14ac:dyDescent="0.25">
      <c r="A125" t="str" cm="1">
        <f t="array" ref="A125:D125">_xlfn.TEXTSPLIT(E125,"_")</f>
        <v>CottageWalls</v>
      </c>
      <c r="B125" t="str">
        <v>Point</v>
      </c>
      <c r="C125" t="str">
        <v>15</v>
      </c>
      <c r="D125" t="str">
        <v>Standard</v>
      </c>
      <c r="E125" t="s">
        <v>504</v>
      </c>
      <c r="F125" s="10">
        <v>257.87902832031199</v>
      </c>
      <c r="G125" s="10">
        <v>114.705070495605</v>
      </c>
      <c r="H125" s="22">
        <v>268.12142944335898</v>
      </c>
      <c r="I125" s="10">
        <v>195.766998291015</v>
      </c>
      <c r="J125" s="22">
        <v>262.568603515625</v>
      </c>
      <c r="K125" s="10">
        <v>192.15499877929599</v>
      </c>
      <c r="L125" s="10">
        <v>57.245353698730398</v>
      </c>
      <c r="M125" s="3">
        <v>0.90299999713897705</v>
      </c>
      <c r="N125" s="3">
        <v>0.63743245601653997</v>
      </c>
      <c r="O125" s="3">
        <v>0.82153153419494596</v>
      </c>
      <c r="P125" s="3">
        <v>0.83347606658935502</v>
      </c>
      <c r="Q125" s="3">
        <v>0.82255548238754195</v>
      </c>
      <c r="R125" s="3">
        <v>0.81904602050781194</v>
      </c>
      <c r="S125" s="3">
        <v>0.81920343637466397</v>
      </c>
      <c r="T125">
        <v>20</v>
      </c>
      <c r="U125">
        <v>2</v>
      </c>
      <c r="V125">
        <v>100</v>
      </c>
      <c r="W125">
        <v>0.99000000953674305</v>
      </c>
      <c r="X125">
        <v>1.29999995231628</v>
      </c>
      <c r="Y125">
        <v>0.89999997615814198</v>
      </c>
      <c r="Z125" s="10">
        <v>10.1934766769409</v>
      </c>
      <c r="AA125" s="10">
        <v>27.852540969848601</v>
      </c>
      <c r="AB125" s="10">
        <v>49.8003540039062</v>
      </c>
      <c r="AC125" s="10">
        <v>69.238395690917898</v>
      </c>
      <c r="AD125" s="10">
        <v>1.5799992084503101</v>
      </c>
      <c r="AE125" s="10">
        <v>2.32528376579284</v>
      </c>
      <c r="AF125" s="10">
        <v>2.1270797252654998</v>
      </c>
      <c r="AG125" s="10">
        <v>1.63868224620819</v>
      </c>
      <c r="AH125" s="3">
        <f t="shared" si="2"/>
        <v>1.8185174753675905E-2</v>
      </c>
      <c r="AI125" s="3">
        <f t="shared" si="3"/>
        <v>1.289075821854671</v>
      </c>
      <c r="AJ125" s="3">
        <f>(AVERAGEIF($E:$E,_xlfn.CONCAT($A125,"_",$B125,"_",$C125,"_Standard"),$J:$J)-$J125)/$J125</f>
        <v>0</v>
      </c>
      <c r="AK125" s="3">
        <f>(AVERAGEIF($E:$E,_xlfn.CONCAT($A125,"_",$B125,"_",$C125,"_Standard"),$H:$H)-$H125)/$H125</f>
        <v>0</v>
      </c>
      <c r="AL125" s="3">
        <f>($J125+$L125-AVERAGEIF($E:$E,_xlfn.CONCAT($A125,"_",$B125,"_",$C125,"_Standard"),$H:$H))/$L125</f>
        <v>0.90299953500231211</v>
      </c>
    </row>
    <row r="126" spans="1:38" x14ac:dyDescent="0.25">
      <c r="A126" t="str" cm="1">
        <f t="array" ref="A126:D126">_xlfn.TEXTSPLIT(E126,"_")</f>
        <v>CottageWalls</v>
      </c>
      <c r="B126" t="str">
        <v>Point</v>
      </c>
      <c r="C126" t="str">
        <v>Oblique</v>
      </c>
      <c r="D126" t="str">
        <v>Standard</v>
      </c>
      <c r="E126" t="s">
        <v>505</v>
      </c>
      <c r="F126" s="10">
        <v>265.266510009765</v>
      </c>
      <c r="G126" s="10">
        <v>126.87261962890599</v>
      </c>
      <c r="H126" s="22">
        <v>275.49523925781199</v>
      </c>
      <c r="I126" s="10">
        <v>205.39700317382801</v>
      </c>
      <c r="J126" s="22">
        <v>276.78839111328102</v>
      </c>
      <c r="K126" s="10">
        <v>205.169998168945</v>
      </c>
      <c r="L126" s="10">
        <v>21.623527526855401</v>
      </c>
      <c r="M126" s="3">
        <v>0.98900002241134599</v>
      </c>
      <c r="N126" s="3">
        <v>0.70679754018783503</v>
      </c>
      <c r="O126" s="3">
        <v>0.84753561019897405</v>
      </c>
      <c r="P126" s="3">
        <v>0.84489530324935902</v>
      </c>
      <c r="Q126" s="3">
        <v>0.82773411273956299</v>
      </c>
      <c r="R126" s="3">
        <v>0.81520390510559004</v>
      </c>
      <c r="S126" s="3">
        <v>0.81536251306533802</v>
      </c>
      <c r="T126">
        <v>19</v>
      </c>
      <c r="U126">
        <v>2</v>
      </c>
      <c r="V126">
        <v>100</v>
      </c>
      <c r="W126">
        <v>0.99000000953674305</v>
      </c>
      <c r="X126">
        <v>1.29999995231628</v>
      </c>
      <c r="Y126">
        <v>0.89999997615814198</v>
      </c>
      <c r="Z126" s="10">
        <v>8.94667243957519</v>
      </c>
      <c r="AA126" s="10">
        <v>27.795282363891602</v>
      </c>
      <c r="AB126" s="10">
        <v>49.075469970703097</v>
      </c>
      <c r="AC126" s="10">
        <v>69.238395690917898</v>
      </c>
      <c r="AD126" s="10">
        <v>1.34539353847503</v>
      </c>
      <c r="AE126" s="10">
        <v>2.3391833305358798</v>
      </c>
      <c r="AF126" s="10">
        <v>2.0656447410583398</v>
      </c>
      <c r="AG126" s="10">
        <v>1.63868224620819</v>
      </c>
      <c r="AH126" s="3">
        <f t="shared" si="2"/>
        <v>4.3435114003241036E-2</v>
      </c>
      <c r="AI126" s="3">
        <f t="shared" si="3"/>
        <v>1.1816243088766412</v>
      </c>
      <c r="AJ126" s="3">
        <f>(AVERAGEIF($E:$E,_xlfn.CONCAT($A126,"_",$B126,"_",$C126,"_Standard"),$J:$J)-$J126)/$J126</f>
        <v>0</v>
      </c>
      <c r="AK126" s="3">
        <f>(AVERAGEIF($E:$E,_xlfn.CONCAT($A126,"_",$B126,"_",$C126,"_Standard"),$H:$H)-$H126)/$H126</f>
        <v>0</v>
      </c>
      <c r="AL126" s="3">
        <f>($J126+$L126-AVERAGEIF($E:$E,_xlfn.CONCAT($A126,"_",$B126,"_",$C126,"_Standard"),$H:$H))/$L126</f>
        <v>1.0598030017934406</v>
      </c>
    </row>
    <row r="127" spans="1:38" x14ac:dyDescent="0.25">
      <c r="A127" t="str" cm="1">
        <f t="array" ref="A127:D127">_xlfn.TEXTSPLIT(E127,"_")</f>
        <v>Sponza</v>
      </c>
      <c r="B127" t="str">
        <v>Point</v>
      </c>
      <c r="C127" t="str">
        <v>15</v>
      </c>
      <c r="D127" t="str">
        <v>Standard</v>
      </c>
      <c r="E127" t="s">
        <v>506</v>
      </c>
      <c r="F127" s="10">
        <v>397.37707519531199</v>
      </c>
      <c r="G127" s="10">
        <v>215.95138549804599</v>
      </c>
      <c r="H127" s="22">
        <v>403.06936645507801</v>
      </c>
      <c r="I127" s="10">
        <v>292.600006103515</v>
      </c>
      <c r="J127" s="22">
        <v>402.64538574218699</v>
      </c>
      <c r="K127" s="10">
        <v>292.38800048828102</v>
      </c>
      <c r="L127" s="10">
        <v>47.111110687255803</v>
      </c>
      <c r="M127" s="3">
        <v>0.990999996662139</v>
      </c>
      <c r="N127" s="3">
        <v>0.37978607416152899</v>
      </c>
      <c r="O127" s="3">
        <v>0.64966166019439697</v>
      </c>
      <c r="P127" s="3">
        <v>0.64001524448394698</v>
      </c>
      <c r="Q127" s="3">
        <v>0.66037040948867798</v>
      </c>
      <c r="R127" s="3">
        <v>0.69241833686828602</v>
      </c>
      <c r="S127" s="3">
        <v>0.73472523689269997</v>
      </c>
      <c r="T127">
        <v>33</v>
      </c>
      <c r="U127">
        <v>2</v>
      </c>
      <c r="V127">
        <v>100</v>
      </c>
      <c r="W127">
        <v>0.99000000953674305</v>
      </c>
      <c r="X127">
        <v>1.29999995231628</v>
      </c>
      <c r="Y127">
        <v>0.89999997615814198</v>
      </c>
      <c r="Z127" s="10">
        <v>281.14025878906199</v>
      </c>
      <c r="AA127" s="10">
        <v>762.19781494140602</v>
      </c>
      <c r="AB127" s="10">
        <v>43.354312896728501</v>
      </c>
      <c r="AC127" s="10">
        <v>76.229072570800696</v>
      </c>
      <c r="AD127" s="10">
        <v>42.042491912841797</v>
      </c>
      <c r="AE127" s="10">
        <v>50.844303131103501</v>
      </c>
      <c r="AF127" s="10">
        <v>1.8069832324981601</v>
      </c>
      <c r="AG127" s="10">
        <v>1.4165676832198999</v>
      </c>
      <c r="AH127" s="3">
        <f t="shared" si="2"/>
        <v>1.3257711316853419E-2</v>
      </c>
      <c r="AI127" s="3">
        <f t="shared" si="3"/>
        <v>0.86451864994323113</v>
      </c>
      <c r="AJ127" s="3">
        <f>(AVERAGEIF($E:$E,_xlfn.CONCAT($A127,"_",$B127,"_",$C127,"_Standard"),$J:$J)-$J127)/$J127</f>
        <v>0</v>
      </c>
      <c r="AK127" s="3">
        <f>(AVERAGEIF($E:$E,_xlfn.CONCAT($A127,"_",$B127,"_",$C127,"_Standard"),$H:$H)-$H127)/$H127</f>
        <v>0</v>
      </c>
      <c r="AL127" s="3">
        <f>($J127+$L127-AVERAGEIF($E:$E,_xlfn.CONCAT($A127,"_",$B127,"_",$C127,"_Standard"),$H:$H))/$L127</f>
        <v>0.99100040931521249</v>
      </c>
    </row>
    <row r="128" spans="1:38" x14ac:dyDescent="0.25">
      <c r="A128" t="str" cm="1">
        <f t="array" ref="A128:D128">_xlfn.TEXTSPLIT(E128,"_")</f>
        <v>Sponza</v>
      </c>
      <c r="B128" t="str">
        <v>Point</v>
      </c>
      <c r="C128" t="str">
        <v>45</v>
      </c>
      <c r="D128" t="str">
        <v>Standard</v>
      </c>
      <c r="E128" t="s">
        <v>507</v>
      </c>
      <c r="F128" s="10">
        <v>357.44860839843699</v>
      </c>
      <c r="G128" s="10">
        <v>218.537994384765</v>
      </c>
      <c r="H128" s="22">
        <v>394.09353637695301</v>
      </c>
      <c r="I128" s="10">
        <v>274.53698730468699</v>
      </c>
      <c r="J128" s="22">
        <v>391.82751464843699</v>
      </c>
      <c r="K128" s="10">
        <v>273.385009765625</v>
      </c>
      <c r="L128" s="10">
        <v>20.7889900207519</v>
      </c>
      <c r="M128" s="3">
        <v>0.89099997282028198</v>
      </c>
      <c r="N128" s="3">
        <v>0.46856367588043202</v>
      </c>
      <c r="O128" s="3">
        <v>0.66744649410247803</v>
      </c>
      <c r="P128" s="3">
        <v>0.68841409683227495</v>
      </c>
      <c r="Q128" s="3">
        <v>0.66163372993469205</v>
      </c>
      <c r="R128" s="3">
        <v>0.69016563892364502</v>
      </c>
      <c r="S128" s="3">
        <v>0.73591536283492998</v>
      </c>
      <c r="T128">
        <v>32</v>
      </c>
      <c r="U128">
        <v>2</v>
      </c>
      <c r="V128">
        <v>100</v>
      </c>
      <c r="W128">
        <v>0.99000000953674305</v>
      </c>
      <c r="X128">
        <v>1.29999995231628</v>
      </c>
      <c r="Y128">
        <v>0.89999997615814198</v>
      </c>
      <c r="Z128" s="10">
        <v>308.170166015625</v>
      </c>
      <c r="AA128" s="10">
        <v>781.59381103515602</v>
      </c>
      <c r="AB128" s="10">
        <v>43.390132904052699</v>
      </c>
      <c r="AC128" s="10">
        <v>76.229072570800696</v>
      </c>
      <c r="AD128" s="10">
        <v>46.5431098937988</v>
      </c>
      <c r="AE128" s="10">
        <v>52.696865081787102</v>
      </c>
      <c r="AF128" s="10">
        <v>1.8148125410079901</v>
      </c>
      <c r="AG128" s="10">
        <v>1.4165676832198999</v>
      </c>
      <c r="AH128" s="3">
        <f t="shared" si="2"/>
        <v>9.6178598663556381E-2</v>
      </c>
      <c r="AI128" s="3">
        <f t="shared" si="3"/>
        <v>0.79294916543698535</v>
      </c>
      <c r="AJ128" s="3">
        <f>(AVERAGEIF($E:$E,_xlfn.CONCAT($A128,"_",$B128,"_",$C128,"_Standard"),$J:$J)-$J128)/$J128</f>
        <v>0</v>
      </c>
      <c r="AK128" s="3">
        <f>(AVERAGEIF($E:$E,_xlfn.CONCAT($A128,"_",$B128,"_",$C128,"_Standard"),$H:$H)-$H128)/$H128</f>
        <v>0</v>
      </c>
      <c r="AL128" s="3">
        <f>($J128+$L128-AVERAGEIF($E:$E,_xlfn.CONCAT($A128,"_",$B128,"_",$C128,"_Standard"),$H:$H))/$L128</f>
        <v>0.89099895058614931</v>
      </c>
    </row>
    <row r="129" spans="1:38" x14ac:dyDescent="0.25">
      <c r="A129" t="str" cm="1">
        <f t="array" ref="A129:D129">_xlfn.TEXTSPLIT(E129,"_")</f>
        <v>Sponza</v>
      </c>
      <c r="B129" t="str">
        <v>Point</v>
      </c>
      <c r="C129" t="str">
        <v>Oblique</v>
      </c>
      <c r="D129" t="str">
        <v>Standard</v>
      </c>
      <c r="E129" t="s">
        <v>508</v>
      </c>
      <c r="F129" s="10">
        <v>464.87121582031199</v>
      </c>
      <c r="G129" s="10">
        <v>184.99440002441401</v>
      </c>
      <c r="H129" s="22">
        <v>467.89456176757801</v>
      </c>
      <c r="I129" s="10">
        <v>344.07199096679602</v>
      </c>
      <c r="J129" s="22">
        <v>465.76712036132801</v>
      </c>
      <c r="K129" s="10">
        <v>342.71301269531199</v>
      </c>
      <c r="L129" s="10">
        <v>66.4923095703125</v>
      </c>
      <c r="M129" s="3">
        <v>0.962000012397766</v>
      </c>
      <c r="N129" s="3">
        <v>0.165234059095382</v>
      </c>
      <c r="O129" s="3">
        <v>0.57608979940414395</v>
      </c>
      <c r="P129" s="3">
        <v>0.67044723033904996</v>
      </c>
      <c r="Q129" s="3">
        <v>0.68791860342025701</v>
      </c>
      <c r="R129" s="3">
        <v>0.70415389537811202</v>
      </c>
      <c r="S129" s="3">
        <v>0.73078334331512396</v>
      </c>
      <c r="T129">
        <v>31</v>
      </c>
      <c r="U129">
        <v>2</v>
      </c>
      <c r="V129">
        <v>100</v>
      </c>
      <c r="W129">
        <v>0.99000000953674305</v>
      </c>
      <c r="X129">
        <v>1.29999995231628</v>
      </c>
      <c r="Y129">
        <v>0.89999997615814198</v>
      </c>
      <c r="Z129" s="10">
        <v>251.894607543945</v>
      </c>
      <c r="AA129" s="10">
        <v>780.74603271484295</v>
      </c>
      <c r="AB129" s="10">
        <v>43.093887329101499</v>
      </c>
      <c r="AC129" s="10">
        <v>76.229072570800696</v>
      </c>
      <c r="AD129" s="10">
        <v>38.569351196288999</v>
      </c>
      <c r="AE129" s="10">
        <v>53.007144927978501</v>
      </c>
      <c r="AF129" s="10">
        <v>1.82638192176818</v>
      </c>
      <c r="AG129" s="10">
        <v>1.4165676832198999</v>
      </c>
      <c r="AH129" s="3">
        <f t="shared" si="2"/>
        <v>1.9272101832227002E-3</v>
      </c>
      <c r="AI129" s="3">
        <f t="shared" si="3"/>
        <v>1.5177363222879179</v>
      </c>
      <c r="AJ129" s="3">
        <f>(AVERAGEIF($E:$E,_xlfn.CONCAT($A129,"_",$B129,"_",$C129,"_Standard"),$J:$J)-$J129)/$J129</f>
        <v>0</v>
      </c>
      <c r="AK129" s="3">
        <f>(AVERAGEIF($E:$E,_xlfn.CONCAT($A129,"_",$B129,"_",$C129,"_Standard"),$H:$H)-$H129)/$H129</f>
        <v>0</v>
      </c>
      <c r="AL129" s="3">
        <f>($J129+$L129-AVERAGEIF($E:$E,_xlfn.CONCAT($A129,"_",$B129,"_",$C129,"_Standard"),$H:$H))/$L129</f>
        <v>0.96800469979163029</v>
      </c>
    </row>
    <row r="130" spans="1:38" x14ac:dyDescent="0.25">
      <c r="A130" t="str" cm="1">
        <f t="array" ref="A130:D130">_xlfn.TEXTSPLIT(E130,"_")</f>
        <v>Wood</v>
      </c>
      <c r="B130" t="str">
        <v>Plane</v>
      </c>
      <c r="C130" t="str">
        <v>Oblique</v>
      </c>
      <c r="D130" t="str">
        <v>Longest</v>
      </c>
      <c r="E130" t="s">
        <v>525</v>
      </c>
      <c r="F130" s="10">
        <v>315.347564697265</v>
      </c>
      <c r="G130" s="10">
        <v>230.69252014160099</v>
      </c>
      <c r="H130" s="22">
        <v>335.89093017578102</v>
      </c>
      <c r="I130" s="10">
        <v>249.26800537109301</v>
      </c>
      <c r="J130" s="22">
        <v>324.72491455078102</v>
      </c>
      <c r="K130" s="10">
        <v>242.746002197265</v>
      </c>
      <c r="L130" s="10">
        <v>37.7229614257812</v>
      </c>
      <c r="M130" s="3">
        <v>0.70399999618530196</v>
      </c>
      <c r="N130" s="3">
        <v>0.96532821655273404</v>
      </c>
      <c r="O130" s="3">
        <v>0.96553301811218195</v>
      </c>
      <c r="P130" s="3">
        <v>0.81890523433685303</v>
      </c>
      <c r="Q130" s="3">
        <v>0.817147016525268</v>
      </c>
      <c r="R130" s="3">
        <v>0.82904529571533203</v>
      </c>
      <c r="S130" s="3">
        <v>0.83073699474334695</v>
      </c>
      <c r="T130">
        <v>22</v>
      </c>
      <c r="U130">
        <v>2</v>
      </c>
      <c r="V130">
        <v>100</v>
      </c>
      <c r="W130">
        <v>0.99000000953674305</v>
      </c>
      <c r="X130">
        <v>1.29999995231628</v>
      </c>
      <c r="Y130">
        <v>0.89999997615814198</v>
      </c>
      <c r="Z130" s="10">
        <v>269.66253662109301</v>
      </c>
      <c r="AA130" s="10">
        <v>35.599163055419901</v>
      </c>
      <c r="AB130" s="10">
        <v>37.801704406738203</v>
      </c>
      <c r="AC130" s="10">
        <v>66.061386108398395</v>
      </c>
      <c r="AD130" s="10">
        <v>1.97551929950714</v>
      </c>
      <c r="AE130" s="10">
        <v>2.9630455970764098</v>
      </c>
      <c r="AF130" s="10">
        <v>1.7904356718063299</v>
      </c>
      <c r="AG130" s="10">
        <v>1.54545450210571</v>
      </c>
      <c r="AH130" s="3">
        <f t="shared" si="2"/>
        <v>2.9736553895757269E-2</v>
      </c>
      <c r="AI130" s="3">
        <f t="shared" si="3"/>
        <v>0.40760920359039887</v>
      </c>
      <c r="AJ130" s="3">
        <f>(AVERAGEIF($E:$E,_xlfn.CONCAT($A130,"_",$B130,"_",$C130,"_Standard"),$J:$J)-$J130)/$J130</f>
        <v>-1.8936457071067864E-2</v>
      </c>
      <c r="AK130" s="3">
        <f>(AVERAGEIF($E:$E,_xlfn.CONCAT($A130,"_",$B130,"_",$C130,"_Standard"),$H:$H)-$H130)/$H130</f>
        <v>-1.8307497932581605E-2</v>
      </c>
      <c r="AL130" s="3">
        <f>($J130+$L130-AVERAGEIF($E:$E,_xlfn.CONCAT($A130,"_",$B130,"_",$C130,"_Standard"),$H:$H))/$L130</f>
        <v>0.86701221416287322</v>
      </c>
    </row>
    <row r="131" spans="1:38" x14ac:dyDescent="0.25">
      <c r="A131" t="str" cm="1">
        <f t="array" ref="A131:D131">_xlfn.TEXTSPLIT(E131,"_")</f>
        <v>Random1000</v>
      </c>
      <c r="B131" t="str">
        <v>Plane</v>
      </c>
      <c r="C131" t="str">
        <v>15</v>
      </c>
      <c r="D131" t="str">
        <v>Longest</v>
      </c>
      <c r="E131" t="s">
        <v>526</v>
      </c>
      <c r="F131" s="10">
        <v>91.543754577636705</v>
      </c>
      <c r="G131" s="10">
        <v>70.1279296875</v>
      </c>
      <c r="H131" s="22">
        <v>109.705200195312</v>
      </c>
      <c r="I131" s="10">
        <v>64.849998474121094</v>
      </c>
      <c r="J131" s="22">
        <v>90.067268371582003</v>
      </c>
      <c r="K131" s="10">
        <v>53.603000640869098</v>
      </c>
      <c r="L131" s="10">
        <v>55.948722839355398</v>
      </c>
      <c r="M131" s="3">
        <v>0.64899998903274503</v>
      </c>
      <c r="N131" s="3">
        <v>0.54416096210479703</v>
      </c>
      <c r="O131" s="3">
        <v>0.59784734249114901</v>
      </c>
      <c r="P131" s="3">
        <v>0.56956696510314897</v>
      </c>
      <c r="Q131" s="3">
        <v>0.547840356826782</v>
      </c>
      <c r="R131" s="3">
        <v>0.55024957656860296</v>
      </c>
      <c r="S131" s="3">
        <v>0.55024957656860296</v>
      </c>
      <c r="T131">
        <v>13</v>
      </c>
      <c r="U131">
        <v>2</v>
      </c>
      <c r="V131">
        <v>100</v>
      </c>
      <c r="W131">
        <v>0.99000000953674305</v>
      </c>
      <c r="X131">
        <v>1.29999995231628</v>
      </c>
      <c r="Y131">
        <v>0.89999997615814198</v>
      </c>
      <c r="Z131" s="10">
        <v>87.660263061523395</v>
      </c>
      <c r="AA131" s="10">
        <v>6.7482919692993102</v>
      </c>
      <c r="AB131" s="10">
        <v>46.256565093994098</v>
      </c>
      <c r="AC131" s="10">
        <v>85.615615844726506</v>
      </c>
      <c r="AD131" s="10">
        <v>0.31520038843154902</v>
      </c>
      <c r="AE131" s="10">
        <v>0.28800120949745101</v>
      </c>
      <c r="AF131" s="10">
        <v>1.14141416549682</v>
      </c>
      <c r="AG131" s="10">
        <v>1.00200200080871</v>
      </c>
      <c r="AH131" s="3">
        <f t="shared" ref="AH131:AH194" si="4">ABS((J131-F131)/F131)</f>
        <v>1.6128748628094762E-2</v>
      </c>
      <c r="AI131" s="3">
        <f t="shared" ref="AI131:AI194" si="5">ABS((J131-G131)/G131)</f>
        <v>0.28432806690479134</v>
      </c>
      <c r="AJ131" s="3">
        <f>(AVERAGEIF($E:$E,_xlfn.CONCAT($A131,"_",$B131,"_",$C131,"_Standard"),$J:$J)-$J131)/$J131</f>
        <v>8.7754674871795401E-3</v>
      </c>
      <c r="AK131" s="3">
        <f>(AVERAGEIF($E:$E,_xlfn.CONCAT($A131,"_",$B131,"_",$C131,"_Standard"),$H:$H)-$H131)/$H131</f>
        <v>7.2046027339346371E-3</v>
      </c>
      <c r="AL131" s="3">
        <f>($J131+$L131-AVERAGEIF($E:$E,_xlfn.CONCAT($A131,"_",$B131,"_",$C131,"_Standard"),$H:$H))/$L131</f>
        <v>0.63487434257186759</v>
      </c>
    </row>
    <row r="132" spans="1:38" x14ac:dyDescent="0.25">
      <c r="A132" t="str" cm="1">
        <f t="array" ref="A132:D132">_xlfn.TEXTSPLIT(E132,"_")</f>
        <v>Wood</v>
      </c>
      <c r="B132" t="str">
        <v>Plane</v>
      </c>
      <c r="C132" t="str">
        <v>45</v>
      </c>
      <c r="D132" t="str">
        <v>Longest</v>
      </c>
      <c r="E132" t="s">
        <v>527</v>
      </c>
      <c r="F132" s="10">
        <v>481.154693603515</v>
      </c>
      <c r="G132" s="10">
        <v>294.431060791015</v>
      </c>
      <c r="H132" s="22">
        <v>481.92834472656199</v>
      </c>
      <c r="I132" s="10">
        <v>372.95001220703102</v>
      </c>
      <c r="J132" s="22">
        <v>470.16360473632801</v>
      </c>
      <c r="K132" s="10">
        <v>366.156005859375</v>
      </c>
      <c r="L132" s="10">
        <v>39.215984344482401</v>
      </c>
      <c r="M132" s="3">
        <v>0.69999998807907104</v>
      </c>
      <c r="N132" s="3">
        <v>0.91118460893630904</v>
      </c>
      <c r="O132" s="3">
        <v>0.90880811214446999</v>
      </c>
      <c r="P132" s="3">
        <v>0.85276407003402699</v>
      </c>
      <c r="Q132" s="3">
        <v>0.85590732097625699</v>
      </c>
      <c r="R132" s="3">
        <v>0.860126852989196</v>
      </c>
      <c r="S132" s="3">
        <v>0.86130559444427401</v>
      </c>
      <c r="T132">
        <v>25</v>
      </c>
      <c r="U132">
        <v>2</v>
      </c>
      <c r="V132">
        <v>100</v>
      </c>
      <c r="W132">
        <v>0.99000000953674305</v>
      </c>
      <c r="X132">
        <v>1.29999995231628</v>
      </c>
      <c r="Y132">
        <v>0.89999997615814198</v>
      </c>
      <c r="Z132" s="10">
        <v>238.59478759765599</v>
      </c>
      <c r="AA132" s="10">
        <v>35.644420623779297</v>
      </c>
      <c r="AB132" s="10">
        <v>41.185733795166001</v>
      </c>
      <c r="AC132" s="10">
        <v>66.061386108398395</v>
      </c>
      <c r="AD132" s="10">
        <v>1.7660065889358501</v>
      </c>
      <c r="AE132" s="10">
        <v>2.8747379779815598</v>
      </c>
      <c r="AF132" s="10">
        <v>1.83794581890106</v>
      </c>
      <c r="AG132" s="10">
        <v>1.54545450210571</v>
      </c>
      <c r="AH132" s="3">
        <f t="shared" si="4"/>
        <v>2.2843150058188884E-2</v>
      </c>
      <c r="AI132" s="3">
        <f t="shared" si="5"/>
        <v>0.59685463712011921</v>
      </c>
      <c r="AJ132" s="3">
        <f>(AVERAGEIF($E:$E,_xlfn.CONCAT($A132,"_",$B132,"_",$C132,"_Standard"),$J:$J)-$J132)/$J132</f>
        <v>-0.19234488233758107</v>
      </c>
      <c r="AK132" s="3">
        <f>(AVERAGEIF($E:$E,_xlfn.CONCAT($A132,"_",$B132,"_",$C132,"_Standard"),$H:$H)-$H132)/$H132</f>
        <v>-0.18764920691891948</v>
      </c>
      <c r="AL132" s="3">
        <f>($J132+$L132-AVERAGEIF($E:$E,_xlfn.CONCAT($A132,"_",$B132,"_",$C132,"_Standard"),$H:$H))/$L132</f>
        <v>3.006037410623394</v>
      </c>
    </row>
    <row r="133" spans="1:38" x14ac:dyDescent="0.25">
      <c r="A133" t="str" cm="1">
        <f t="array" ref="A133:D133">_xlfn.TEXTSPLIT(E133,"_")</f>
        <v>Wood</v>
      </c>
      <c r="B133" t="str">
        <v>Plane</v>
      </c>
      <c r="C133" t="str">
        <v>Parallel</v>
      </c>
      <c r="D133" t="str">
        <v>Longest</v>
      </c>
      <c r="E133" t="s">
        <v>528</v>
      </c>
      <c r="F133" s="10">
        <v>241.74523925781199</v>
      </c>
      <c r="G133" s="10">
        <v>156.43608093261699</v>
      </c>
      <c r="H133" s="22">
        <v>283.30245971679602</v>
      </c>
      <c r="I133" s="10">
        <v>212.44400024414</v>
      </c>
      <c r="J133" s="22">
        <v>258.73614501953102</v>
      </c>
      <c r="K133" s="10">
        <v>196.95100402832</v>
      </c>
      <c r="L133" s="10">
        <v>79.501640319824205</v>
      </c>
      <c r="M133" s="3">
        <v>0.73699998855590798</v>
      </c>
      <c r="N133" s="3">
        <v>0.67475831508636397</v>
      </c>
      <c r="O133" s="3">
        <v>0.70246446132659901</v>
      </c>
      <c r="P133" s="3">
        <v>0.75643247365951505</v>
      </c>
      <c r="Q133" s="3">
        <v>0.78885626792907704</v>
      </c>
      <c r="R133" s="3">
        <v>0.80837309360504095</v>
      </c>
      <c r="S133" s="3">
        <v>0.80974662303924505</v>
      </c>
      <c r="T133">
        <v>23</v>
      </c>
      <c r="U133">
        <v>2</v>
      </c>
      <c r="V133">
        <v>100</v>
      </c>
      <c r="W133">
        <v>0.99000000953674305</v>
      </c>
      <c r="X133">
        <v>1.29999995231628</v>
      </c>
      <c r="Y133">
        <v>0.89999997615814198</v>
      </c>
      <c r="Z133" s="10">
        <v>223.568435668945</v>
      </c>
      <c r="AA133" s="10">
        <v>43.607704162597599</v>
      </c>
      <c r="AB133" s="10">
        <v>41.277431488037102</v>
      </c>
      <c r="AC133" s="10">
        <v>66.061386108398395</v>
      </c>
      <c r="AD133" s="10">
        <v>2.1049063205718901</v>
      </c>
      <c r="AE133" s="10">
        <v>3.2133440971374498</v>
      </c>
      <c r="AF133" s="10">
        <v>1.7929832935333201</v>
      </c>
      <c r="AG133" s="10">
        <v>1.54545450210571</v>
      </c>
      <c r="AH133" s="3">
        <f t="shared" si="4"/>
        <v>7.02843448494921E-2</v>
      </c>
      <c r="AI133" s="3">
        <f t="shared" si="5"/>
        <v>0.65394161933127559</v>
      </c>
      <c r="AJ133" s="3">
        <f>(AVERAGEIF($E:$E,_xlfn.CONCAT($A133,"_",$B133,"_",$C133,"_Standard"),$J:$J)-$J133)/$J133</f>
        <v>-0.15001245537707975</v>
      </c>
      <c r="AK133" s="3">
        <f>(AVERAGEIF($E:$E,_xlfn.CONCAT($A133,"_",$B133,"_",$C133,"_Standard"),$H:$H)-$H133)/$H133</f>
        <v>-0.13700506988119837</v>
      </c>
      <c r="AL133" s="3">
        <f>($J133+$L133-AVERAGEIF($E:$E,_xlfn.CONCAT($A133,"_",$B133,"_",$C133,"_Standard"),$H:$H))/$L133</f>
        <v>1.1792108758565745</v>
      </c>
    </row>
    <row r="134" spans="1:38" x14ac:dyDescent="0.25">
      <c r="A134" t="str" cm="1">
        <f t="array" ref="A134:D134">_xlfn.TEXTSPLIT(E134,"_")</f>
        <v>CottageWalls</v>
      </c>
      <c r="B134" t="str">
        <v>Point</v>
      </c>
      <c r="C134" t="str">
        <v>45</v>
      </c>
      <c r="D134" t="str">
        <v>Longest</v>
      </c>
      <c r="E134" t="s">
        <v>529</v>
      </c>
      <c r="F134" s="10">
        <v>339.625</v>
      </c>
      <c r="G134" s="10">
        <v>104.79013061523401</v>
      </c>
      <c r="H134" s="22">
        <v>335.40576171875</v>
      </c>
      <c r="I134" s="10">
        <v>244.447998046875</v>
      </c>
      <c r="J134" s="22">
        <v>335.40576171875</v>
      </c>
      <c r="K134" s="10">
        <v>244.447998046875</v>
      </c>
      <c r="L134" s="10">
        <v>335.40576171875</v>
      </c>
      <c r="M134" s="3">
        <v>1</v>
      </c>
      <c r="N134" s="3">
        <v>0.75685060024261397</v>
      </c>
      <c r="O134" s="3">
        <v>0.83424252271652199</v>
      </c>
      <c r="P134" s="3">
        <v>0.83384764194488503</v>
      </c>
      <c r="Q134" s="3">
        <v>0.82094973325729304</v>
      </c>
      <c r="R134" s="3">
        <v>0.81539231538772505</v>
      </c>
      <c r="S134" s="3">
        <v>0.81596356630325295</v>
      </c>
      <c r="T134">
        <v>24</v>
      </c>
      <c r="U134">
        <v>2</v>
      </c>
      <c r="V134">
        <v>100</v>
      </c>
      <c r="W134">
        <v>0.99000000953674305</v>
      </c>
      <c r="X134">
        <v>1.29999995231628</v>
      </c>
      <c r="Y134">
        <v>0.89999997615814198</v>
      </c>
      <c r="Z134" s="10">
        <v>8.5203752517700195</v>
      </c>
      <c r="AA134" s="10">
        <v>30.4129638671875</v>
      </c>
      <c r="AB134" s="10">
        <v>37.138858795166001</v>
      </c>
      <c r="AC134" s="10">
        <v>69.238395690917898</v>
      </c>
      <c r="AD134" s="10">
        <v>1.9227426052093499</v>
      </c>
      <c r="AE134" s="10">
        <v>2.4084901809692298</v>
      </c>
      <c r="AF134" s="10">
        <v>2.67191314697265</v>
      </c>
      <c r="AG134" s="10">
        <v>1.63868224620819</v>
      </c>
      <c r="AH134" s="3">
        <f t="shared" si="4"/>
        <v>1.2423226444608023E-2</v>
      </c>
      <c r="AI134" s="3">
        <f t="shared" si="5"/>
        <v>2.2007380823895066</v>
      </c>
      <c r="AJ134" s="3">
        <f>(AVERAGEIF($E:$E,_xlfn.CONCAT($A134,"_",$B134,"_",$C134,"_Standard"),$J:$J)-$J134)/$J134</f>
        <v>2.2980597195266447E-3</v>
      </c>
      <c r="AK134" s="3">
        <f>(AVERAGEIF($E:$E,_xlfn.CONCAT($A134,"_",$B134,"_",$C134,"_Standard"),$H:$H)-$H134)/$H134</f>
        <v>2.2980597195266447E-3</v>
      </c>
      <c r="AL134" s="3">
        <f>($J134+$L134-AVERAGEIF($E:$E,_xlfn.CONCAT($A134,"_",$B134,"_",$C134,"_Standard"),$H:$H))/$L134</f>
        <v>0.99770194028047332</v>
      </c>
    </row>
    <row r="135" spans="1:38" x14ac:dyDescent="0.25">
      <c r="A135" t="str" cm="1">
        <f t="array" ref="A135:D135">_xlfn.TEXTSPLIT(E135,"_")</f>
        <v>Suzanne</v>
      </c>
      <c r="B135" t="str">
        <v>Plane</v>
      </c>
      <c r="C135" t="str">
        <v>Parallel</v>
      </c>
      <c r="D135" t="str">
        <v>Longest</v>
      </c>
      <c r="E135" t="s">
        <v>581</v>
      </c>
      <c r="F135" s="10">
        <v>45.624866485595703</v>
      </c>
      <c r="G135" s="10">
        <v>45.624000549316399</v>
      </c>
      <c r="H135" s="22">
        <v>51.501613616943303</v>
      </c>
      <c r="I135" s="10">
        <v>33.053001403808501</v>
      </c>
      <c r="J135" s="22">
        <v>46.824821472167898</v>
      </c>
      <c r="K135" s="10">
        <v>30.415000915527301</v>
      </c>
      <c r="L135" s="10">
        <v>15.9617757797241</v>
      </c>
      <c r="M135" s="3">
        <v>0.70700001716613703</v>
      </c>
      <c r="N135" s="3">
        <v>0.44642829895019498</v>
      </c>
      <c r="O135" s="3">
        <v>0.47546738386154103</v>
      </c>
      <c r="P135" s="3">
        <v>0.56222331523895197</v>
      </c>
      <c r="Q135" s="3">
        <v>0.61150741577148404</v>
      </c>
      <c r="R135" s="3">
        <v>0.61909300088882402</v>
      </c>
      <c r="S135" s="3">
        <v>0.61929285526275601</v>
      </c>
      <c r="T135">
        <v>17</v>
      </c>
      <c r="U135">
        <v>2</v>
      </c>
      <c r="V135">
        <v>100</v>
      </c>
      <c r="W135">
        <v>0.99000000953674305</v>
      </c>
      <c r="X135">
        <v>1.29999995231628</v>
      </c>
      <c r="Y135">
        <v>0.89999997615814198</v>
      </c>
      <c r="Z135" s="10">
        <v>49.833709716796797</v>
      </c>
      <c r="AA135" s="10">
        <v>6.6996927261352504</v>
      </c>
      <c r="AB135" s="10">
        <v>47.99507522583</v>
      </c>
      <c r="AC135" s="10">
        <v>88.482398986816406</v>
      </c>
      <c r="AD135" s="10">
        <v>0.32020017504692</v>
      </c>
      <c r="AE135" s="10">
        <v>0.31430077552795399</v>
      </c>
      <c r="AF135" s="10">
        <v>1.42118227481842</v>
      </c>
      <c r="AG135" s="10">
        <v>1.1759834289550699</v>
      </c>
      <c r="AH135" s="3">
        <f t="shared" si="4"/>
        <v>2.6300460231506305E-2</v>
      </c>
      <c r="AI135" s="3">
        <f t="shared" si="5"/>
        <v>2.6319939251129323E-2</v>
      </c>
      <c r="AJ135" s="3">
        <f>(AVERAGEIF($E:$E,_xlfn.CONCAT($A135,"_",$B135,"_",$C135,"_Standard"),$J:$J)-$J135)/$J135</f>
        <v>1.2241701443750658E-2</v>
      </c>
      <c r="AK135" s="3">
        <f>(AVERAGEIF($E:$E,_xlfn.CONCAT($A135,"_",$B135,"_",$C135,"_Standard"),$H:$H)-$H135)/$H135</f>
        <v>1.1129974959334436E-2</v>
      </c>
      <c r="AL135" s="3">
        <f>($J135+$L135-AVERAGEIF($E:$E,_xlfn.CONCAT($A135,"_",$B135,"_",$C135,"_Standard"),$H:$H))/$L135</f>
        <v>0.67108898864709854</v>
      </c>
    </row>
    <row r="136" spans="1:38" x14ac:dyDescent="0.25">
      <c r="A136" t="str" cm="1">
        <f t="array" ref="A136:D136">_xlfn.TEXTSPLIT(E136,"_")</f>
        <v>Random1000</v>
      </c>
      <c r="B136" t="str">
        <v>Plane</v>
      </c>
      <c r="C136" t="str">
        <v>45</v>
      </c>
      <c r="D136" t="str">
        <v>Longest</v>
      </c>
      <c r="E136" t="s">
        <v>530</v>
      </c>
      <c r="F136" s="10">
        <v>99.488937377929602</v>
      </c>
      <c r="G136" s="10">
        <v>70.130958557128906</v>
      </c>
      <c r="H136" s="22">
        <v>126.56877136230401</v>
      </c>
      <c r="I136" s="10">
        <v>74.834999084472599</v>
      </c>
      <c r="J136" s="22">
        <v>100.71369934082</v>
      </c>
      <c r="K136" s="10">
        <v>59.959999084472599</v>
      </c>
      <c r="L136" s="10">
        <v>69.131484985351506</v>
      </c>
      <c r="M136" s="3">
        <v>0.62599998712539595</v>
      </c>
      <c r="N136" s="3">
        <v>0.52648687362670898</v>
      </c>
      <c r="O136" s="3">
        <v>0.59754723310470503</v>
      </c>
      <c r="P136" s="3">
        <v>0.56433522701263406</v>
      </c>
      <c r="Q136" s="3">
        <v>0.55055987834930398</v>
      </c>
      <c r="R136" s="3">
        <v>0.55092769861221302</v>
      </c>
      <c r="S136" s="3">
        <v>0.55092769861221302</v>
      </c>
      <c r="T136">
        <v>13</v>
      </c>
      <c r="U136">
        <v>2</v>
      </c>
      <c r="V136">
        <v>100</v>
      </c>
      <c r="W136">
        <v>0.99000000953674305</v>
      </c>
      <c r="X136">
        <v>1.29999995231628</v>
      </c>
      <c r="Y136">
        <v>0.89999997615814198</v>
      </c>
      <c r="Z136" s="10">
        <v>87.763267517089801</v>
      </c>
      <c r="AA136" s="10">
        <v>6.7196907997131303</v>
      </c>
      <c r="AB136" s="10">
        <v>45.159069061279297</v>
      </c>
      <c r="AC136" s="10">
        <v>85.615615844726506</v>
      </c>
      <c r="AD136" s="10">
        <v>0.30930045247077897</v>
      </c>
      <c r="AE136" s="10">
        <v>0.28320130705833402</v>
      </c>
      <c r="AF136" s="10">
        <v>1.11854100227355</v>
      </c>
      <c r="AG136" s="10">
        <v>1.00200200080871</v>
      </c>
      <c r="AH136" s="3">
        <f t="shared" si="4"/>
        <v>1.2310534167611846E-2</v>
      </c>
      <c r="AI136" s="3">
        <f t="shared" si="5"/>
        <v>0.43608046165201486</v>
      </c>
      <c r="AJ136" s="3">
        <f>(AVERAGEIF($E:$E,_xlfn.CONCAT($A136,"_",$B136,"_",$C136,"_Standard"),$J:$J)-$J136)/$J136</f>
        <v>6.20737646190914E-3</v>
      </c>
      <c r="AK136" s="3">
        <f>(AVERAGEIF($E:$E,_xlfn.CONCAT($A136,"_",$B136,"_",$C136,"_Standard"),$H:$H)-$H136)/$H136</f>
        <v>4.9392927699003601E-3</v>
      </c>
      <c r="AL136" s="3">
        <f>($J136+$L136-AVERAGEIF($E:$E,_xlfn.CONCAT($A136,"_",$B136,"_",$C136,"_Standard"),$H:$H))/$L136</f>
        <v>0.61695843443287834</v>
      </c>
    </row>
    <row r="137" spans="1:38" x14ac:dyDescent="0.25">
      <c r="A137" t="str" cm="1">
        <f t="array" ref="A137:D137">_xlfn.TEXTSPLIT(E137,"_")</f>
        <v>Wood</v>
      </c>
      <c r="B137" t="str">
        <v>Plane</v>
      </c>
      <c r="C137" t="str">
        <v>15</v>
      </c>
      <c r="D137" t="str">
        <v>Longest</v>
      </c>
      <c r="E137" t="s">
        <v>531</v>
      </c>
      <c r="F137" s="10">
        <v>332.662353515625</v>
      </c>
      <c r="G137" s="10">
        <v>244.35043334960901</v>
      </c>
      <c r="H137" s="22">
        <v>346.272705078125</v>
      </c>
      <c r="I137" s="10">
        <v>259.7919921875</v>
      </c>
      <c r="J137" s="22">
        <v>331.30908203125</v>
      </c>
      <c r="K137" s="10">
        <v>250.90199279785099</v>
      </c>
      <c r="L137" s="10">
        <v>42.389785766601499</v>
      </c>
      <c r="M137" s="3">
        <v>0.64700001478195102</v>
      </c>
      <c r="N137" s="3">
        <v>0.96484726667404097</v>
      </c>
      <c r="O137" s="3">
        <v>0.96104234457015902</v>
      </c>
      <c r="P137" s="3">
        <v>0.81925410032272294</v>
      </c>
      <c r="Q137" s="3">
        <v>0.83215504884719804</v>
      </c>
      <c r="R137" s="3">
        <v>0.85144358873367298</v>
      </c>
      <c r="S137" s="3">
        <v>0.85357224941253595</v>
      </c>
      <c r="T137">
        <v>26</v>
      </c>
      <c r="U137">
        <v>2</v>
      </c>
      <c r="V137">
        <v>100</v>
      </c>
      <c r="W137">
        <v>0.99000000953674305</v>
      </c>
      <c r="X137">
        <v>1.29999995231628</v>
      </c>
      <c r="Y137">
        <v>0.89999997615814198</v>
      </c>
      <c r="Z137" s="10">
        <v>275.79818725585898</v>
      </c>
      <c r="AA137" s="10">
        <v>36.317558288574197</v>
      </c>
      <c r="AB137" s="10">
        <v>40.578960418701101</v>
      </c>
      <c r="AC137" s="10">
        <v>66.061386108398395</v>
      </c>
      <c r="AD137" s="10">
        <v>2.02071976661682</v>
      </c>
      <c r="AE137" s="10">
        <v>3.0100295543670601</v>
      </c>
      <c r="AF137" s="10">
        <v>1.81085228919982</v>
      </c>
      <c r="AG137" s="10">
        <v>1.54545450210571</v>
      </c>
      <c r="AH137" s="3">
        <f t="shared" si="4"/>
        <v>4.0680030970544961E-3</v>
      </c>
      <c r="AI137" s="3">
        <f t="shared" si="5"/>
        <v>0.3558767933806905</v>
      </c>
      <c r="AJ137" s="3">
        <f>(AVERAGEIF($E:$E,_xlfn.CONCAT($A137,"_",$B137,"_",$C137,"_Standard"),$J:$J)-$J137)/$J137</f>
        <v>-5.2791844320220695E-2</v>
      </c>
      <c r="AK137" s="3">
        <f>(AVERAGEIF($E:$E,_xlfn.CONCAT($A137,"_",$B137,"_",$C137,"_Standard"),$H:$H)-$H137)/$H137</f>
        <v>-5.051070517290368E-2</v>
      </c>
      <c r="AL137" s="3">
        <f>($J137+$L137-AVERAGEIF($E:$E,_xlfn.CONCAT($A137,"_",$B137,"_",$C137,"_Standard"),$H:$H))/$L137</f>
        <v>1.0596100080019959</v>
      </c>
    </row>
    <row r="138" spans="1:38" x14ac:dyDescent="0.25">
      <c r="A138" t="str" cm="1">
        <f t="array" ref="A138:D138">_xlfn.TEXTSPLIT(E138,"_")</f>
        <v>Wood</v>
      </c>
      <c r="B138" t="str">
        <v>Point</v>
      </c>
      <c r="C138" t="str">
        <v>Parallel</v>
      </c>
      <c r="D138" t="str">
        <v>Longest</v>
      </c>
      <c r="E138" t="s">
        <v>532</v>
      </c>
      <c r="F138" s="10">
        <v>196.88104248046801</v>
      </c>
      <c r="G138" s="10">
        <v>205.75584411621</v>
      </c>
      <c r="H138" s="22">
        <v>222.241928100585</v>
      </c>
      <c r="I138" s="10">
        <v>163.58599853515599</v>
      </c>
      <c r="J138" s="22">
        <v>210.573974609375</v>
      </c>
      <c r="K138" s="10">
        <v>156.78300476074199</v>
      </c>
      <c r="L138" s="10">
        <v>28.598037719726499</v>
      </c>
      <c r="M138" s="3">
        <v>0.59200000762939398</v>
      </c>
      <c r="N138" s="3">
        <v>0.95795309543609597</v>
      </c>
      <c r="O138" s="3">
        <v>0.93707323074340798</v>
      </c>
      <c r="P138" s="3">
        <v>0.83775728940963701</v>
      </c>
      <c r="Q138" s="3">
        <v>0.83632159233093195</v>
      </c>
      <c r="R138" s="3">
        <v>0.84856778383255005</v>
      </c>
      <c r="S138" s="3">
        <v>0.85035663843154896</v>
      </c>
      <c r="T138">
        <v>27</v>
      </c>
      <c r="U138">
        <v>2</v>
      </c>
      <c r="V138">
        <v>100</v>
      </c>
      <c r="W138">
        <v>0.99000000953674305</v>
      </c>
      <c r="X138">
        <v>1.29999995231628</v>
      </c>
      <c r="Y138">
        <v>0.89999997615814198</v>
      </c>
      <c r="Z138" s="10">
        <v>9.99446296691894</v>
      </c>
      <c r="AA138" s="10">
        <v>35.127178192138601</v>
      </c>
      <c r="AB138" s="10">
        <v>29.729211807250898</v>
      </c>
      <c r="AC138" s="10">
        <v>66.061386108398395</v>
      </c>
      <c r="AD138" s="10">
        <v>2.8659405708312899</v>
      </c>
      <c r="AE138" s="10">
        <v>2.8223361968994101</v>
      </c>
      <c r="AF138" s="10">
        <v>2.4493169784545898</v>
      </c>
      <c r="AG138" s="10">
        <v>1.54545450210571</v>
      </c>
      <c r="AH138" s="3">
        <f t="shared" si="4"/>
        <v>6.9549266686077332E-2</v>
      </c>
      <c r="AI138" s="3">
        <f t="shared" si="5"/>
        <v>2.3416737025674671E-2</v>
      </c>
      <c r="AJ138" s="3">
        <f>(AVERAGEIF($E:$E,_xlfn.CONCAT($A138,"_",$B138,"_",$C138,"_Standard"),$J:$J)-$J138)/$J138</f>
        <v>2.7140233573790841E-3</v>
      </c>
      <c r="AK138" s="3">
        <f>(AVERAGEIF($E:$E,_xlfn.CONCAT($A138,"_",$B138,"_",$C138,"_Standard"),$H:$H)-$H138)/$H138</f>
        <v>2.5716027089061687E-3</v>
      </c>
      <c r="AL138" s="3">
        <f>($J138+$L138-AVERAGEIF($E:$E,_xlfn.CONCAT($A138,"_",$B138,"_",$C138,"_Standard"),$H:$H))/$L138</f>
        <v>0.5720170888821724</v>
      </c>
    </row>
    <row r="139" spans="1:38" x14ac:dyDescent="0.25">
      <c r="A139" t="str" cm="1">
        <f t="array" ref="A139:D139">_xlfn.TEXTSPLIT(E139,"_")</f>
        <v>Suzanne</v>
      </c>
      <c r="B139" t="str">
        <v>Plane</v>
      </c>
      <c r="C139" t="str">
        <v>15</v>
      </c>
      <c r="D139" t="str">
        <v>Longest</v>
      </c>
      <c r="E139" t="s">
        <v>582</v>
      </c>
      <c r="F139" s="10">
        <v>53.086940765380803</v>
      </c>
      <c r="G139" s="10">
        <v>41.410682678222599</v>
      </c>
      <c r="H139" s="22">
        <v>59.315574645996001</v>
      </c>
      <c r="I139" s="10">
        <v>37.737998962402301</v>
      </c>
      <c r="J139" s="22">
        <v>52.596382141113203</v>
      </c>
      <c r="K139" s="10">
        <v>33.9010009765625</v>
      </c>
      <c r="L139" s="10">
        <v>19.0345649719238</v>
      </c>
      <c r="M139" s="3">
        <v>0.64700001478195102</v>
      </c>
      <c r="N139" s="3">
        <v>0.48374688625335599</v>
      </c>
      <c r="O139" s="3">
        <v>0.54556602239608698</v>
      </c>
      <c r="P139" s="3">
        <v>0.56002670526504505</v>
      </c>
      <c r="Q139" s="3">
        <v>0.600996613502502</v>
      </c>
      <c r="R139" s="3">
        <v>0.60576355457305897</v>
      </c>
      <c r="S139" s="3">
        <v>0.60584855079650801</v>
      </c>
      <c r="T139">
        <v>17</v>
      </c>
      <c r="U139">
        <v>2</v>
      </c>
      <c r="V139">
        <v>100</v>
      </c>
      <c r="W139">
        <v>0.99000000953674305</v>
      </c>
      <c r="X139">
        <v>1.29999995231628</v>
      </c>
      <c r="Y139">
        <v>0.89999997615814198</v>
      </c>
      <c r="Z139" s="10">
        <v>67.438720703125</v>
      </c>
      <c r="AA139" s="10">
        <v>6.62849521636962</v>
      </c>
      <c r="AB139" s="10">
        <v>45.345981597900298</v>
      </c>
      <c r="AC139" s="10">
        <v>88.482398986816406</v>
      </c>
      <c r="AD139" s="10">
        <v>0.36379992961883501</v>
      </c>
      <c r="AE139" s="10">
        <v>0.31160053610801602</v>
      </c>
      <c r="AF139" s="10">
        <v>1.4029017686843801</v>
      </c>
      <c r="AG139" s="10">
        <v>1.1759834289550699</v>
      </c>
      <c r="AH139" s="3">
        <f t="shared" si="4"/>
        <v>9.2406647886461718E-3</v>
      </c>
      <c r="AI139" s="3">
        <f t="shared" si="5"/>
        <v>0.27011627772012159</v>
      </c>
      <c r="AJ139" s="3">
        <f>(AVERAGEIF($E:$E,_xlfn.CONCAT($A139,"_",$B139,"_",$C139,"_Standard"),$J:$J)-$J139)/$J139</f>
        <v>1.447247738693583E-2</v>
      </c>
      <c r="AK139" s="3">
        <f>(AVERAGEIF($E:$E,_xlfn.CONCAT($A139,"_",$B139,"_",$C139,"_Standard"),$H:$H)-$H139)/$H139</f>
        <v>1.2833310888481563E-2</v>
      </c>
      <c r="AL139" s="3">
        <f>($J139+$L139-AVERAGEIF($E:$E,_xlfn.CONCAT($A139,"_",$B139,"_",$C139,"_Standard"),$H:$H))/$L139</f>
        <v>0.60700926310228298</v>
      </c>
    </row>
    <row r="140" spans="1:38" x14ac:dyDescent="0.25">
      <c r="A140" t="str" cm="1">
        <f t="array" ref="A140:D140">_xlfn.TEXTSPLIT(E140,"_")</f>
        <v>Random1000</v>
      </c>
      <c r="B140" t="str">
        <v>Plane</v>
      </c>
      <c r="C140" t="str">
        <v>Parallel</v>
      </c>
      <c r="D140" t="str">
        <v>Longest</v>
      </c>
      <c r="E140" t="s">
        <v>533</v>
      </c>
      <c r="F140" s="10">
        <v>89.967979431152301</v>
      </c>
      <c r="G140" s="10">
        <v>71.384590148925696</v>
      </c>
      <c r="H140" s="22">
        <v>106.38522338867099</v>
      </c>
      <c r="I140" s="10">
        <v>63.2430000305175</v>
      </c>
      <c r="J140" s="22">
        <v>88.5535888671875</v>
      </c>
      <c r="K140" s="10">
        <v>52.9930000305175</v>
      </c>
      <c r="L140" s="10">
        <v>81.052696228027301</v>
      </c>
      <c r="M140" s="3">
        <v>0.77999997138976995</v>
      </c>
      <c r="N140" s="3">
        <v>0.56593704223632801</v>
      </c>
      <c r="O140" s="3">
        <v>0.59499746561050404</v>
      </c>
      <c r="P140" s="3">
        <v>0.54778659343719405</v>
      </c>
      <c r="Q140" s="3">
        <v>0.52583545446395796</v>
      </c>
      <c r="R140" s="3">
        <v>0.52787017822265603</v>
      </c>
      <c r="S140" s="3">
        <v>0.52787017822265603</v>
      </c>
      <c r="T140">
        <v>13</v>
      </c>
      <c r="U140">
        <v>2</v>
      </c>
      <c r="V140">
        <v>100</v>
      </c>
      <c r="W140">
        <v>0.99000000953674305</v>
      </c>
      <c r="X140">
        <v>1.29999995231628</v>
      </c>
      <c r="Y140">
        <v>0.89999997615814198</v>
      </c>
      <c r="Z140" s="10">
        <v>68.343788146972599</v>
      </c>
      <c r="AA140" s="10">
        <v>6.6325917243957502</v>
      </c>
      <c r="AB140" s="10">
        <v>47.679836273193303</v>
      </c>
      <c r="AC140" s="10">
        <v>85.615615844726506</v>
      </c>
      <c r="AD140" s="10">
        <v>0.31930020451545699</v>
      </c>
      <c r="AE140" s="10">
        <v>0.28680098056793202</v>
      </c>
      <c r="AF140" s="10">
        <v>1.1600810289382899</v>
      </c>
      <c r="AG140" s="10">
        <v>1.00200200080871</v>
      </c>
      <c r="AH140" s="3">
        <f t="shared" si="4"/>
        <v>1.5721044008186923E-2</v>
      </c>
      <c r="AI140" s="3">
        <f t="shared" si="5"/>
        <v>0.24051407569116917</v>
      </c>
      <c r="AJ140" s="3">
        <f>(AVERAGEIF($E:$E,_xlfn.CONCAT($A140,"_",$B140,"_",$C140,"_Standard"),$J:$J)-$J140)/$J140</f>
        <v>1.8551126847349095E-2</v>
      </c>
      <c r="AK140" s="3">
        <f>(AVERAGEIF($E:$E,_xlfn.CONCAT($A140,"_",$B140,"_",$C140,"_Standard"),$H:$H)-$H140)/$H140</f>
        <v>1.5441558035492528E-2</v>
      </c>
      <c r="AL140" s="3">
        <f>($J140+$L140-AVERAGEIF($E:$E,_xlfn.CONCAT($A140,"_",$B140,"_",$C140,"_Standard"),$H:$H))/$L140</f>
        <v>0.75973176675368337</v>
      </c>
    </row>
    <row r="141" spans="1:38" x14ac:dyDescent="0.25">
      <c r="A141" t="str" cm="1">
        <f t="array" ref="A141:D141">_xlfn.TEXTSPLIT(E141,"_")</f>
        <v>Suzanne</v>
      </c>
      <c r="B141" t="str">
        <v>Plane</v>
      </c>
      <c r="C141" t="str">
        <v>45</v>
      </c>
      <c r="D141" t="str">
        <v>Longest</v>
      </c>
      <c r="E141" t="s">
        <v>583</v>
      </c>
      <c r="F141" s="10">
        <v>55.493038177490199</v>
      </c>
      <c r="G141" s="10">
        <v>40.568092346191399</v>
      </c>
      <c r="H141" s="22">
        <v>64.178398132324205</v>
      </c>
      <c r="I141" s="10">
        <v>40.620998382568303</v>
      </c>
      <c r="J141" s="22">
        <v>55.672374725341797</v>
      </c>
      <c r="K141" s="10">
        <v>35.737998962402301</v>
      </c>
      <c r="L141" s="10">
        <v>19.071752548217699</v>
      </c>
      <c r="M141" s="3">
        <v>0.55400002002715998</v>
      </c>
      <c r="N141" s="3">
        <v>0.48044416308402998</v>
      </c>
      <c r="O141" s="3">
        <v>0.51919978857040405</v>
      </c>
      <c r="P141" s="3">
        <v>0.55182564258575395</v>
      </c>
      <c r="Q141" s="3">
        <v>0.59621596336364702</v>
      </c>
      <c r="R141" s="3">
        <v>0.60190492868423395</v>
      </c>
      <c r="S141" s="3">
        <v>0.60190492868423395</v>
      </c>
      <c r="T141">
        <v>14</v>
      </c>
      <c r="U141">
        <v>2</v>
      </c>
      <c r="V141">
        <v>100</v>
      </c>
      <c r="W141">
        <v>0.99000000953674305</v>
      </c>
      <c r="X141">
        <v>1.29999995231628</v>
      </c>
      <c r="Y141">
        <v>0.89999997615814198</v>
      </c>
      <c r="Z141" s="10">
        <v>73.206214904785099</v>
      </c>
      <c r="AA141" s="10">
        <v>6.7554893493652299</v>
      </c>
      <c r="AB141" s="10">
        <v>44.5307006835937</v>
      </c>
      <c r="AC141" s="10">
        <v>88.482398986816406</v>
      </c>
      <c r="AD141" s="10">
        <v>0.36199998855590798</v>
      </c>
      <c r="AE141" s="10">
        <v>0.31800052523612898</v>
      </c>
      <c r="AF141" s="10">
        <v>1.36622810363769</v>
      </c>
      <c r="AG141" s="10">
        <v>1.1759834289550699</v>
      </c>
      <c r="AH141" s="3">
        <f t="shared" si="4"/>
        <v>3.2316945285641762E-3</v>
      </c>
      <c r="AI141" s="3">
        <f t="shared" si="5"/>
        <v>0.37231926634007512</v>
      </c>
      <c r="AJ141" s="3">
        <f>(AVERAGEIF($E:$E,_xlfn.CONCAT($A141,"_",$B141,"_",$C141,"_Standard"),$J:$J)-$J141)/$J141</f>
        <v>2.6008999889596931E-3</v>
      </c>
      <c r="AK141" s="3">
        <f>(AVERAGEIF($E:$E,_xlfn.CONCAT($A141,"_",$B141,"_",$C141,"_Standard"),$H:$H)-$H141)/$H141</f>
        <v>2.2563029370806838E-3</v>
      </c>
      <c r="AL141" s="3">
        <f>($J141+$L141-AVERAGEIF($E:$E,_xlfn.CONCAT($A141,"_",$B141,"_",$C141,"_Standard"),$H:$H))/$L141</f>
        <v>0.54640616832070099</v>
      </c>
    </row>
    <row r="142" spans="1:38" x14ac:dyDescent="0.25">
      <c r="A142" t="str" cm="1">
        <f t="array" ref="A142:D142">_xlfn.TEXTSPLIT(E142,"_")</f>
        <v>Suzanne</v>
      </c>
      <c r="B142" t="str">
        <v>Plane</v>
      </c>
      <c r="C142" t="str">
        <v>Oblique</v>
      </c>
      <c r="D142" t="str">
        <v>Longest</v>
      </c>
      <c r="E142" t="s">
        <v>584</v>
      </c>
      <c r="F142" s="10">
        <v>68.873794555664006</v>
      </c>
      <c r="G142" s="10">
        <v>41.318817138671797</v>
      </c>
      <c r="H142" s="22">
        <v>76.285171508789006</v>
      </c>
      <c r="I142" s="10">
        <v>49.145999908447202</v>
      </c>
      <c r="J142" s="22">
        <v>68.543182373046804</v>
      </c>
      <c r="K142" s="10">
        <v>44.610000610351499</v>
      </c>
      <c r="L142" s="10">
        <v>25.7209358215332</v>
      </c>
      <c r="M142" s="3">
        <v>0.69900000095367398</v>
      </c>
      <c r="N142" s="3">
        <v>0.51715171337127597</v>
      </c>
      <c r="O142" s="3">
        <v>0.63632076978683405</v>
      </c>
      <c r="P142" s="3">
        <v>0.62513023614883401</v>
      </c>
      <c r="Q142" s="3">
        <v>0.65508365631103505</v>
      </c>
      <c r="R142" s="3">
        <v>0.65775203704833896</v>
      </c>
      <c r="S142" s="3">
        <v>0.65782326459884599</v>
      </c>
      <c r="T142">
        <v>17</v>
      </c>
      <c r="U142">
        <v>2</v>
      </c>
      <c r="V142">
        <v>100</v>
      </c>
      <c r="W142">
        <v>0.99000000953674305</v>
      </c>
      <c r="X142">
        <v>1.29999995231628</v>
      </c>
      <c r="Y142">
        <v>0.89999997615814198</v>
      </c>
      <c r="Z142" s="10">
        <v>71.656906127929602</v>
      </c>
      <c r="AA142" s="10">
        <v>6.67299461364746</v>
      </c>
      <c r="AB142" s="10">
        <v>45.478546142578097</v>
      </c>
      <c r="AC142" s="10">
        <v>88.482398986816406</v>
      </c>
      <c r="AD142" s="10">
        <v>0.34629994630813599</v>
      </c>
      <c r="AE142" s="10">
        <v>0.31690025329589799</v>
      </c>
      <c r="AF142" s="10">
        <v>1.4059406518936099</v>
      </c>
      <c r="AG142" s="10">
        <v>1.1759834289550699</v>
      </c>
      <c r="AH142" s="3">
        <f t="shared" si="4"/>
        <v>4.8002608938585486E-3</v>
      </c>
      <c r="AI142" s="3">
        <f t="shared" si="5"/>
        <v>0.65888539700945903</v>
      </c>
      <c r="AJ142" s="3">
        <f>(AVERAGEIF($E:$E,_xlfn.CONCAT($A142,"_",$B142,"_",$C142,"_Standard"),$J:$J)-$J142)/$J142</f>
        <v>-0.65423829141553858</v>
      </c>
      <c r="AK142" s="3">
        <f>(AVERAGEIF($E:$E,_xlfn.CONCAT($A142,"_",$B142,"_",$C142,"_Standard"),$H:$H)-$H142)/$H142</f>
        <v>-0.63105269606004732</v>
      </c>
      <c r="AL142" s="3">
        <f>($J142+$L142-AVERAGEIF($E:$E,_xlfn.CONCAT($A142,"_",$B142,"_",$C142,"_Standard"),$H:$H))/$L142</f>
        <v>2.5706261348570996</v>
      </c>
    </row>
    <row r="143" spans="1:38" x14ac:dyDescent="0.25">
      <c r="A143" t="str" cm="1">
        <f t="array" ref="A143:D143">_xlfn.TEXTSPLIT(E143,"_")</f>
        <v>Crowd</v>
      </c>
      <c r="B143" t="str">
        <v>Point</v>
      </c>
      <c r="C143" t="str">
        <v>Oblique</v>
      </c>
      <c r="D143" t="str">
        <v>Longest</v>
      </c>
      <c r="E143" t="s">
        <v>534</v>
      </c>
      <c r="F143" s="10">
        <v>22.5333862304687</v>
      </c>
      <c r="G143" s="10">
        <v>60.285476684570298</v>
      </c>
      <c r="H143" s="22">
        <v>41.714385986328097</v>
      </c>
      <c r="I143" s="10">
        <v>24.131999969482401</v>
      </c>
      <c r="J143" s="22">
        <v>40.975982666015597</v>
      </c>
      <c r="K143" s="10">
        <v>23.7600002288818</v>
      </c>
      <c r="L143" s="10">
        <v>1.2841739654541</v>
      </c>
      <c r="M143" s="3">
        <v>0.42500001192092801</v>
      </c>
      <c r="N143" s="3">
        <v>0.59270632266998202</v>
      </c>
      <c r="O143" s="3">
        <v>0.58601033687591497</v>
      </c>
      <c r="P143" s="3">
        <v>0.50898677110671997</v>
      </c>
      <c r="Q143" s="3">
        <v>0.48148903250694203</v>
      </c>
      <c r="R143" s="3">
        <v>0.62816250324249201</v>
      </c>
      <c r="S143" s="3">
        <v>0.69400215148925704</v>
      </c>
      <c r="T143">
        <v>25</v>
      </c>
      <c r="U143">
        <v>2</v>
      </c>
      <c r="V143">
        <v>100</v>
      </c>
      <c r="W143">
        <v>0.99000000953674305</v>
      </c>
      <c r="X143">
        <v>1.29999995231628</v>
      </c>
      <c r="Y143">
        <v>0.89999997615814198</v>
      </c>
      <c r="Z143" s="10">
        <v>153.39129638671801</v>
      </c>
      <c r="AA143" s="10">
        <v>378.53646850585898</v>
      </c>
      <c r="AB143" s="10">
        <v>35.4568672180175</v>
      </c>
      <c r="AC143" s="10">
        <v>87.705223083496094</v>
      </c>
      <c r="AD143" s="10">
        <v>28.141086578369102</v>
      </c>
      <c r="AE143" s="10">
        <v>18.153394699096602</v>
      </c>
      <c r="AF143" s="10">
        <v>2.0577874183654701</v>
      </c>
      <c r="AG143" s="10">
        <v>1.1881141662597601</v>
      </c>
      <c r="AH143" s="3">
        <f t="shared" si="4"/>
        <v>0.81845650036431672</v>
      </c>
      <c r="AI143" s="3">
        <f t="shared" si="5"/>
        <v>0.3203009262012993</v>
      </c>
      <c r="AJ143" s="3">
        <f>(AVERAGEIF($E:$E,_xlfn.CONCAT($A143,"_",$B143,"_",$C143,"_Standard"),$J:$J)-$J143)/$J143</f>
        <v>-2.3427591101826835E-3</v>
      </c>
      <c r="AK143" s="3">
        <f>(AVERAGEIF($E:$E,_xlfn.CONCAT($A143,"_",$B143,"_",$C143,"_Standard"),$H:$H)-$H143)/$H143</f>
        <v>-2.3013804258838109E-3</v>
      </c>
      <c r="AL143" s="3">
        <f>($J143+$L143-AVERAGEIF($E:$E,_xlfn.CONCAT($A143,"_",$B143,"_",$C143,"_Standard"),$H:$H))/$L143</f>
        <v>0.49975418735526272</v>
      </c>
    </row>
    <row r="144" spans="1:38" x14ac:dyDescent="0.25">
      <c r="A144" t="str" cm="1">
        <f t="array" ref="A144:D144">_xlfn.TEXTSPLIT(E144,"_")</f>
        <v>Crowd</v>
      </c>
      <c r="B144" t="str">
        <v>Point</v>
      </c>
      <c r="C144" t="str">
        <v>Parallel</v>
      </c>
      <c r="D144" t="str">
        <v>Longest</v>
      </c>
      <c r="E144" t="s">
        <v>535</v>
      </c>
      <c r="F144" s="10">
        <v>43.940090179443303</v>
      </c>
      <c r="G144" s="10">
        <v>60.384773254394503</v>
      </c>
      <c r="H144" s="22">
        <v>63.5982055664062</v>
      </c>
      <c r="I144" s="10">
        <v>35.869998931884702</v>
      </c>
      <c r="J144" s="22">
        <v>58.095840454101499</v>
      </c>
      <c r="K144" s="10">
        <v>33.102001190185497</v>
      </c>
      <c r="L144" s="10">
        <v>12.013973236083901</v>
      </c>
      <c r="M144" s="3">
        <v>0.54199999570846502</v>
      </c>
      <c r="N144" s="3">
        <v>0.51665222644805897</v>
      </c>
      <c r="O144" s="3">
        <v>0.57862251996993996</v>
      </c>
      <c r="P144" s="3">
        <v>0.49813339114189098</v>
      </c>
      <c r="Q144" s="3">
        <v>0.45943424105644198</v>
      </c>
      <c r="R144" s="3">
        <v>0.57763808965682895</v>
      </c>
      <c r="S144" s="3">
        <v>0.63646423816680897</v>
      </c>
      <c r="T144">
        <v>25</v>
      </c>
      <c r="U144">
        <v>2</v>
      </c>
      <c r="V144">
        <v>100</v>
      </c>
      <c r="W144">
        <v>0.99000000953674305</v>
      </c>
      <c r="X144">
        <v>1.29999995231628</v>
      </c>
      <c r="Y144">
        <v>0.89999997615814198</v>
      </c>
      <c r="Z144" s="10">
        <v>164.98225402832</v>
      </c>
      <c r="AA144" s="10">
        <v>380.327392578125</v>
      </c>
      <c r="AB144" s="10">
        <v>36.135528564453097</v>
      </c>
      <c r="AC144" s="10">
        <v>87.705223083496094</v>
      </c>
      <c r="AD144" s="10">
        <v>28.103200912475501</v>
      </c>
      <c r="AE144" s="10">
        <v>18.193414688110298</v>
      </c>
      <c r="AF144" s="10">
        <v>2.0276579856872501</v>
      </c>
      <c r="AG144" s="10">
        <v>1.1881141662597601</v>
      </c>
      <c r="AH144" s="3">
        <f t="shared" si="4"/>
        <v>0.32216024630010309</v>
      </c>
      <c r="AI144" s="3">
        <f t="shared" si="5"/>
        <v>3.7905794406977049E-2</v>
      </c>
      <c r="AJ144" s="3">
        <f>(AVERAGEIF($E:$E,_xlfn.CONCAT($A144,"_",$B144,"_",$C144,"_Standard"),$J:$J)-$J144)/$J144</f>
        <v>-3.373064181588572E-4</v>
      </c>
      <c r="AK144" s="3">
        <f>(AVERAGEIF($E:$E,_xlfn.CONCAT($A144,"_",$B144,"_",$C144,"_Standard"),$H:$H)-$H144)/$H144</f>
        <v>-3.0806348986911171E-4</v>
      </c>
      <c r="AL144" s="3">
        <f>($J144+$L144-AVERAGEIF($E:$E,_xlfn.CONCAT($A144,"_",$B144,"_",$C144,"_Standard"),$H:$H))/$L144</f>
        <v>0.5436336739388582</v>
      </c>
    </row>
    <row r="145" spans="1:38" x14ac:dyDescent="0.25">
      <c r="A145" t="str" cm="1">
        <f t="array" ref="A145:D145">_xlfn.TEXTSPLIT(E145,"_")</f>
        <v>Cottage</v>
      </c>
      <c r="B145" t="str">
        <v>Plane</v>
      </c>
      <c r="C145" t="str">
        <v>Oblique</v>
      </c>
      <c r="D145" t="str">
        <v>Longest</v>
      </c>
      <c r="E145" t="s">
        <v>536</v>
      </c>
      <c r="F145" s="10">
        <v>292.04367065429602</v>
      </c>
      <c r="G145" s="10">
        <v>166.04399108886699</v>
      </c>
      <c r="H145" s="22">
        <v>301.61154174804602</v>
      </c>
      <c r="I145" s="10">
        <v>231.94200134277301</v>
      </c>
      <c r="J145" s="22">
        <v>298.14996337890602</v>
      </c>
      <c r="K145" s="10">
        <v>229.66499328613199</v>
      </c>
      <c r="L145" s="10">
        <v>38.039562225341797</v>
      </c>
      <c r="M145" s="3">
        <v>0.90899997949600198</v>
      </c>
      <c r="N145" s="3">
        <v>0.85832500457763605</v>
      </c>
      <c r="O145" s="3">
        <v>0.91508382558822599</v>
      </c>
      <c r="P145" s="3">
        <v>0.90717685222625699</v>
      </c>
      <c r="Q145" s="3">
        <v>0.89174371957778897</v>
      </c>
      <c r="R145" s="3">
        <v>0.89501798152923495</v>
      </c>
      <c r="S145" s="3">
        <v>0.89520931243896396</v>
      </c>
      <c r="T145">
        <v>23</v>
      </c>
      <c r="U145">
        <v>2</v>
      </c>
      <c r="V145">
        <v>100</v>
      </c>
      <c r="W145">
        <v>0.99000000953674305</v>
      </c>
      <c r="X145">
        <v>1.29999995231628</v>
      </c>
      <c r="Y145">
        <v>0.89999997615814198</v>
      </c>
      <c r="Z145" s="10">
        <v>121.29866027832</v>
      </c>
      <c r="AA145" s="10">
        <v>21.275026321411101</v>
      </c>
      <c r="AB145" s="10">
        <v>44.250617980957003</v>
      </c>
      <c r="AC145" s="10">
        <v>65.874328613281193</v>
      </c>
      <c r="AD145" s="10">
        <v>0.95489305257797197</v>
      </c>
      <c r="AE145" s="10">
        <v>1.90288662910461</v>
      </c>
      <c r="AF145" s="10">
        <v>2.09876537322998</v>
      </c>
      <c r="AG145" s="10">
        <v>1.7425718307495099</v>
      </c>
      <c r="AH145" s="3">
        <f t="shared" si="4"/>
        <v>2.090883432237868E-2</v>
      </c>
      <c r="AI145" s="3">
        <f t="shared" si="5"/>
        <v>0.79560826877098922</v>
      </c>
      <c r="AJ145" s="3">
        <f>(AVERAGEIF($E:$E,_xlfn.CONCAT($A145,"_",$B145,"_",$C145,"_Standard"),$J:$J)-$J145)/$J145</f>
        <v>-1.1379992462471188E-2</v>
      </c>
      <c r="AK145" s="3">
        <f>(AVERAGEIF($E:$E,_xlfn.CONCAT($A145,"_",$B145,"_",$C145,"_Standard"),$H:$H)-$H145)/$H145</f>
        <v>-1.1249182578083498E-2</v>
      </c>
      <c r="AL145" s="3">
        <f>($J145+$L145-AVERAGEIF($E:$E,_xlfn.CONCAT($A145,"_",$B145,"_",$C145,"_Standard"),$H:$H))/$L145</f>
        <v>0.99819411517009482</v>
      </c>
    </row>
    <row r="146" spans="1:38" x14ac:dyDescent="0.25">
      <c r="A146" t="str" cm="1">
        <f t="array" ref="A146:D146">_xlfn.TEXTSPLIT(E146,"_")</f>
        <v>Cottage</v>
      </c>
      <c r="B146" t="str">
        <v>Plane</v>
      </c>
      <c r="C146" t="str">
        <v>Parallel</v>
      </c>
      <c r="D146" t="str">
        <v>Longest</v>
      </c>
      <c r="E146" t="s">
        <v>537</v>
      </c>
      <c r="F146" s="10">
        <v>187.93748474121</v>
      </c>
      <c r="G146" s="10">
        <v>141.75395202636699</v>
      </c>
      <c r="H146" s="22">
        <v>205.20993041992099</v>
      </c>
      <c r="I146" s="10">
        <v>152.99699401855401</v>
      </c>
      <c r="J146" s="22">
        <v>187.41540527343699</v>
      </c>
      <c r="K146" s="10">
        <v>141.07899475097599</v>
      </c>
      <c r="L146" s="10">
        <v>69.509368896484304</v>
      </c>
      <c r="M146" s="3">
        <v>0.74400001764297397</v>
      </c>
      <c r="N146" s="3">
        <v>0.88823372125625599</v>
      </c>
      <c r="O146" s="3">
        <v>0.94365429878234797</v>
      </c>
      <c r="P146" s="3">
        <v>0.91597205400466897</v>
      </c>
      <c r="Q146" s="3">
        <v>0.90029835700988703</v>
      </c>
      <c r="R146" s="3">
        <v>0.900143802165985</v>
      </c>
      <c r="S146" s="3">
        <v>0.90036594867706299</v>
      </c>
      <c r="T146">
        <v>25</v>
      </c>
      <c r="U146">
        <v>2</v>
      </c>
      <c r="V146">
        <v>100</v>
      </c>
      <c r="W146">
        <v>0.99000000953674305</v>
      </c>
      <c r="X146">
        <v>1.29999995231628</v>
      </c>
      <c r="Y146">
        <v>0.89999997615814198</v>
      </c>
      <c r="Z146" s="10">
        <v>53.183502197265597</v>
      </c>
      <c r="AA146" s="10">
        <v>21.400810241699201</v>
      </c>
      <c r="AB146" s="10">
        <v>41.315475463867102</v>
      </c>
      <c r="AC146" s="10">
        <v>65.874328613281193</v>
      </c>
      <c r="AD146" s="10">
        <v>0.60799825191497803</v>
      </c>
      <c r="AE146" s="10">
        <v>1.9005875587463299</v>
      </c>
      <c r="AF146" s="10">
        <v>2.0952382087707502</v>
      </c>
      <c r="AG146" s="10">
        <v>1.7425718307495099</v>
      </c>
      <c r="AH146" s="3">
        <f t="shared" si="4"/>
        <v>2.7779421890843908E-3</v>
      </c>
      <c r="AI146" s="3">
        <f t="shared" si="5"/>
        <v>0.32211767357693649</v>
      </c>
      <c r="AJ146" s="3">
        <f>(AVERAGEIF($E:$E,_xlfn.CONCAT($A146,"_",$B146,"_",$C146,"_Standard"),$J:$J)-$J146)/$J146</f>
        <v>7.5852419092726928E-2</v>
      </c>
      <c r="AK146" s="3">
        <f>(AVERAGEIF($E:$E,_xlfn.CONCAT($A146,"_",$B146,"_",$C146,"_Standard"),$H:$H)-$H146)/$H146</f>
        <v>6.9274896089853016E-2</v>
      </c>
      <c r="AL146" s="3">
        <f>($J146+$L146-AVERAGEIF($E:$E,_xlfn.CONCAT($A146,"_",$B146,"_",$C146,"_Standard"),$H:$H))/$L146</f>
        <v>0.53948047204110017</v>
      </c>
    </row>
    <row r="147" spans="1:38" x14ac:dyDescent="0.25">
      <c r="A147" t="str" cm="1">
        <f t="array" ref="A147:D147">_xlfn.TEXTSPLIT(E147,"_")</f>
        <v>Random100</v>
      </c>
      <c r="B147" t="str">
        <v>Point</v>
      </c>
      <c r="C147" t="str">
        <v>45</v>
      </c>
      <c r="D147" t="str">
        <v>Longest</v>
      </c>
      <c r="E147" t="s">
        <v>538</v>
      </c>
      <c r="F147" s="10">
        <v>19.062028884887599</v>
      </c>
      <c r="G147" s="10">
        <v>18.935009002685501</v>
      </c>
      <c r="H147" s="22">
        <v>37.719615936279297</v>
      </c>
      <c r="I147" s="10">
        <v>20.349000930786101</v>
      </c>
      <c r="J147" s="22">
        <v>20.385602951049801</v>
      </c>
      <c r="K147" s="10">
        <v>11.0590000152587</v>
      </c>
      <c r="L147" s="10">
        <v>19.238660812377901</v>
      </c>
      <c r="M147" s="3">
        <v>9.8999999463558197E-2</v>
      </c>
      <c r="N147" s="3">
        <v>0.42482286691665599</v>
      </c>
      <c r="O147" s="3">
        <v>0.47807222604751498</v>
      </c>
      <c r="P147" s="3">
        <v>0.44261515140533397</v>
      </c>
      <c r="Q147" s="3">
        <v>0.44255575537681502</v>
      </c>
      <c r="R147" s="3">
        <v>0.44255575537681502</v>
      </c>
      <c r="S147" s="3">
        <v>0.44255575537681502</v>
      </c>
      <c r="T147">
        <v>9</v>
      </c>
      <c r="U147">
        <v>2</v>
      </c>
      <c r="V147">
        <v>100</v>
      </c>
      <c r="W147">
        <v>0.99000000953674305</v>
      </c>
      <c r="X147">
        <v>1.29999995231628</v>
      </c>
      <c r="Y147">
        <v>0.89999997615814198</v>
      </c>
      <c r="Z147" s="10">
        <v>0.42929986119270303</v>
      </c>
      <c r="AA147" s="10">
        <v>0.594199538230896</v>
      </c>
      <c r="AB147" s="10">
        <v>53.857143402099602</v>
      </c>
      <c r="AC147" s="10">
        <v>77.191917419433594</v>
      </c>
      <c r="AD147" s="10">
        <v>5.5400002747774103E-2</v>
      </c>
      <c r="AE147" s="10">
        <v>3.0099978670477801E-2</v>
      </c>
      <c r="AF147" s="10">
        <v>2.0102040767669598</v>
      </c>
      <c r="AG147" s="10">
        <v>1</v>
      </c>
      <c r="AH147" s="3">
        <f t="shared" si="4"/>
        <v>6.9435109670384187E-2</v>
      </c>
      <c r="AI147" s="3">
        <f t="shared" si="5"/>
        <v>7.6609097368718793E-2</v>
      </c>
      <c r="AJ147" s="3">
        <f>(AVERAGEIF($E:$E,_xlfn.CONCAT($A147,"_",$B147,"_",$C147,"_Standard"),$J:$J)-$J147)/$J147</f>
        <v>8.5750024303105164E-3</v>
      </c>
      <c r="AK147" s="3">
        <f>(AVERAGEIF($E:$E,_xlfn.CONCAT($A147,"_",$B147,"_",$C147,"_Standard"),$H:$H)-$H147)/$H147</f>
        <v>4.6343177988689491E-3</v>
      </c>
      <c r="AL147" s="3">
        <f>($J147+$L147-AVERAGEIF($E:$E,_xlfn.CONCAT($A147,"_",$B147,"_",$C147,"_Standard"),$H:$H))/$L147</f>
        <v>8.9914945562918333E-2</v>
      </c>
    </row>
    <row r="148" spans="1:38" x14ac:dyDescent="0.25">
      <c r="A148" t="str" cm="1">
        <f t="array" ref="A148:D148">_xlfn.TEXTSPLIT(E148,"_")</f>
        <v>Random100</v>
      </c>
      <c r="B148" t="str">
        <v>Point</v>
      </c>
      <c r="C148" t="str">
        <v>Parallel</v>
      </c>
      <c r="D148" t="str">
        <v>Longest</v>
      </c>
      <c r="E148" t="s">
        <v>539</v>
      </c>
      <c r="F148" s="10">
        <v>18.312370300292901</v>
      </c>
      <c r="G148" s="10">
        <v>18.935009002685501</v>
      </c>
      <c r="H148" s="22">
        <v>34.832061767578097</v>
      </c>
      <c r="I148" s="10">
        <v>19.0429992675781</v>
      </c>
      <c r="J148" s="22">
        <v>18.718429565429599</v>
      </c>
      <c r="K148" s="10">
        <v>10.2959995269775</v>
      </c>
      <c r="L148" s="10">
        <v>17.9839878082275</v>
      </c>
      <c r="M148" s="3">
        <v>0.104000002145767</v>
      </c>
      <c r="N148" s="3">
        <v>0.27306181192397999</v>
      </c>
      <c r="O148" s="3">
        <v>0.42207875847816401</v>
      </c>
      <c r="P148" s="3">
        <v>0.38754510879516602</v>
      </c>
      <c r="Q148" s="3">
        <v>0.38770559430122298</v>
      </c>
      <c r="R148" s="3">
        <v>0.38770559430122298</v>
      </c>
      <c r="S148" s="3">
        <v>0.38770559430122298</v>
      </c>
      <c r="T148">
        <v>9</v>
      </c>
      <c r="U148">
        <v>2</v>
      </c>
      <c r="V148">
        <v>100</v>
      </c>
      <c r="W148">
        <v>0.99000000953674305</v>
      </c>
      <c r="X148">
        <v>1.29999995231628</v>
      </c>
      <c r="Y148">
        <v>0.89999997615814198</v>
      </c>
      <c r="Z148" s="10">
        <v>0.42140001058578402</v>
      </c>
      <c r="AA148" s="10">
        <v>0.598399758338928</v>
      </c>
      <c r="AB148" s="10">
        <v>53.857143402099602</v>
      </c>
      <c r="AC148" s="10">
        <v>77.191917419433594</v>
      </c>
      <c r="AD148" s="10">
        <v>5.3400013595819397E-2</v>
      </c>
      <c r="AE148" s="10">
        <v>3.00999823957681E-2</v>
      </c>
      <c r="AF148" s="10">
        <v>2</v>
      </c>
      <c r="AG148" s="10">
        <v>1</v>
      </c>
      <c r="AH148" s="3">
        <f t="shared" si="4"/>
        <v>2.2174041834999516E-2</v>
      </c>
      <c r="AI148" s="3">
        <f t="shared" si="5"/>
        <v>1.1438042475986419E-2</v>
      </c>
      <c r="AJ148" s="3">
        <f>(AVERAGEIF($E:$E,_xlfn.CONCAT($A148,"_",$B148,"_",$C148,"_Standard"),$J:$J)-$J148)/$J148</f>
        <v>5.3486563068840635E-2</v>
      </c>
      <c r="AK148" s="3">
        <f>(AVERAGEIF($E:$E,_xlfn.CONCAT($A148,"_",$B148,"_",$C148,"_Standard"),$H:$H)-$H148)/$H148</f>
        <v>2.8743241715927161E-2</v>
      </c>
      <c r="AL148" s="3">
        <f>($J148+$L148-AVERAGEIF($E:$E,_xlfn.CONCAT($A148,"_",$B148,"_",$C148,"_Standard"),$H:$H))/$L148</f>
        <v>4.8330172623435794E-2</v>
      </c>
    </row>
    <row r="149" spans="1:38" x14ac:dyDescent="0.25">
      <c r="A149" t="str" cm="1">
        <f t="array" ref="A149:D149">_xlfn.TEXTSPLIT(E149,"_")</f>
        <v>Crowd</v>
      </c>
      <c r="B149" t="str">
        <v>Point</v>
      </c>
      <c r="C149" t="str">
        <v>15</v>
      </c>
      <c r="D149" t="str">
        <v>Longest</v>
      </c>
      <c r="E149" t="s">
        <v>540</v>
      </c>
      <c r="F149" s="10">
        <v>38.270847320556598</v>
      </c>
      <c r="G149" s="10">
        <v>60.405418395996001</v>
      </c>
      <c r="H149" s="22">
        <v>58.110671997070298</v>
      </c>
      <c r="I149" s="10">
        <v>32.380001068115199</v>
      </c>
      <c r="J149" s="22">
        <v>52.334312438964801</v>
      </c>
      <c r="K149" s="10">
        <v>29.468000411987301</v>
      </c>
      <c r="L149" s="10">
        <v>10.2600355148315</v>
      </c>
      <c r="M149" s="3">
        <v>0.43700000643730103</v>
      </c>
      <c r="N149" s="3">
        <v>0.67462098598480202</v>
      </c>
      <c r="O149" s="3">
        <v>0.67574918270110995</v>
      </c>
      <c r="P149" s="3">
        <v>0.55456566810607899</v>
      </c>
      <c r="Q149" s="3">
        <v>0.50882494449615401</v>
      </c>
      <c r="R149" s="3">
        <v>0.63256102800369196</v>
      </c>
      <c r="S149" s="3">
        <v>0.69962495565414395</v>
      </c>
      <c r="T149">
        <v>25</v>
      </c>
      <c r="U149">
        <v>2</v>
      </c>
      <c r="V149">
        <v>100</v>
      </c>
      <c r="W149">
        <v>0.99000000953674305</v>
      </c>
      <c r="X149">
        <v>1.29999995231628</v>
      </c>
      <c r="Y149">
        <v>0.89999997615814198</v>
      </c>
      <c r="Z149" s="10">
        <v>156.86991882324199</v>
      </c>
      <c r="AA149" s="10">
        <v>379.35955810546801</v>
      </c>
      <c r="AB149" s="10">
        <v>36.162826538085902</v>
      </c>
      <c r="AC149" s="10">
        <v>87.705223083496094</v>
      </c>
      <c r="AD149" s="10">
        <v>27.797914505004801</v>
      </c>
      <c r="AE149" s="10">
        <v>18.1174011230468</v>
      </c>
      <c r="AF149" s="10">
        <v>2.0305089950561501</v>
      </c>
      <c r="AG149" s="10">
        <v>1.1881141662597601</v>
      </c>
      <c r="AH149" s="3">
        <f t="shared" si="4"/>
        <v>0.36747200814794162</v>
      </c>
      <c r="AI149" s="3">
        <f t="shared" si="5"/>
        <v>0.13361559560965142</v>
      </c>
      <c r="AJ149" s="3">
        <f>(AVERAGEIF($E:$E,_xlfn.CONCAT($A149,"_",$B149,"_",$C149,"_Standard"),$J:$J)-$J149)/$J149</f>
        <v>-1.0929267651602296E-3</v>
      </c>
      <c r="AK149" s="3">
        <f>(AVERAGEIF($E:$E,_xlfn.CONCAT($A149,"_",$B149,"_",$C149,"_Standard"),$H:$H)-$H149)/$H149</f>
        <v>-9.8435250414898793E-4</v>
      </c>
      <c r="AL149" s="3">
        <f>($J149+$L149-AVERAGEIF($E:$E,_xlfn.CONCAT($A149,"_",$B149,"_",$C149,"_Standard"),$H:$H))/$L149</f>
        <v>0.44257910566293729</v>
      </c>
    </row>
    <row r="150" spans="1:38" x14ac:dyDescent="0.25">
      <c r="A150" t="str" cm="1">
        <f t="array" ref="A150:D150">_xlfn.TEXTSPLIT(E150,"_")</f>
        <v>Cottage</v>
      </c>
      <c r="B150" t="str">
        <v>Plane</v>
      </c>
      <c r="C150" t="str">
        <v>15</v>
      </c>
      <c r="D150" t="str">
        <v>Longest</v>
      </c>
      <c r="E150" t="s">
        <v>541</v>
      </c>
      <c r="F150" s="10">
        <v>262.14303588867102</v>
      </c>
      <c r="G150" s="10">
        <v>161.39054870605401</v>
      </c>
      <c r="H150" s="22">
        <v>266.292236328125</v>
      </c>
      <c r="I150" s="10">
        <v>203.10800170898401</v>
      </c>
      <c r="J150" s="22">
        <v>259.51110839843699</v>
      </c>
      <c r="K150" s="10">
        <v>198.43899536132801</v>
      </c>
      <c r="L150" s="10">
        <v>62.788871765136697</v>
      </c>
      <c r="M150" s="3">
        <v>0.89200001955032304</v>
      </c>
      <c r="N150" s="3">
        <v>0.88161438703536898</v>
      </c>
      <c r="O150" s="3">
        <v>0.962410748004913</v>
      </c>
      <c r="P150" s="3">
        <v>0.91531896591186501</v>
      </c>
      <c r="Q150" s="3">
        <v>0.88882017135620095</v>
      </c>
      <c r="R150" s="3">
        <v>0.88368624448776201</v>
      </c>
      <c r="S150" s="3">
        <v>0.88400655984878496</v>
      </c>
      <c r="T150">
        <v>26</v>
      </c>
      <c r="U150">
        <v>2</v>
      </c>
      <c r="V150">
        <v>100</v>
      </c>
      <c r="W150">
        <v>0.99000000953674305</v>
      </c>
      <c r="X150">
        <v>1.29999995231628</v>
      </c>
      <c r="Y150">
        <v>0.89999997615814198</v>
      </c>
      <c r="Z150" s="10">
        <v>125.466415405273</v>
      </c>
      <c r="AA150" s="10">
        <v>21.93745803833</v>
      </c>
      <c r="AB150" s="10">
        <v>47.996566772460902</v>
      </c>
      <c r="AC150" s="10">
        <v>65.874328613281193</v>
      </c>
      <c r="AD150" s="10">
        <v>1.00149357318878</v>
      </c>
      <c r="AE150" s="10">
        <v>1.9989874362945499</v>
      </c>
      <c r="AF150" s="10">
        <v>2.0646452903747501</v>
      </c>
      <c r="AG150" s="10">
        <v>1.7425718307495099</v>
      </c>
      <c r="AH150" s="3">
        <f t="shared" si="4"/>
        <v>1.0040043525519335E-2</v>
      </c>
      <c r="AI150" s="3">
        <f t="shared" si="5"/>
        <v>0.60796967653349532</v>
      </c>
      <c r="AJ150" s="3">
        <f>(AVERAGEIF($E:$E,_xlfn.CONCAT($A150,"_",$B150,"_",$C150,"_Standard"),$J:$J)-$J150)/$J150</f>
        <v>1.4406737804664057E-2</v>
      </c>
      <c r="AK150" s="3">
        <f>(AVERAGEIF($E:$E,_xlfn.CONCAT($A150,"_",$B150,"_",$C150,"_Standard"),$H:$H)-$H150)/$H150</f>
        <v>1.4039985037581615E-2</v>
      </c>
      <c r="AL150" s="3">
        <f>($J150+$L150-AVERAGEIF($E:$E,_xlfn.CONCAT($A150,"_",$B150,"_",$C150,"_Standard"),$H:$H))/$L150</f>
        <v>0.83245650626262513</v>
      </c>
    </row>
    <row r="151" spans="1:38" x14ac:dyDescent="0.25">
      <c r="A151" t="str" cm="1">
        <f t="array" ref="A151:D151">_xlfn.TEXTSPLIT(E151,"_")</f>
        <v>Sponza</v>
      </c>
      <c r="B151" t="str">
        <v>Point</v>
      </c>
      <c r="C151" t="str">
        <v>Parallel</v>
      </c>
      <c r="D151" t="str">
        <v>Longest</v>
      </c>
      <c r="E151" t="s">
        <v>542</v>
      </c>
      <c r="F151" s="10">
        <v>375.70242309570301</v>
      </c>
      <c r="G151" s="10">
        <v>197.212646484375</v>
      </c>
      <c r="H151" s="22">
        <v>384.37374877929602</v>
      </c>
      <c r="I151" s="10">
        <v>273.55999755859301</v>
      </c>
      <c r="J151" s="22">
        <v>384.37374877929602</v>
      </c>
      <c r="K151" s="10">
        <v>273.55999755859301</v>
      </c>
      <c r="L151" s="10">
        <v>384.37374877929602</v>
      </c>
      <c r="M151" s="3">
        <v>1</v>
      </c>
      <c r="N151" s="3">
        <v>0.14216589927673301</v>
      </c>
      <c r="O151" s="3">
        <v>0.698655664920806</v>
      </c>
      <c r="P151" s="3">
        <v>0.68054991960525502</v>
      </c>
      <c r="Q151" s="3">
        <v>0.65720593929290705</v>
      </c>
      <c r="R151" s="3">
        <v>0.69121611118316595</v>
      </c>
      <c r="S151" s="3">
        <v>0.72585374116897505</v>
      </c>
      <c r="T151">
        <v>30</v>
      </c>
      <c r="U151">
        <v>2</v>
      </c>
      <c r="V151">
        <v>100</v>
      </c>
      <c r="W151">
        <v>0.99000000953674305</v>
      </c>
      <c r="X151">
        <v>1.29999995231628</v>
      </c>
      <c r="Y151">
        <v>0.89999997615814198</v>
      </c>
      <c r="Z151" s="10">
        <v>225.35852050781199</v>
      </c>
      <c r="AA151" s="10">
        <v>833.44622802734295</v>
      </c>
      <c r="AB151" s="10">
        <v>33.034156799316399</v>
      </c>
      <c r="AC151" s="10">
        <v>76.229072570800696</v>
      </c>
      <c r="AD151" s="10">
        <v>51.873008728027301</v>
      </c>
      <c r="AE151" s="10">
        <v>53.278896331787102</v>
      </c>
      <c r="AF151" s="10">
        <v>2.41866779327392</v>
      </c>
      <c r="AG151" s="10">
        <v>1.4165676832198999</v>
      </c>
      <c r="AH151" s="3">
        <f t="shared" si="4"/>
        <v>2.308030278895528E-2</v>
      </c>
      <c r="AI151" s="3">
        <f t="shared" si="5"/>
        <v>0.94903194917446454</v>
      </c>
      <c r="AJ151" s="3">
        <f>(AVERAGEIF($E:$E,_xlfn.CONCAT($A151,"_",$B151,"_",$C151,"_Standard"),$J:$J)-$J151)/$J151</f>
        <v>1.1093944903761204E-3</v>
      </c>
      <c r="AK151" s="3">
        <f>(AVERAGEIF($E:$E,_xlfn.CONCAT($A151,"_",$B151,"_",$C151,"_Standard"),$H:$H)-$H151)/$H151</f>
        <v>1.1093944903761204E-3</v>
      </c>
      <c r="AL151" s="3">
        <f>($J151+$L151-AVERAGEIF($E:$E,_xlfn.CONCAT($A151,"_",$B151,"_",$C151,"_Standard"),$H:$H))/$L151</f>
        <v>0.99889060550962383</v>
      </c>
    </row>
    <row r="152" spans="1:38" x14ac:dyDescent="0.25">
      <c r="A152" t="str" cm="1">
        <f t="array" ref="A152:D152">_xlfn.TEXTSPLIT(E152,"_")</f>
        <v>Random100</v>
      </c>
      <c r="B152" t="str">
        <v>Point</v>
      </c>
      <c r="C152" t="str">
        <v>15</v>
      </c>
      <c r="D152" t="str">
        <v>Longest</v>
      </c>
      <c r="E152" t="s">
        <v>543</v>
      </c>
      <c r="F152" s="10">
        <v>18.7938327789306</v>
      </c>
      <c r="G152" s="10">
        <v>18.935009002685501</v>
      </c>
      <c r="H152" s="22">
        <v>36.342033386230398</v>
      </c>
      <c r="I152" s="10">
        <v>19.784000396728501</v>
      </c>
      <c r="J152" s="22">
        <v>19.840410232543899</v>
      </c>
      <c r="K152" s="10">
        <v>10.8780002593994</v>
      </c>
      <c r="L152" s="10">
        <v>18.562034606933501</v>
      </c>
      <c r="M152" s="3">
        <v>0.111000001430511</v>
      </c>
      <c r="N152" s="3">
        <v>0.34877964854240401</v>
      </c>
      <c r="O152" s="3">
        <v>0.47225934267044001</v>
      </c>
      <c r="P152" s="3">
        <v>0.43150487542152399</v>
      </c>
      <c r="Q152" s="3">
        <v>0.43156298995018</v>
      </c>
      <c r="R152" s="3">
        <v>0.43156298995018</v>
      </c>
      <c r="S152" s="3">
        <v>0.43156298995018</v>
      </c>
      <c r="T152">
        <v>9</v>
      </c>
      <c r="U152">
        <v>2</v>
      </c>
      <c r="V152">
        <v>100</v>
      </c>
      <c r="W152">
        <v>0.99000000953674305</v>
      </c>
      <c r="X152">
        <v>1.29999995231628</v>
      </c>
      <c r="Y152">
        <v>0.89999997615814198</v>
      </c>
      <c r="Z152" s="10">
        <v>0.42669987678527799</v>
      </c>
      <c r="AA152" s="10">
        <v>0.58809959888458196</v>
      </c>
      <c r="AB152" s="10">
        <v>53.857143402099602</v>
      </c>
      <c r="AC152" s="10">
        <v>77.191917419433594</v>
      </c>
      <c r="AD152" s="10">
        <v>5.4199993610381997E-2</v>
      </c>
      <c r="AE152" s="10">
        <v>2.9699981212615901E-2</v>
      </c>
      <c r="AF152" s="10">
        <v>2.0102040767669598</v>
      </c>
      <c r="AG152" s="10">
        <v>1</v>
      </c>
      <c r="AH152" s="3">
        <f t="shared" si="4"/>
        <v>5.5687281350433035E-2</v>
      </c>
      <c r="AI152" s="3">
        <f t="shared" si="5"/>
        <v>4.7816255578752978E-2</v>
      </c>
      <c r="AJ152" s="3">
        <f>(AVERAGEIF($E:$E,_xlfn.CONCAT($A152,"_",$B152,"_",$C152,"_Standard"),$J:$J)-$J152)/$J152</f>
        <v>3.8124169097188881E-2</v>
      </c>
      <c r="AK152" s="3">
        <f>(AVERAGEIF($E:$E,_xlfn.CONCAT($A152,"_",$B152,"_",$C152,"_Standard"),$H:$H)-$H152)/$H152</f>
        <v>2.0813289099037964E-2</v>
      </c>
      <c r="AL152" s="3">
        <f>($J152+$L152-AVERAGEIF($E:$E,_xlfn.CONCAT($A152,"_",$B152,"_",$C152,"_Standard"),$H:$H))/$L152</f>
        <v>7.0251684879706358E-2</v>
      </c>
    </row>
    <row r="153" spans="1:38" x14ac:dyDescent="0.25">
      <c r="A153" t="str" cm="1">
        <f t="array" ref="A153:D153">_xlfn.TEXTSPLIT(E153,"_")</f>
        <v>Crowd</v>
      </c>
      <c r="B153" t="str">
        <v>Point</v>
      </c>
      <c r="C153" t="str">
        <v>45</v>
      </c>
      <c r="D153" t="str">
        <v>Longest</v>
      </c>
      <c r="E153" t="s">
        <v>544</v>
      </c>
      <c r="F153" s="10">
        <v>21.425786972045898</v>
      </c>
      <c r="G153" s="10">
        <v>60.417201995849602</v>
      </c>
      <c r="H153" s="22">
        <v>38.244426727294901</v>
      </c>
      <c r="I153" s="10">
        <v>21.768999099731399</v>
      </c>
      <c r="J153" s="22">
        <v>36.050441741943303</v>
      </c>
      <c r="K153" s="10">
        <v>20.665000915527301</v>
      </c>
      <c r="L153" s="10">
        <v>3.15229892730712</v>
      </c>
      <c r="M153" s="3">
        <v>0.30399999022483798</v>
      </c>
      <c r="N153" s="3">
        <v>0.72169005870819003</v>
      </c>
      <c r="O153" s="3">
        <v>0.72169005870819003</v>
      </c>
      <c r="P153" s="3">
        <v>0.566900134086608</v>
      </c>
      <c r="Q153" s="3">
        <v>0.53354096412658603</v>
      </c>
      <c r="R153" s="3">
        <v>0.69664233922958296</v>
      </c>
      <c r="S153" s="3">
        <v>0.78216397762298495</v>
      </c>
      <c r="T153">
        <v>25</v>
      </c>
      <c r="U153">
        <v>2</v>
      </c>
      <c r="V153">
        <v>100</v>
      </c>
      <c r="W153">
        <v>0.99000000953674305</v>
      </c>
      <c r="X153">
        <v>1.29999995231628</v>
      </c>
      <c r="Y153">
        <v>0.89999997615814198</v>
      </c>
      <c r="Z153" s="10">
        <v>157.45735168457</v>
      </c>
      <c r="AA153" s="10">
        <v>379.07897949218699</v>
      </c>
      <c r="AB153" s="10">
        <v>36.364238739013601</v>
      </c>
      <c r="AC153" s="10">
        <v>87.705223083496094</v>
      </c>
      <c r="AD153" s="10">
        <v>27.5925579071044</v>
      </c>
      <c r="AE153" s="10">
        <v>18.135448455810501</v>
      </c>
      <c r="AF153" s="10">
        <v>2.0214989185333199</v>
      </c>
      <c r="AG153" s="10">
        <v>1.1881141662597601</v>
      </c>
      <c r="AH153" s="3">
        <f t="shared" si="4"/>
        <v>0.68257258363382911</v>
      </c>
      <c r="AI153" s="3">
        <f t="shared" si="5"/>
        <v>0.40330832029560371</v>
      </c>
      <c r="AJ153" s="3">
        <f>(AVERAGEIF($E:$E,_xlfn.CONCAT($A153,"_",$B153,"_",$C153,"_Standard"),$J:$J)-$J153)/$J153</f>
        <v>-1.5089297212276848E-3</v>
      </c>
      <c r="AK153" s="3">
        <f>(AVERAGEIF($E:$E,_xlfn.CONCAT($A153,"_",$B153,"_",$C153,"_Standard"),$H:$H)-$H153)/$H153</f>
        <v>-1.4223662808619103E-3</v>
      </c>
      <c r="AL153" s="3">
        <f>($J153+$L153-AVERAGEIF($E:$E,_xlfn.CONCAT($A153,"_",$B153,"_",$C153,"_Standard"),$H:$H))/$L153</f>
        <v>0.32126125989848309</v>
      </c>
    </row>
    <row r="154" spans="1:38" x14ac:dyDescent="0.25">
      <c r="A154" t="str" cm="1">
        <f t="array" ref="A154:D154">_xlfn.TEXTSPLIT(E154,"_")</f>
        <v>Cottage</v>
      </c>
      <c r="B154" t="str">
        <v>Plane</v>
      </c>
      <c r="C154" t="str">
        <v>45</v>
      </c>
      <c r="D154" t="str">
        <v>Longest</v>
      </c>
      <c r="E154" t="s">
        <v>545</v>
      </c>
      <c r="F154" s="10">
        <v>300.33346557617102</v>
      </c>
      <c r="G154" s="10">
        <v>165.31781005859301</v>
      </c>
      <c r="H154" s="22">
        <v>311.48162841796801</v>
      </c>
      <c r="I154" s="10">
        <v>238.919998168945</v>
      </c>
      <c r="J154" s="22">
        <v>305.81167602539</v>
      </c>
      <c r="K154" s="10">
        <v>235.17100524902301</v>
      </c>
      <c r="L154" s="10">
        <v>46.0975532531738</v>
      </c>
      <c r="M154" s="3">
        <v>0.87699997425079301</v>
      </c>
      <c r="N154" s="3">
        <v>0.87688839435577304</v>
      </c>
      <c r="O154" s="3">
        <v>0.91246819496154696</v>
      </c>
      <c r="P154" s="3">
        <v>0.89659357070922796</v>
      </c>
      <c r="Q154" s="3">
        <v>0.876337170600891</v>
      </c>
      <c r="R154" s="3">
        <v>0.87937581539153997</v>
      </c>
      <c r="S154" s="3">
        <v>0.87951028347015303</v>
      </c>
      <c r="T154">
        <v>23</v>
      </c>
      <c r="U154">
        <v>2</v>
      </c>
      <c r="V154">
        <v>100</v>
      </c>
      <c r="W154">
        <v>0.99000000953674305</v>
      </c>
      <c r="X154">
        <v>1.29999995231628</v>
      </c>
      <c r="Y154">
        <v>0.89999997615814198</v>
      </c>
      <c r="Z154" s="10">
        <v>138.71142578125</v>
      </c>
      <c r="AA154" s="10">
        <v>21.474533081054599</v>
      </c>
      <c r="AB154" s="10">
        <v>46.463954925537102</v>
      </c>
      <c r="AC154" s="10">
        <v>65.874328613281193</v>
      </c>
      <c r="AD154" s="10">
        <v>1.03789281845092</v>
      </c>
      <c r="AE154" s="10">
        <v>1.9454866647720299</v>
      </c>
      <c r="AF154" s="10">
        <v>2.0417344570159899</v>
      </c>
      <c r="AG154" s="10">
        <v>1.7425718307495099</v>
      </c>
      <c r="AH154" s="3">
        <f t="shared" si="4"/>
        <v>1.8240426316492479E-2</v>
      </c>
      <c r="AI154" s="3">
        <f t="shared" si="5"/>
        <v>0.84984107832666211</v>
      </c>
      <c r="AJ154" s="3">
        <f>(AVERAGEIF($E:$E,_xlfn.CONCAT($A154,"_",$B154,"_",$C154,"_Standard"),$J:$J)-$J154)/$J154</f>
        <v>-6.2779187008038927E-3</v>
      </c>
      <c r="AK154" s="3">
        <f>(AVERAGEIF($E:$E,_xlfn.CONCAT($A154,"_",$B154,"_",$C154,"_Standard"),$H:$H)-$H154)/$H154</f>
        <v>-6.1636406923711289E-3</v>
      </c>
      <c r="AL154" s="3">
        <f>($J154+$L154-AVERAGEIF($E:$E,_xlfn.CONCAT($A154,"_",$B154,"_",$C154,"_Standard"),$H:$H))/$L154</f>
        <v>0.91864879395791277</v>
      </c>
    </row>
    <row r="155" spans="1:38" x14ac:dyDescent="0.25">
      <c r="A155" t="str" cm="1">
        <f t="array" ref="A155:D155">_xlfn.TEXTSPLIT(E155,"_")</f>
        <v>Random1000</v>
      </c>
      <c r="B155" t="str">
        <v>Point</v>
      </c>
      <c r="C155" t="str">
        <v>Parallel</v>
      </c>
      <c r="D155" t="str">
        <v>Longest</v>
      </c>
      <c r="E155" t="s">
        <v>546</v>
      </c>
      <c r="F155" s="10">
        <v>79.638572692871094</v>
      </c>
      <c r="G155" s="10">
        <v>69.840507507324205</v>
      </c>
      <c r="H155" s="22">
        <v>115.879554748535</v>
      </c>
      <c r="I155" s="10">
        <v>68.123001098632798</v>
      </c>
      <c r="J155" s="22">
        <v>88.402412414550696</v>
      </c>
      <c r="K155" s="10">
        <v>52.318000793457003</v>
      </c>
      <c r="L155" s="10">
        <v>63.165969848632798</v>
      </c>
      <c r="M155" s="3">
        <v>0.56499999761581399</v>
      </c>
      <c r="N155" s="3">
        <v>0.42611426115036</v>
      </c>
      <c r="O155" s="3">
        <v>0.73419892787933305</v>
      </c>
      <c r="P155" s="3">
        <v>0.66278713941574097</v>
      </c>
      <c r="Q155" s="3">
        <v>0.62324070930480902</v>
      </c>
      <c r="R155" s="3">
        <v>0.62359547615051203</v>
      </c>
      <c r="S155" s="3">
        <v>0.62359547615051203</v>
      </c>
      <c r="T155">
        <v>13</v>
      </c>
      <c r="U155">
        <v>2</v>
      </c>
      <c r="V155">
        <v>100</v>
      </c>
      <c r="W155">
        <v>0.99000000953674305</v>
      </c>
      <c r="X155">
        <v>1.29999995231628</v>
      </c>
      <c r="Y155">
        <v>0.89999997615814198</v>
      </c>
      <c r="Z155" s="10">
        <v>3.2391004562377899</v>
      </c>
      <c r="AA155" s="10">
        <v>6.7031941413879297</v>
      </c>
      <c r="AB155" s="10">
        <v>40.258846282958899</v>
      </c>
      <c r="AC155" s="10">
        <v>85.615615844726506</v>
      </c>
      <c r="AD155" s="10">
        <v>0.50989860296249301</v>
      </c>
      <c r="AE155" s="10">
        <v>0.28300142288208002</v>
      </c>
      <c r="AF155" s="10">
        <v>2.0080890655517498</v>
      </c>
      <c r="AG155" s="10">
        <v>1.00200200080871</v>
      </c>
      <c r="AH155" s="3">
        <f t="shared" si="4"/>
        <v>0.11004516310805385</v>
      </c>
      <c r="AI155" s="3">
        <f t="shared" si="5"/>
        <v>0.26577563035720919</v>
      </c>
      <c r="AJ155" s="3">
        <f>(AVERAGEIF($E:$E,_xlfn.CONCAT($A155,"_",$B155,"_",$C155,"_Standard"),$J:$J)-$J155)/$J155</f>
        <v>-5.1718806488015691E-3</v>
      </c>
      <c r="AK155" s="3">
        <f>(AVERAGEIF($E:$E,_xlfn.CONCAT($A155,"_",$B155,"_",$C155,"_Standard"),$H:$H)-$H155)/$H155</f>
        <v>-3.9455998641105073E-3</v>
      </c>
      <c r="AL155" s="3">
        <f>($J155+$L155-AVERAGEIF($E:$E,_xlfn.CONCAT($A155,"_",$B155,"_",$C155,"_Standard"),$H:$H))/$L155</f>
        <v>0.57223916543568831</v>
      </c>
    </row>
    <row r="156" spans="1:38" x14ac:dyDescent="0.25">
      <c r="A156" t="str" cm="1">
        <f t="array" ref="A156:D156">_xlfn.TEXTSPLIT(E156,"_")</f>
        <v>CottageWalls</v>
      </c>
      <c r="B156" t="str">
        <v>Plane</v>
      </c>
      <c r="C156" t="str">
        <v>Parallel</v>
      </c>
      <c r="D156" t="str">
        <v>Longest</v>
      </c>
      <c r="E156" t="s">
        <v>547</v>
      </c>
      <c r="F156" s="10">
        <v>323.12258911132801</v>
      </c>
      <c r="G156" s="10">
        <v>171.173416137695</v>
      </c>
      <c r="H156" s="22">
        <v>324.4482421875</v>
      </c>
      <c r="I156" s="10">
        <v>244.07099914550699</v>
      </c>
      <c r="J156" s="22">
        <v>324.29702758789</v>
      </c>
      <c r="K156" s="10">
        <v>243.98699951171801</v>
      </c>
      <c r="L156" s="10">
        <v>50.400005340576101</v>
      </c>
      <c r="M156" s="3">
        <v>1</v>
      </c>
      <c r="N156" s="3">
        <v>0.850799620151519</v>
      </c>
      <c r="O156" s="3">
        <v>0.88534390926360995</v>
      </c>
      <c r="P156" s="3">
        <v>0.86457353830337502</v>
      </c>
      <c r="Q156" s="3">
        <v>0.843161821365356</v>
      </c>
      <c r="R156" s="3">
        <v>0.83215677738189697</v>
      </c>
      <c r="S156" s="3">
        <v>0.832164466381073</v>
      </c>
      <c r="T156">
        <v>25</v>
      </c>
      <c r="U156">
        <v>2</v>
      </c>
      <c r="V156">
        <v>100</v>
      </c>
      <c r="W156">
        <v>0.99000000953674305</v>
      </c>
      <c r="X156">
        <v>1.29999995231628</v>
      </c>
      <c r="Y156">
        <v>0.89999997615814198</v>
      </c>
      <c r="Z156" s="10">
        <v>64.475532531738196</v>
      </c>
      <c r="AA156" s="10">
        <v>30.895105361938398</v>
      </c>
      <c r="AB156" s="10">
        <v>43.752670288085902</v>
      </c>
      <c r="AC156" s="10">
        <v>69.238395690917898</v>
      </c>
      <c r="AD156" s="10">
        <v>0.68129789829254095</v>
      </c>
      <c r="AE156" s="10">
        <v>2.4874958992004301</v>
      </c>
      <c r="AF156" s="10">
        <v>2.16103196144104</v>
      </c>
      <c r="AG156" s="10">
        <v>1.63868224620819</v>
      </c>
      <c r="AH156" s="3">
        <f t="shared" si="4"/>
        <v>3.6346529649691241E-3</v>
      </c>
      <c r="AI156" s="3">
        <f t="shared" si="5"/>
        <v>0.89455252401470797</v>
      </c>
      <c r="AJ156" s="3">
        <f>(AVERAGEIF($E:$E,_xlfn.CONCAT($A156,"_",$B156,"_",$C156,"_Standard"),$J:$J)-$J156)/$J156</f>
        <v>-0.15910296506914612</v>
      </c>
      <c r="AK156" s="3">
        <f>(AVERAGEIF($E:$E,_xlfn.CONCAT($A156,"_",$B156,"_",$C156,"_Standard"),$H:$H)-$H156)/$H156</f>
        <v>-0.15902890649690765</v>
      </c>
      <c r="AL156" s="3">
        <f>($J156+$L156-AVERAGEIF($E:$E,_xlfn.CONCAT($A156,"_",$B156,"_",$C156,"_Standard"),$H:$H))/$L156</f>
        <v>2.0207426412491718</v>
      </c>
    </row>
    <row r="157" spans="1:38" x14ac:dyDescent="0.25">
      <c r="A157" t="str" cm="1">
        <f t="array" ref="A157:D157">_xlfn.TEXTSPLIT(E157,"_")</f>
        <v>Random1000</v>
      </c>
      <c r="B157" t="str">
        <v>Point</v>
      </c>
      <c r="C157" t="str">
        <v>15</v>
      </c>
      <c r="D157" t="str">
        <v>Longest</v>
      </c>
      <c r="E157" t="s">
        <v>548</v>
      </c>
      <c r="F157" s="10">
        <v>79.731956481933594</v>
      </c>
      <c r="G157" s="10">
        <v>69.641822814941406</v>
      </c>
      <c r="H157" s="22">
        <v>116.409851074218</v>
      </c>
      <c r="I157" s="10">
        <v>68.184997558593693</v>
      </c>
      <c r="J157" s="22">
        <v>87.258773803710895</v>
      </c>
      <c r="K157" s="10">
        <v>51.4799995422363</v>
      </c>
      <c r="L157" s="10">
        <v>62.825817108154297</v>
      </c>
      <c r="M157" s="3">
        <v>0.53600001335143999</v>
      </c>
      <c r="N157" s="3">
        <v>0.47757059335708602</v>
      </c>
      <c r="O157" s="3">
        <v>0.69663059711456299</v>
      </c>
      <c r="P157" s="3">
        <v>0.64029854536056496</v>
      </c>
      <c r="Q157" s="3">
        <v>0.60702455043792702</v>
      </c>
      <c r="R157" s="3">
        <v>0.60840213298797596</v>
      </c>
      <c r="S157" s="3">
        <v>0.60840213298797596</v>
      </c>
      <c r="T157">
        <v>12</v>
      </c>
      <c r="U157">
        <v>2</v>
      </c>
      <c r="V157">
        <v>100</v>
      </c>
      <c r="W157">
        <v>0.99000000953674305</v>
      </c>
      <c r="X157">
        <v>1.29999995231628</v>
      </c>
      <c r="Y157">
        <v>0.89999997615814198</v>
      </c>
      <c r="Z157" s="10">
        <v>3.2202992439270002</v>
      </c>
      <c r="AA157" s="10">
        <v>6.7198925018310502</v>
      </c>
      <c r="AB157" s="10">
        <v>40.095046997070298</v>
      </c>
      <c r="AC157" s="10">
        <v>85.615615844726506</v>
      </c>
      <c r="AD157" s="10">
        <v>0.51239871978759699</v>
      </c>
      <c r="AE157" s="10">
        <v>0.281301379203796</v>
      </c>
      <c r="AF157" s="10">
        <v>2.00910019874572</v>
      </c>
      <c r="AG157" s="10">
        <v>1.00200200080871</v>
      </c>
      <c r="AH157" s="3">
        <f t="shared" si="4"/>
        <v>9.4401512942715732E-2</v>
      </c>
      <c r="AI157" s="3">
        <f t="shared" si="5"/>
        <v>0.2529651045404549</v>
      </c>
      <c r="AJ157" s="3">
        <f>(AVERAGEIF($E:$E,_xlfn.CONCAT($A157,"_",$B157,"_",$C157,"_Standard"),$J:$J)-$J157)/$J157</f>
        <v>-1.5663910917917002E-2</v>
      </c>
      <c r="AK157" s="3">
        <f>(AVERAGEIF($E:$E,_xlfn.CONCAT($A157,"_",$B157,"_",$C157,"_Standard"),$H:$H)-$H157)/$H157</f>
        <v>-1.1741326164927221E-2</v>
      </c>
      <c r="AL157" s="3">
        <f>($J157+$L157-AVERAGEIF($E:$E,_xlfn.CONCAT($A157,"_",$B157,"_",$C157,"_Standard"),$H:$H))/$L157</f>
        <v>0.55775710497479647</v>
      </c>
    </row>
    <row r="158" spans="1:38" x14ac:dyDescent="0.25">
      <c r="A158" t="str" cm="1">
        <f t="array" ref="A158:D158">_xlfn.TEXTSPLIT(E158,"_")</f>
        <v>Wood</v>
      </c>
      <c r="B158" t="str">
        <v>Point</v>
      </c>
      <c r="C158" t="str">
        <v>45</v>
      </c>
      <c r="D158" t="str">
        <v>Longest</v>
      </c>
      <c r="E158" t="s">
        <v>549</v>
      </c>
      <c r="F158" s="10">
        <v>159.40797424316401</v>
      </c>
      <c r="G158" s="10">
        <v>318.82626342773398</v>
      </c>
      <c r="H158" s="22">
        <v>189.26701354980401</v>
      </c>
      <c r="I158" s="10">
        <v>147.85400390625</v>
      </c>
      <c r="J158" s="22">
        <v>183.61190795898401</v>
      </c>
      <c r="K158" s="10">
        <v>144.61099243164</v>
      </c>
      <c r="L158" s="10">
        <v>8.0443811416625906</v>
      </c>
      <c r="M158" s="3">
        <v>0.29699999094009399</v>
      </c>
      <c r="N158" s="3">
        <v>0.86493009328842096</v>
      </c>
      <c r="O158" s="3">
        <v>0.86100888252258301</v>
      </c>
      <c r="P158" s="3">
        <v>0.82491481304168701</v>
      </c>
      <c r="Q158" s="3">
        <v>0.83922839164733798</v>
      </c>
      <c r="R158" s="3">
        <v>0.85292607545852595</v>
      </c>
      <c r="S158" s="3">
        <v>0.855010986328125</v>
      </c>
      <c r="T158">
        <v>23</v>
      </c>
      <c r="U158">
        <v>2</v>
      </c>
      <c r="V158">
        <v>100</v>
      </c>
      <c r="W158">
        <v>0.99000000953674305</v>
      </c>
      <c r="X158">
        <v>1.29999995231628</v>
      </c>
      <c r="Y158">
        <v>0.89999997615814198</v>
      </c>
      <c r="Z158" s="10">
        <v>9.3127479553222603</v>
      </c>
      <c r="AA158" s="10">
        <v>35.025829315185497</v>
      </c>
      <c r="AB158" s="10">
        <v>28.9750251770019</v>
      </c>
      <c r="AC158" s="10">
        <v>66.061386108398395</v>
      </c>
      <c r="AD158" s="10">
        <v>2.4908370971679599</v>
      </c>
      <c r="AE158" s="10">
        <v>2.8088312149047798</v>
      </c>
      <c r="AF158" s="10">
        <v>2.47327661514282</v>
      </c>
      <c r="AG158" s="10">
        <v>1.54545450210571</v>
      </c>
      <c r="AH158" s="3">
        <f t="shared" si="4"/>
        <v>0.15183640486453237</v>
      </c>
      <c r="AI158" s="3">
        <f t="shared" si="5"/>
        <v>0.42410043016860194</v>
      </c>
      <c r="AJ158" s="3">
        <f>(AVERAGEIF($E:$E,_xlfn.CONCAT($A158,"_",$B158,"_",$C158,"_Standard"),$J:$J)-$J158)/$J158</f>
        <v>-0.23615658025843397</v>
      </c>
      <c r="AK158" s="3">
        <f>(AVERAGEIF($E:$E,_xlfn.CONCAT($A158,"_",$B158,"_",$C158,"_Standard"),$H:$H)-$H158)/$H158</f>
        <v>-0.22909965596841272</v>
      </c>
      <c r="AL158" s="3">
        <f>($J158+$L158-AVERAGEIF($E:$E,_xlfn.CONCAT($A158,"_",$B158,"_",$C158,"_Standard"),$H:$H))/$L158</f>
        <v>5.6872346592737477</v>
      </c>
    </row>
    <row r="159" spans="1:38" x14ac:dyDescent="0.25">
      <c r="A159" t="str" cm="1">
        <f t="array" ref="A159:D159">_xlfn.TEXTSPLIT(E159,"_")</f>
        <v>CottageWalls</v>
      </c>
      <c r="B159" t="str">
        <v>Plane</v>
      </c>
      <c r="C159" t="str">
        <v>15</v>
      </c>
      <c r="D159" t="str">
        <v>Longest</v>
      </c>
      <c r="E159" t="s">
        <v>550</v>
      </c>
      <c r="F159" s="10">
        <v>332.8330078125</v>
      </c>
      <c r="G159" s="10">
        <v>114.69139099121</v>
      </c>
      <c r="H159" s="22">
        <v>335.65695190429602</v>
      </c>
      <c r="I159" s="10">
        <v>247.75399780273401</v>
      </c>
      <c r="J159" s="22">
        <v>335.65695190429602</v>
      </c>
      <c r="K159" s="10">
        <v>247.75399780273401</v>
      </c>
      <c r="L159" s="10">
        <v>335.65695190429602</v>
      </c>
      <c r="M159" s="3">
        <v>1</v>
      </c>
      <c r="N159" s="3">
        <v>0.83406686782836903</v>
      </c>
      <c r="O159" s="3">
        <v>0.96392291784286499</v>
      </c>
      <c r="P159" s="3">
        <v>0.87276148796081499</v>
      </c>
      <c r="Q159" s="3">
        <v>0.85079032182693404</v>
      </c>
      <c r="R159" s="3">
        <v>0.84835678339004505</v>
      </c>
      <c r="S159" s="3">
        <v>0.84860616922378496</v>
      </c>
      <c r="T159">
        <v>25</v>
      </c>
      <c r="U159">
        <v>2</v>
      </c>
      <c r="V159">
        <v>100</v>
      </c>
      <c r="W159">
        <v>0.99000000953674305</v>
      </c>
      <c r="X159">
        <v>1.29999995231628</v>
      </c>
      <c r="Y159">
        <v>0.89999997615814198</v>
      </c>
      <c r="Z159" s="10">
        <v>164.09428405761699</v>
      </c>
      <c r="AA159" s="10">
        <v>30.7722568511962</v>
      </c>
      <c r="AB159" s="10">
        <v>50.383296966552699</v>
      </c>
      <c r="AC159" s="10">
        <v>69.238395690917898</v>
      </c>
      <c r="AD159" s="10">
        <v>1.24999558925628</v>
      </c>
      <c r="AE159" s="10">
        <v>2.4738898277282702</v>
      </c>
      <c r="AF159" s="10">
        <v>1.9832967519760101</v>
      </c>
      <c r="AG159" s="10">
        <v>1.63868224620819</v>
      </c>
      <c r="AH159" s="3">
        <f t="shared" si="4"/>
        <v>8.4845674122167557E-3</v>
      </c>
      <c r="AI159" s="3">
        <f t="shared" si="5"/>
        <v>1.9266098266261409</v>
      </c>
      <c r="AJ159" s="3">
        <f>(AVERAGEIF($E:$E,_xlfn.CONCAT($A159,"_",$B159,"_",$C159,"_Standard"),$J:$J)-$J159)/$J159</f>
        <v>-3.0141996309233959E-2</v>
      </c>
      <c r="AK159" s="3">
        <f>(AVERAGEIF($E:$E,_xlfn.CONCAT($A159,"_",$B159,"_",$C159,"_Standard"),$H:$H)-$H159)/$H159</f>
        <v>-3.0141996309233959E-2</v>
      </c>
      <c r="AL159" s="3">
        <f>($J159+$L159-AVERAGEIF($E:$E,_xlfn.CONCAT($A159,"_",$B159,"_",$C159,"_Standard"),$H:$H))/$L159</f>
        <v>1.030141996309234</v>
      </c>
    </row>
    <row r="160" spans="1:38" x14ac:dyDescent="0.25">
      <c r="A160" t="str" cm="1">
        <f t="array" ref="A160:D160">_xlfn.TEXTSPLIT(E160,"_")</f>
        <v>Random1000</v>
      </c>
      <c r="B160" t="str">
        <v>Point</v>
      </c>
      <c r="C160" t="str">
        <v>45</v>
      </c>
      <c r="D160" t="str">
        <v>Longest</v>
      </c>
      <c r="E160" t="s">
        <v>551</v>
      </c>
      <c r="F160" s="10">
        <v>79.935768127441406</v>
      </c>
      <c r="G160" s="10">
        <v>69.840507507324205</v>
      </c>
      <c r="H160" s="22">
        <v>118.381942749023</v>
      </c>
      <c r="I160" s="10">
        <v>69.251998901367102</v>
      </c>
      <c r="J160" s="22">
        <v>88.439582824707003</v>
      </c>
      <c r="K160" s="10">
        <v>52.087001800537102</v>
      </c>
      <c r="L160" s="10">
        <v>57.033130645751903</v>
      </c>
      <c r="M160" s="3">
        <v>0.47499999403953502</v>
      </c>
      <c r="N160" s="3">
        <v>0.58883696794509799</v>
      </c>
      <c r="O160" s="3">
        <v>0.663582623004913</v>
      </c>
      <c r="P160" s="3">
        <v>0.61770528554916304</v>
      </c>
      <c r="Q160" s="3">
        <v>0.59009373188018799</v>
      </c>
      <c r="R160" s="3">
        <v>0.59029370546340898</v>
      </c>
      <c r="S160" s="3">
        <v>0.59029370546340898</v>
      </c>
      <c r="T160">
        <v>13</v>
      </c>
      <c r="U160">
        <v>2</v>
      </c>
      <c r="V160">
        <v>100</v>
      </c>
      <c r="W160">
        <v>0.99000000953674305</v>
      </c>
      <c r="X160">
        <v>1.29999995231628</v>
      </c>
      <c r="Y160">
        <v>0.89999997615814198</v>
      </c>
      <c r="Z160" s="10">
        <v>3.3487010002136199</v>
      </c>
      <c r="AA160" s="10">
        <v>6.7074913978576598</v>
      </c>
      <c r="AB160" s="10">
        <v>40.283115386962798</v>
      </c>
      <c r="AC160" s="10">
        <v>85.615615844726506</v>
      </c>
      <c r="AD160" s="10">
        <v>0.54950064420699996</v>
      </c>
      <c r="AE160" s="10">
        <v>0.28790095448493902</v>
      </c>
      <c r="AF160" s="10">
        <v>2.0161778926849299</v>
      </c>
      <c r="AG160" s="10">
        <v>1.00200200080871</v>
      </c>
      <c r="AH160" s="3">
        <f t="shared" si="4"/>
        <v>0.1063830985361645</v>
      </c>
      <c r="AI160" s="3">
        <f t="shared" si="5"/>
        <v>0.26630784885737413</v>
      </c>
      <c r="AJ160" s="3">
        <f>(AVERAGEIF($E:$E,_xlfn.CONCAT($A160,"_",$B160,"_",$C160,"_Standard"),$J:$J)-$J160)/$J160</f>
        <v>-1.3297155362864107E-3</v>
      </c>
      <c r="AK160" s="3">
        <f>(AVERAGEIF($E:$E,_xlfn.CONCAT($A160,"_",$B160,"_",$C160,"_Standard"),$H:$H)-$H160)/$H160</f>
        <v>-9.9332596829654926E-4</v>
      </c>
      <c r="AL160" s="3">
        <f>($J160+$L160-AVERAGEIF($E:$E,_xlfn.CONCAT($A160,"_",$B160,"_",$C160,"_Standard"),$H:$H))/$L160</f>
        <v>0.47706240690773843</v>
      </c>
    </row>
    <row r="161" spans="1:38" x14ac:dyDescent="0.25">
      <c r="A161" t="str" cm="1">
        <f t="array" ref="A161:D161">_xlfn.TEXTSPLIT(E161,"_")</f>
        <v>CottageWalls</v>
      </c>
      <c r="B161" t="str">
        <v>Point</v>
      </c>
      <c r="C161" t="str">
        <v>Parallel</v>
      </c>
      <c r="D161" t="str">
        <v>Longest</v>
      </c>
      <c r="E161" t="s">
        <v>552</v>
      </c>
      <c r="F161" s="10">
        <v>233.95355224609301</v>
      </c>
      <c r="G161" s="10">
        <v>102.066856384277</v>
      </c>
      <c r="H161" s="22">
        <v>230.13897705078099</v>
      </c>
      <c r="I161" s="10">
        <v>164.16000366210901</v>
      </c>
      <c r="J161" s="22">
        <v>222.06333923339801</v>
      </c>
      <c r="K161" s="10">
        <v>158.940994262695</v>
      </c>
      <c r="L161" s="10">
        <v>58.518825531005803</v>
      </c>
      <c r="M161" s="3">
        <v>0.86199998855590798</v>
      </c>
      <c r="N161" s="3">
        <v>0.59482347965240401</v>
      </c>
      <c r="O161" s="3">
        <v>0.825470089912414</v>
      </c>
      <c r="P161" s="3">
        <v>0.83900564908981301</v>
      </c>
      <c r="Q161" s="3">
        <v>0.82796186208724898</v>
      </c>
      <c r="R161" s="3">
        <v>0.82655131816864003</v>
      </c>
      <c r="S161" s="3">
        <v>0.82664930820464999</v>
      </c>
      <c r="T161">
        <v>24</v>
      </c>
      <c r="U161">
        <v>2</v>
      </c>
      <c r="V161">
        <v>100</v>
      </c>
      <c r="W161">
        <v>0.99000000953674305</v>
      </c>
      <c r="X161">
        <v>1.29999995231628</v>
      </c>
      <c r="Y161">
        <v>0.89999997615814198</v>
      </c>
      <c r="Z161" s="10">
        <v>8.7317628860473597</v>
      </c>
      <c r="AA161" s="10">
        <v>30.551712036132798</v>
      </c>
      <c r="AB161" s="10">
        <v>37.143638610839801</v>
      </c>
      <c r="AC161" s="10">
        <v>69.238395690917898</v>
      </c>
      <c r="AD161" s="10">
        <v>1.9954459667205799</v>
      </c>
      <c r="AE161" s="10">
        <v>2.42998766899108</v>
      </c>
      <c r="AF161" s="10">
        <v>2.6935703754425</v>
      </c>
      <c r="AG161" s="10">
        <v>1.63868224620819</v>
      </c>
      <c r="AH161" s="3">
        <f t="shared" si="4"/>
        <v>5.0822964210382342E-2</v>
      </c>
      <c r="AI161" s="3">
        <f t="shared" si="5"/>
        <v>1.1756655108230216</v>
      </c>
      <c r="AJ161" s="3">
        <f>(AVERAGEIF($E:$E,_xlfn.CONCAT($A161,"_",$B161,"_",$C161,"_Standard"),$J:$J)-$J161)/$J161</f>
        <v>8.4198925276828929E-2</v>
      </c>
      <c r="AK161" s="3">
        <f>(AVERAGEIF($E:$E,_xlfn.CONCAT($A161,"_",$B161,"_",$C161,"_Standard"),$H:$H)-$H161)/$H161</f>
        <v>8.1244362630109049E-2</v>
      </c>
      <c r="AL161" s="3">
        <f>($J161+$L161-AVERAGEIF($E:$E,_xlfn.CONCAT($A161,"_",$B161,"_",$C161,"_Standard"),$H:$H))/$L161</f>
        <v>0.54248684792839208</v>
      </c>
    </row>
    <row r="162" spans="1:38" x14ac:dyDescent="0.25">
      <c r="A162" t="str" cm="1">
        <f t="array" ref="A162:D162">_xlfn.TEXTSPLIT(E162,"_")</f>
        <v>Wood</v>
      </c>
      <c r="B162" t="str">
        <v>Point</v>
      </c>
      <c r="C162" t="str">
        <v>15</v>
      </c>
      <c r="D162" t="str">
        <v>Longest</v>
      </c>
      <c r="E162" t="s">
        <v>553</v>
      </c>
      <c r="F162" s="10">
        <v>438.74517822265602</v>
      </c>
      <c r="G162" s="10">
        <v>408.76907348632801</v>
      </c>
      <c r="H162" s="22">
        <v>478.66796875</v>
      </c>
      <c r="I162" s="10">
        <v>380.93099975585898</v>
      </c>
      <c r="J162" s="22">
        <v>467.24276733398398</v>
      </c>
      <c r="K162" s="10">
        <v>374.2080078125</v>
      </c>
      <c r="L162" s="10">
        <v>25.848857879638601</v>
      </c>
      <c r="M162" s="3">
        <v>0.558000028133392</v>
      </c>
      <c r="N162" s="3">
        <v>0.945118308067321</v>
      </c>
      <c r="O162" s="3">
        <v>0.86999547481536799</v>
      </c>
      <c r="P162" s="3">
        <v>0.81675797700881902</v>
      </c>
      <c r="Q162" s="3">
        <v>0.84032738208770696</v>
      </c>
      <c r="R162" s="3">
        <v>0.84548807144164995</v>
      </c>
      <c r="S162" s="3">
        <v>0.84636563062667802</v>
      </c>
      <c r="T162">
        <v>22</v>
      </c>
      <c r="U162">
        <v>2</v>
      </c>
      <c r="V162">
        <v>100</v>
      </c>
      <c r="W162">
        <v>0.99000000953674305</v>
      </c>
      <c r="X162">
        <v>1.29999995231628</v>
      </c>
      <c r="Y162">
        <v>0.89999997615814198</v>
      </c>
      <c r="Z162" s="10">
        <v>9.0177688598632795</v>
      </c>
      <c r="AA162" s="10">
        <v>35.20259475708</v>
      </c>
      <c r="AB162" s="10">
        <v>28.943367004394499</v>
      </c>
      <c r="AC162" s="10">
        <v>66.061386108398395</v>
      </c>
      <c r="AD162" s="10">
        <v>2.45383429527282</v>
      </c>
      <c r="AE162" s="10">
        <v>2.8080363273620601</v>
      </c>
      <c r="AF162" s="10">
        <v>2.49625039100646</v>
      </c>
      <c r="AG162" s="10">
        <v>1.54545450210571</v>
      </c>
      <c r="AH162" s="3">
        <f t="shared" si="4"/>
        <v>6.4952483869499963E-2</v>
      </c>
      <c r="AI162" s="3">
        <f t="shared" si="5"/>
        <v>0.14304823344129952</v>
      </c>
      <c r="AJ162" s="3">
        <f>(AVERAGEIF($E:$E,_xlfn.CONCAT($A162,"_",$B162,"_",$C162,"_Standard"),$J:$J)-$J162)/$J162</f>
        <v>-0.48419684230760063</v>
      </c>
      <c r="AK162" s="3">
        <f>(AVERAGEIF($E:$E,_xlfn.CONCAT($A162,"_",$B162,"_",$C162,"_Standard"),$H:$H)-$H162)/$H162</f>
        <v>-0.47263964176711165</v>
      </c>
      <c r="AL162" s="3">
        <f>($J162+$L162-AVERAGEIF($E:$E,_xlfn.CONCAT($A162,"_",$B162,"_",$C162,"_Standard"),$H:$H))/$L162</f>
        <v>9.3103190423196498</v>
      </c>
    </row>
    <row r="163" spans="1:38" x14ac:dyDescent="0.25">
      <c r="A163" t="str" cm="1">
        <f t="array" ref="A163:D163">_xlfn.TEXTSPLIT(E163,"_")</f>
        <v>CottageWalls</v>
      </c>
      <c r="B163" t="str">
        <v>Plane</v>
      </c>
      <c r="C163" t="str">
        <v>45</v>
      </c>
      <c r="D163" t="str">
        <v>Longest</v>
      </c>
      <c r="E163" t="s">
        <v>554</v>
      </c>
      <c r="F163" s="10">
        <v>384.96548461914</v>
      </c>
      <c r="G163" s="10">
        <v>121.081771850585</v>
      </c>
      <c r="H163" s="22">
        <v>388.06353759765602</v>
      </c>
      <c r="I163" s="10">
        <v>284.51599121093699</v>
      </c>
      <c r="J163" s="22">
        <v>388.06353759765602</v>
      </c>
      <c r="K163" s="10">
        <v>284.51599121093699</v>
      </c>
      <c r="L163" s="10">
        <v>388.06353759765602</v>
      </c>
      <c r="M163" s="3">
        <v>1</v>
      </c>
      <c r="N163" s="3">
        <v>0.79500371217727595</v>
      </c>
      <c r="O163" s="3">
        <v>0.93191581964492798</v>
      </c>
      <c r="P163" s="3">
        <v>0.86884295940399103</v>
      </c>
      <c r="Q163" s="3">
        <v>0.83637899160385099</v>
      </c>
      <c r="R163" s="3">
        <v>0.83002984523773105</v>
      </c>
      <c r="S163" s="3">
        <v>0.83035784959793002</v>
      </c>
      <c r="T163">
        <v>23</v>
      </c>
      <c r="U163">
        <v>2</v>
      </c>
      <c r="V163">
        <v>100</v>
      </c>
      <c r="W163">
        <v>0.99000000953674305</v>
      </c>
      <c r="X163">
        <v>1.29999995231628</v>
      </c>
      <c r="Y163">
        <v>0.89999997615814198</v>
      </c>
      <c r="Z163" s="10">
        <v>205.74499511718699</v>
      </c>
      <c r="AA163" s="10">
        <v>31.199148178100501</v>
      </c>
      <c r="AB163" s="10">
        <v>51.171470642089801</v>
      </c>
      <c r="AC163" s="10">
        <v>69.238395690917898</v>
      </c>
      <c r="AD163" s="10">
        <v>1.43089663982391</v>
      </c>
      <c r="AE163" s="10">
        <v>2.5234901905059801</v>
      </c>
      <c r="AF163" s="10">
        <v>1.9912747144698999</v>
      </c>
      <c r="AG163" s="10">
        <v>1.63868224620819</v>
      </c>
      <c r="AH163" s="3">
        <f t="shared" si="4"/>
        <v>8.0476123244686126E-3</v>
      </c>
      <c r="AI163" s="3">
        <f t="shared" si="5"/>
        <v>2.2049707537855219</v>
      </c>
      <c r="AJ163" s="3">
        <f>(AVERAGEIF($E:$E,_xlfn.CONCAT($A163,"_",$B163,"_",$C163,"_Standard"),$J:$J)-$J163)/$J163</f>
        <v>4.2497813396059743E-2</v>
      </c>
      <c r="AK163" s="3">
        <f>(AVERAGEIF($E:$E,_xlfn.CONCAT($A163,"_",$B163,"_",$C163,"_Standard"),$H:$H)-$H163)/$H163</f>
        <v>4.2497813396059743E-2</v>
      </c>
      <c r="AL163" s="3">
        <f>($J163+$L163-AVERAGEIF($E:$E,_xlfn.CONCAT($A163,"_",$B163,"_",$C163,"_Standard"),$H:$H))/$L163</f>
        <v>0.95750218660394026</v>
      </c>
    </row>
    <row r="164" spans="1:38" x14ac:dyDescent="0.25">
      <c r="A164" t="str" cm="1">
        <f t="array" ref="A164:D164">_xlfn.TEXTSPLIT(E164,"_")</f>
        <v>Random1000</v>
      </c>
      <c r="B164" t="str">
        <v>Point</v>
      </c>
      <c r="C164" t="str">
        <v>Oblique</v>
      </c>
      <c r="D164" t="str">
        <v>Longest</v>
      </c>
      <c r="E164" t="s">
        <v>555</v>
      </c>
      <c r="F164" s="10">
        <v>121.651466369628</v>
      </c>
      <c r="G164" s="10">
        <v>69.625198364257798</v>
      </c>
      <c r="H164" s="22">
        <v>150.40986633300699</v>
      </c>
      <c r="I164" s="10">
        <v>88.834999084472599</v>
      </c>
      <c r="J164" s="22">
        <v>125.698371887207</v>
      </c>
      <c r="K164" s="10">
        <v>73.876998901367102</v>
      </c>
      <c r="L164" s="10">
        <v>74.277633666992102</v>
      </c>
      <c r="M164" s="3">
        <v>0.64700001478195102</v>
      </c>
      <c r="N164" s="3">
        <v>0.69476187229156405</v>
      </c>
      <c r="O164" s="3">
        <v>0.75171577930450395</v>
      </c>
      <c r="P164" s="3">
        <v>0.65973836183547896</v>
      </c>
      <c r="Q164" s="3">
        <v>0.62941640615463201</v>
      </c>
      <c r="R164" s="3">
        <v>0.62963092327117898</v>
      </c>
      <c r="S164" s="3">
        <v>0.62963092327117898</v>
      </c>
      <c r="T164">
        <v>12</v>
      </c>
      <c r="U164">
        <v>2</v>
      </c>
      <c r="V164">
        <v>100</v>
      </c>
      <c r="W164">
        <v>0.99000000953674305</v>
      </c>
      <c r="X164">
        <v>1.29999995231628</v>
      </c>
      <c r="Y164">
        <v>0.89999997615814198</v>
      </c>
      <c r="Z164" s="10">
        <v>3.3366019725799498</v>
      </c>
      <c r="AA164" s="10">
        <v>6.7389907836914</v>
      </c>
      <c r="AB164" s="10">
        <v>40.305976867675703</v>
      </c>
      <c r="AC164" s="10">
        <v>85.615615844726506</v>
      </c>
      <c r="AD164" s="10">
        <v>0.54670059680938698</v>
      </c>
      <c r="AE164" s="10">
        <v>0.29440075159072798</v>
      </c>
      <c r="AF164" s="10">
        <v>2.0141844749450599</v>
      </c>
      <c r="AG164" s="10">
        <v>1.00200200080871</v>
      </c>
      <c r="AH164" s="3">
        <f t="shared" si="4"/>
        <v>3.3266393232637373E-2</v>
      </c>
      <c r="AI164" s="3">
        <f t="shared" si="5"/>
        <v>0.80535746885188697</v>
      </c>
      <c r="AJ164" s="3">
        <f>(AVERAGEIF($E:$E,_xlfn.CONCAT($A164,"_",$B164,"_",$C164,"_Standard"),$J:$J)-$J164)/$J164</f>
        <v>-7.9877214320879363E-3</v>
      </c>
      <c r="AK164" s="3">
        <f>(AVERAGEIF($E:$E,_xlfn.CONCAT($A164,"_",$B164,"_",$C164,"_Standard"),$H:$H)-$H164)/$H164</f>
        <v>-6.5951383452250113E-3</v>
      </c>
      <c r="AL164" s="3">
        <f>($J164+$L164-AVERAGEIF($E:$E,_xlfn.CONCAT($A164,"_",$B164,"_",$C164,"_Standard"),$H:$H))/$L164</f>
        <v>0.68066402498511991</v>
      </c>
    </row>
    <row r="165" spans="1:38" x14ac:dyDescent="0.25">
      <c r="A165" t="str" cm="1">
        <f t="array" ref="A165:D165">_xlfn.TEXTSPLIT(E165,"_")</f>
        <v>CottageWalls</v>
      </c>
      <c r="B165" t="str">
        <v>Plane</v>
      </c>
      <c r="C165" t="str">
        <v>Oblique</v>
      </c>
      <c r="D165" t="str">
        <v>Longest</v>
      </c>
      <c r="E165" t="s">
        <v>556</v>
      </c>
      <c r="F165" s="10">
        <v>347.7216796875</v>
      </c>
      <c r="G165" s="10">
        <v>116.974983215332</v>
      </c>
      <c r="H165" s="22">
        <v>349.49069213867102</v>
      </c>
      <c r="I165" s="10">
        <v>258.98300170898398</v>
      </c>
      <c r="J165" s="22">
        <v>349.49069213867102</v>
      </c>
      <c r="K165" s="10">
        <v>258.98300170898398</v>
      </c>
      <c r="L165" s="10">
        <v>349.49069213867102</v>
      </c>
      <c r="M165" s="3">
        <v>1</v>
      </c>
      <c r="N165" s="3">
        <v>0.78201144933700495</v>
      </c>
      <c r="O165" s="3">
        <v>0.88069617748260498</v>
      </c>
      <c r="P165" s="3">
        <v>0.85617876052856401</v>
      </c>
      <c r="Q165" s="3">
        <v>0.87136828899383501</v>
      </c>
      <c r="R165" s="3">
        <v>0.86073756217956499</v>
      </c>
      <c r="S165" s="3">
        <v>0.86044621467590299</v>
      </c>
      <c r="T165">
        <v>20</v>
      </c>
      <c r="U165">
        <v>2</v>
      </c>
      <c r="V165">
        <v>100</v>
      </c>
      <c r="W165">
        <v>0.99000000953674305</v>
      </c>
      <c r="X165">
        <v>1.29999995231628</v>
      </c>
      <c r="Y165">
        <v>0.89999997615814198</v>
      </c>
      <c r="Z165" s="10">
        <v>181.09498596191401</v>
      </c>
      <c r="AA165" s="10">
        <v>30.940803527831999</v>
      </c>
      <c r="AB165" s="10">
        <v>47.730255126953097</v>
      </c>
      <c r="AC165" s="10">
        <v>69.238395690917898</v>
      </c>
      <c r="AD165" s="10">
        <v>1.1941959857940601</v>
      </c>
      <c r="AE165" s="10">
        <v>2.4840900897979701</v>
      </c>
      <c r="AF165" s="10">
        <v>1.9588915109634399</v>
      </c>
      <c r="AG165" s="10">
        <v>1.63868224620819</v>
      </c>
      <c r="AH165" s="3">
        <f t="shared" si="4"/>
        <v>5.0874378979212532E-3</v>
      </c>
      <c r="AI165" s="3">
        <f t="shared" si="5"/>
        <v>1.9877387671457516</v>
      </c>
      <c r="AJ165" s="3">
        <f>(AVERAGEIF($E:$E,_xlfn.CONCAT($A165,"_",$B165,"_",$C165,"_Standard"),$J:$J)-$J165)/$J165</f>
        <v>7.8745569266663817E-2</v>
      </c>
      <c r="AK165" s="3">
        <f>(AVERAGEIF($E:$E,_xlfn.CONCAT($A165,"_",$B165,"_",$C165,"_Standard"),$H:$H)-$H165)/$H165</f>
        <v>7.8745569266663817E-2</v>
      </c>
      <c r="AL165" s="3">
        <f>($J165+$L165-AVERAGEIF($E:$E,_xlfn.CONCAT($A165,"_",$B165,"_",$C165,"_Standard"),$H:$H))/$L165</f>
        <v>0.92125443073333613</v>
      </c>
    </row>
    <row r="166" spans="1:38" x14ac:dyDescent="0.25">
      <c r="A166" t="str" cm="1">
        <f t="array" ref="A166:D166">_xlfn.TEXTSPLIT(E166,"_")</f>
        <v>Cottage</v>
      </c>
      <c r="B166" t="str">
        <v>Point</v>
      </c>
      <c r="C166" t="str">
        <v>Parallel</v>
      </c>
      <c r="D166" t="str">
        <v>Longest</v>
      </c>
      <c r="E166" t="s">
        <v>557</v>
      </c>
      <c r="F166" s="10">
        <v>195.055419921875</v>
      </c>
      <c r="G166" s="10">
        <v>164.75019836425699</v>
      </c>
      <c r="H166" s="22">
        <v>192.83576965332</v>
      </c>
      <c r="I166" s="10">
        <v>146.440994262695</v>
      </c>
      <c r="J166" s="22">
        <v>181.52938842773401</v>
      </c>
      <c r="K166" s="10">
        <v>138.99899291992099</v>
      </c>
      <c r="L166" s="10">
        <v>30.8917942047119</v>
      </c>
      <c r="M166" s="3">
        <v>0.63400000333786</v>
      </c>
      <c r="N166" s="3">
        <v>0.85486584901809604</v>
      </c>
      <c r="O166" s="3">
        <v>0.81743323802947998</v>
      </c>
      <c r="P166" s="3">
        <v>0.81926047801971402</v>
      </c>
      <c r="Q166" s="3">
        <v>0.83274364471435502</v>
      </c>
      <c r="R166" s="3">
        <v>0.83687144517898504</v>
      </c>
      <c r="S166" s="3">
        <v>0.83724421262741</v>
      </c>
      <c r="T166">
        <v>21</v>
      </c>
      <c r="U166">
        <v>2</v>
      </c>
      <c r="V166">
        <v>100</v>
      </c>
      <c r="W166">
        <v>0.99000000953674305</v>
      </c>
      <c r="X166">
        <v>1.29999995231628</v>
      </c>
      <c r="Y166">
        <v>0.89999997615814198</v>
      </c>
      <c r="Z166" s="10">
        <v>4.9512901306152299</v>
      </c>
      <c r="AA166" s="10">
        <v>21.2456874847412</v>
      </c>
      <c r="AB166" s="10">
        <v>33.5032539367675</v>
      </c>
      <c r="AC166" s="10">
        <v>65.874328613281193</v>
      </c>
      <c r="AD166" s="10">
        <v>1.2424949407577499</v>
      </c>
      <c r="AE166" s="10">
        <v>1.8968867063522299</v>
      </c>
      <c r="AF166" s="10">
        <v>2.6800434589385902</v>
      </c>
      <c r="AG166" s="10">
        <v>1.7425718307495099</v>
      </c>
      <c r="AH166" s="3">
        <f t="shared" si="4"/>
        <v>6.9344556021865678E-2</v>
      </c>
      <c r="AI166" s="3">
        <f t="shared" si="5"/>
        <v>0.10184625105202488</v>
      </c>
      <c r="AJ166" s="3">
        <f>(AVERAGEIF($E:$E,_xlfn.CONCAT($A166,"_",$B166,"_",$C166,"_Standard"),$J:$J)-$J166)/$J166</f>
        <v>1.9093430032337648E-2</v>
      </c>
      <c r="AK166" s="3">
        <f>(AVERAGEIF($E:$E,_xlfn.CONCAT($A166,"_",$B166,"_",$C166,"_Standard"),$H:$H)-$H166)/$H166</f>
        <v>1.7973624124985162E-2</v>
      </c>
      <c r="AL166" s="3">
        <f>($J166+$L166-AVERAGEIF($E:$E,_xlfn.CONCAT($A166,"_",$B166,"_",$C166,"_Standard"),$H:$H))/$L166</f>
        <v>0.52180379134683641</v>
      </c>
    </row>
    <row r="167" spans="1:38" x14ac:dyDescent="0.25">
      <c r="A167" t="str" cm="1">
        <f t="array" ref="A167:D167">_xlfn.TEXTSPLIT(E167,"_")</f>
        <v>Crowd</v>
      </c>
      <c r="B167" t="str">
        <v>Plane</v>
      </c>
      <c r="C167" t="str">
        <v>Parallel</v>
      </c>
      <c r="D167" t="str">
        <v>Longest</v>
      </c>
      <c r="E167" t="s">
        <v>558</v>
      </c>
      <c r="F167" s="10">
        <v>97.434440612792898</v>
      </c>
      <c r="G167" s="10">
        <v>45.477077484130803</v>
      </c>
      <c r="H167" s="22">
        <v>98.611999511718693</v>
      </c>
      <c r="I167" s="10">
        <v>59.500999450683501</v>
      </c>
      <c r="J167" s="22">
        <v>98.611999511718693</v>
      </c>
      <c r="K167" s="10">
        <v>59.500999450683501</v>
      </c>
      <c r="L167" s="10">
        <v>98.611999511718693</v>
      </c>
      <c r="M167" s="3">
        <v>1</v>
      </c>
      <c r="N167" s="3">
        <v>0.49271205067634499</v>
      </c>
      <c r="O167" s="3">
        <v>0.50212275981902998</v>
      </c>
      <c r="P167" s="3">
        <v>0.36789754033088601</v>
      </c>
      <c r="Q167" s="3">
        <v>0.37672960758209201</v>
      </c>
      <c r="R167" s="3">
        <v>0.48306888341903598</v>
      </c>
      <c r="S167" s="3">
        <v>0.53209102153777998</v>
      </c>
      <c r="T167">
        <v>26</v>
      </c>
      <c r="U167">
        <v>2</v>
      </c>
      <c r="V167">
        <v>100</v>
      </c>
      <c r="W167">
        <v>0.99000000953674305</v>
      </c>
      <c r="X167">
        <v>1.29999995231628</v>
      </c>
      <c r="Y167">
        <v>0.89999997615814198</v>
      </c>
      <c r="Z167" s="10">
        <v>3066.10424804687</v>
      </c>
      <c r="AA167" s="10">
        <v>391.701568603515</v>
      </c>
      <c r="AB167" s="10">
        <v>46.187137603759702</v>
      </c>
      <c r="AC167" s="10">
        <v>87.705223083496094</v>
      </c>
      <c r="AD167" s="10">
        <v>20.034605026245099</v>
      </c>
      <c r="AE167" s="10">
        <v>18.5682163238525</v>
      </c>
      <c r="AF167" s="10">
        <v>1.3985399007797199</v>
      </c>
      <c r="AG167" s="10">
        <v>1.1881141662597601</v>
      </c>
      <c r="AH167" s="3">
        <f t="shared" si="4"/>
        <v>1.2085653609953449E-2</v>
      </c>
      <c r="AI167" s="3">
        <f t="shared" si="5"/>
        <v>1.1683891086917204</v>
      </c>
      <c r="AJ167" s="3">
        <f>(AVERAGEIF($E:$E,_xlfn.CONCAT($A167,"_",$B167,"_",$C167,"_Standard"),$J:$J)-$J167)/$J167</f>
        <v>3.5942531808992574E-2</v>
      </c>
      <c r="AK167" s="3">
        <f>(AVERAGEIF($E:$E,_xlfn.CONCAT($A167,"_",$B167,"_",$C167,"_Standard"),$H:$H)-$H167)/$H167</f>
        <v>3.5942531808992574E-2</v>
      </c>
      <c r="AL167" s="3">
        <f>($J167+$L167-AVERAGEIF($E:$E,_xlfn.CONCAT($A167,"_",$B167,"_",$C167,"_Standard"),$H:$H))/$L167</f>
        <v>0.96405746819100746</v>
      </c>
    </row>
    <row r="168" spans="1:38" x14ac:dyDescent="0.25">
      <c r="A168" t="str" cm="1">
        <f t="array" ref="A168:D168">_xlfn.TEXTSPLIT(E168,"_")</f>
        <v>Cottage</v>
      </c>
      <c r="B168" t="str">
        <v>Point</v>
      </c>
      <c r="C168" t="str">
        <v>15</v>
      </c>
      <c r="D168" t="str">
        <v>Longest</v>
      </c>
      <c r="E168" t="s">
        <v>559</v>
      </c>
      <c r="F168" s="10">
        <v>179.28312683105401</v>
      </c>
      <c r="G168" s="10">
        <v>164.52897644042901</v>
      </c>
      <c r="H168" s="22">
        <v>189.69869995117099</v>
      </c>
      <c r="I168" s="10">
        <v>144.11700439453099</v>
      </c>
      <c r="J168" s="22">
        <v>178.66914367675699</v>
      </c>
      <c r="K168" s="10">
        <v>137.00599670410099</v>
      </c>
      <c r="L168" s="10">
        <v>29.101840972900298</v>
      </c>
      <c r="M168" s="3">
        <v>0.62099999189376798</v>
      </c>
      <c r="N168" s="3">
        <v>0.85972839593887296</v>
      </c>
      <c r="O168" s="3">
        <v>0.89276534318923895</v>
      </c>
      <c r="P168" s="3">
        <v>0.89577823877334595</v>
      </c>
      <c r="Q168" s="3">
        <v>0.88409399986267001</v>
      </c>
      <c r="R168" s="3">
        <v>0.88596564531326205</v>
      </c>
      <c r="S168" s="3">
        <v>0.88626855611801103</v>
      </c>
      <c r="T168">
        <v>23</v>
      </c>
      <c r="U168">
        <v>2</v>
      </c>
      <c r="V168">
        <v>100</v>
      </c>
      <c r="W168">
        <v>0.99000000953674305</v>
      </c>
      <c r="X168">
        <v>1.29999995231628</v>
      </c>
      <c r="Y168">
        <v>0.89999997615814198</v>
      </c>
      <c r="Z168" s="10">
        <v>4.9447922706604004</v>
      </c>
      <c r="AA168" s="10">
        <v>21.361141204833899</v>
      </c>
      <c r="AB168" s="10">
        <v>33.479110717773402</v>
      </c>
      <c r="AC168" s="10">
        <v>65.874328613281193</v>
      </c>
      <c r="AD168" s="10">
        <v>1.2519949674606301</v>
      </c>
      <c r="AE168" s="10">
        <v>1.90198755264282</v>
      </c>
      <c r="AF168" s="10">
        <v>2.6814975738525302</v>
      </c>
      <c r="AG168" s="10">
        <v>1.7425718307495099</v>
      </c>
      <c r="AH168" s="3">
        <f t="shared" si="4"/>
        <v>3.4246566598294501E-3</v>
      </c>
      <c r="AI168" s="3">
        <f t="shared" si="5"/>
        <v>8.5943324648638492E-2</v>
      </c>
      <c r="AJ168" s="3">
        <f>(AVERAGEIF($E:$E,_xlfn.CONCAT($A168,"_",$B168,"_",$C168,"_Standard"),$J:$J)-$J168)/$J168</f>
        <v>1.8405004380724586E-2</v>
      </c>
      <c r="AK168" s="3">
        <f>(AVERAGEIF($E:$E,_xlfn.CONCAT($A168,"_",$B168,"_",$C168,"_Standard"),$H:$H)-$H168)/$H168</f>
        <v>1.7334489266249194E-2</v>
      </c>
      <c r="AL168" s="3">
        <f>($J168+$L168-AVERAGEIF($E:$E,_xlfn.CONCAT($A168,"_",$B168,"_",$C168,"_Standard"),$H:$H))/$L168</f>
        <v>0.50800753925252196</v>
      </c>
    </row>
    <row r="169" spans="1:38" x14ac:dyDescent="0.25">
      <c r="A169" t="str" cm="1">
        <f t="array" ref="A169:D169">_xlfn.TEXTSPLIT(E169,"_")</f>
        <v>Crowd</v>
      </c>
      <c r="B169" t="str">
        <v>Plane</v>
      </c>
      <c r="C169" t="str">
        <v>15</v>
      </c>
      <c r="D169" t="str">
        <v>Longest</v>
      </c>
      <c r="E169" t="s">
        <v>560</v>
      </c>
      <c r="F169" s="10">
        <v>112.435943603515</v>
      </c>
      <c r="G169" s="10">
        <v>43.861019134521399</v>
      </c>
      <c r="H169" s="22">
        <v>116.24635314941401</v>
      </c>
      <c r="I169" s="10">
        <v>70.195999145507798</v>
      </c>
      <c r="J169" s="22">
        <v>116.24635314941401</v>
      </c>
      <c r="K169" s="10">
        <v>70.195999145507798</v>
      </c>
      <c r="L169" s="10">
        <v>116.24635314941401</v>
      </c>
      <c r="M169" s="3">
        <v>1</v>
      </c>
      <c r="N169" s="3">
        <v>0.51014423370361295</v>
      </c>
      <c r="O169" s="3">
        <v>0.54066997766494695</v>
      </c>
      <c r="P169" s="3">
        <v>0.43475413322448703</v>
      </c>
      <c r="Q169" s="3">
        <v>0.40468838810920699</v>
      </c>
      <c r="R169" s="3">
        <v>0.52247583866119296</v>
      </c>
      <c r="S169" s="3">
        <v>0.56191134452819802</v>
      </c>
      <c r="T169">
        <v>24</v>
      </c>
      <c r="U169">
        <v>2</v>
      </c>
      <c r="V169">
        <v>100</v>
      </c>
      <c r="W169">
        <v>0.99000000953674305</v>
      </c>
      <c r="X169">
        <v>1.29999995231628</v>
      </c>
      <c r="Y169">
        <v>0.89999997615814198</v>
      </c>
      <c r="Z169" s="10">
        <v>4000.31567382812</v>
      </c>
      <c r="AA169" s="10">
        <v>383.41937255859301</v>
      </c>
      <c r="AB169" s="10">
        <v>45.8010864257812</v>
      </c>
      <c r="AC169" s="10">
        <v>87.705223083496094</v>
      </c>
      <c r="AD169" s="10">
        <v>20.0805969238281</v>
      </c>
      <c r="AE169" s="10">
        <v>18.4402980804443</v>
      </c>
      <c r="AF169" s="10">
        <v>1.39736187458038</v>
      </c>
      <c r="AG169" s="10">
        <v>1.1881141662597601</v>
      </c>
      <c r="AH169" s="3">
        <f t="shared" si="4"/>
        <v>3.388960348245687E-2</v>
      </c>
      <c r="AI169" s="3">
        <f t="shared" si="5"/>
        <v>1.6503340652639047</v>
      </c>
      <c r="AJ169" s="3">
        <f>(AVERAGEIF($E:$E,_xlfn.CONCAT($A169,"_",$B169,"_",$C169,"_Standard"),$J:$J)-$J169)/$J169</f>
        <v>-9.9268592121577945E-3</v>
      </c>
      <c r="AK169" s="3">
        <f>(AVERAGEIF($E:$E,_xlfn.CONCAT($A169,"_",$B169,"_",$C169,"_Standard"),$H:$H)-$H169)/$H169</f>
        <v>-9.9268592121577945E-3</v>
      </c>
      <c r="AL169" s="3">
        <f>($J169+$L169-AVERAGEIF($E:$E,_xlfn.CONCAT($A169,"_",$B169,"_",$C169,"_Standard"),$H:$H))/$L169</f>
        <v>1.0099268592121577</v>
      </c>
    </row>
    <row r="170" spans="1:38" x14ac:dyDescent="0.25">
      <c r="A170" t="str" cm="1">
        <f t="array" ref="A170:D170">_xlfn.TEXTSPLIT(E170,"_")</f>
        <v>Cottage</v>
      </c>
      <c r="B170" t="str">
        <v>Point</v>
      </c>
      <c r="C170" t="str">
        <v>45</v>
      </c>
      <c r="D170" t="str">
        <v>Longest</v>
      </c>
      <c r="E170" t="s">
        <v>561</v>
      </c>
      <c r="F170" s="10">
        <v>294.02593994140602</v>
      </c>
      <c r="G170" s="10">
        <v>161.85897827148401</v>
      </c>
      <c r="H170" s="22">
        <v>296.06945800781199</v>
      </c>
      <c r="I170" s="10">
        <v>226.31900024414</v>
      </c>
      <c r="J170" s="22">
        <v>290.87860107421801</v>
      </c>
      <c r="K170" s="10">
        <v>223.06799316406199</v>
      </c>
      <c r="L170" s="10">
        <v>33.062412261962798</v>
      </c>
      <c r="M170" s="3">
        <v>0.84299999475479104</v>
      </c>
      <c r="N170" s="3">
        <v>0.91608345508575395</v>
      </c>
      <c r="O170" s="3">
        <v>0.93550318479537897</v>
      </c>
      <c r="P170" s="3">
        <v>0.89944475889205899</v>
      </c>
      <c r="Q170" s="3">
        <v>0.88336944580078103</v>
      </c>
      <c r="R170" s="3">
        <v>0.88518953323364202</v>
      </c>
      <c r="S170" s="3">
        <v>0.88548082113265902</v>
      </c>
      <c r="T170">
        <v>21</v>
      </c>
      <c r="U170">
        <v>2</v>
      </c>
      <c r="V170">
        <v>100</v>
      </c>
      <c r="W170">
        <v>0.99000000953674305</v>
      </c>
      <c r="X170">
        <v>1.29999995231628</v>
      </c>
      <c r="Y170">
        <v>0.89999997615814198</v>
      </c>
      <c r="Z170" s="10">
        <v>5.0578937530517498</v>
      </c>
      <c r="AA170" s="10">
        <v>21.325410842895501</v>
      </c>
      <c r="AB170" s="10">
        <v>34.082118988037102</v>
      </c>
      <c r="AC170" s="10">
        <v>65.874328613281193</v>
      </c>
      <c r="AD170" s="10">
        <v>1.251394033432</v>
      </c>
      <c r="AE170" s="10">
        <v>1.9160856008529601</v>
      </c>
      <c r="AF170" s="10">
        <v>2.7007024288177401</v>
      </c>
      <c r="AG170" s="10">
        <v>1.7425718307495099</v>
      </c>
      <c r="AH170" s="3">
        <f t="shared" si="4"/>
        <v>1.0704289790945719E-2</v>
      </c>
      <c r="AI170" s="3">
        <f t="shared" si="5"/>
        <v>0.79711131369142241</v>
      </c>
      <c r="AJ170" s="3">
        <f>(AVERAGEIF($E:$E,_xlfn.CONCAT($A170,"_",$B170,"_",$C170,"_Standard"),$J:$J)-$J170)/$J170</f>
        <v>3.7149622672589935E-2</v>
      </c>
      <c r="AK170" s="3">
        <f>(AVERAGEIF($E:$E,_xlfn.CONCAT($A170,"_",$B170,"_",$C170,"_Standard"),$H:$H)-$H170)/$H170</f>
        <v>3.6498500660304203E-2</v>
      </c>
      <c r="AL170" s="3">
        <f>($J170+$L170-AVERAGEIF($E:$E,_xlfn.CONCAT($A170,"_",$B170,"_",$C170,"_Standard"),$H:$H))/$L170</f>
        <v>0.51615907165394614</v>
      </c>
    </row>
    <row r="171" spans="1:38" x14ac:dyDescent="0.25">
      <c r="A171" t="str" cm="1">
        <f t="array" ref="A171:D171">_xlfn.TEXTSPLIT(E171,"_")</f>
        <v>Sponza</v>
      </c>
      <c r="B171" t="str">
        <v>Plane</v>
      </c>
      <c r="C171" t="str">
        <v>Parallel</v>
      </c>
      <c r="D171" t="str">
        <v>Longest</v>
      </c>
      <c r="E171" t="s">
        <v>562</v>
      </c>
      <c r="F171" s="10">
        <v>263.87680053710898</v>
      </c>
      <c r="G171" s="10">
        <v>166.79098510742099</v>
      </c>
      <c r="H171" s="22">
        <v>272.30648803710898</v>
      </c>
      <c r="I171" s="10">
        <v>193.93400573730401</v>
      </c>
      <c r="J171" s="22">
        <v>271.11734008789</v>
      </c>
      <c r="K171" s="10">
        <v>193.33299255371</v>
      </c>
      <c r="L171" s="10">
        <v>198.19999694824199</v>
      </c>
      <c r="M171" s="3">
        <v>0.99500000476837103</v>
      </c>
      <c r="N171" s="3">
        <v>0.67641562223434404</v>
      </c>
      <c r="O171" s="3">
        <v>0.67659759521484297</v>
      </c>
      <c r="P171" s="3">
        <v>0.57682466506957997</v>
      </c>
      <c r="Q171" s="3">
        <v>0.60527825355529696</v>
      </c>
      <c r="R171" s="3">
        <v>0.66081678867339999</v>
      </c>
      <c r="S171" s="3">
        <v>0.70845973491668701</v>
      </c>
      <c r="T171">
        <v>34</v>
      </c>
      <c r="U171">
        <v>2</v>
      </c>
      <c r="V171">
        <v>100</v>
      </c>
      <c r="W171">
        <v>0.99000000953674305</v>
      </c>
      <c r="X171">
        <v>1.29999995231628</v>
      </c>
      <c r="Y171">
        <v>0.89999997615814198</v>
      </c>
      <c r="Z171" s="10">
        <v>5290.52978515625</v>
      </c>
      <c r="AA171" s="10">
        <v>833.30419921875</v>
      </c>
      <c r="AB171" s="10">
        <v>43.979927062988203</v>
      </c>
      <c r="AC171" s="10">
        <v>76.229072570800696</v>
      </c>
      <c r="AD171" s="10">
        <v>43.716915130615199</v>
      </c>
      <c r="AE171" s="10">
        <v>53.548397064208899</v>
      </c>
      <c r="AF171" s="10">
        <v>1.7256121635437001</v>
      </c>
      <c r="AG171" s="10">
        <v>1.4165676832198999</v>
      </c>
      <c r="AH171" s="3">
        <f t="shared" si="4"/>
        <v>2.7439091030523489E-2</v>
      </c>
      <c r="AI171" s="3">
        <f t="shared" si="5"/>
        <v>0.62549156906338843</v>
      </c>
      <c r="AJ171" s="3">
        <f>(AVERAGEIF($E:$E,_xlfn.CONCAT($A171,"_",$B171,"_",$C171,"_Standard"),$J:$J)-$J171)/$J171</f>
        <v>-8.2805969806528018E-2</v>
      </c>
      <c r="AK171" s="3">
        <f>(AVERAGEIF($E:$E,_xlfn.CONCAT($A171,"_",$B171,"_",$C171,"_Standard"),$H:$H)-$H171)/$H171</f>
        <v>-8.244424847015229E-2</v>
      </c>
      <c r="AL171" s="3">
        <f>($J171+$L171-AVERAGEIF($E:$E,_xlfn.CONCAT($A171,"_",$B171,"_",$C171,"_Standard"),$H:$H))/$L171</f>
        <v>1.1072702126029754</v>
      </c>
    </row>
    <row r="172" spans="1:38" x14ac:dyDescent="0.25">
      <c r="A172" t="str" cm="1">
        <f t="array" ref="A172:D172">_xlfn.TEXTSPLIT(E172,"_")</f>
        <v>Crowd</v>
      </c>
      <c r="B172" t="str">
        <v>Plane</v>
      </c>
      <c r="C172" t="str">
        <v>45</v>
      </c>
      <c r="D172" t="str">
        <v>Longest</v>
      </c>
      <c r="E172" t="s">
        <v>563</v>
      </c>
      <c r="F172" s="10">
        <v>111.36668395996</v>
      </c>
      <c r="G172" s="10">
        <v>47.906143188476499</v>
      </c>
      <c r="H172" s="22">
        <v>113.074615478515</v>
      </c>
      <c r="I172" s="10">
        <v>67.888999938964801</v>
      </c>
      <c r="J172" s="22">
        <v>113.074615478515</v>
      </c>
      <c r="K172" s="10">
        <v>67.888999938964801</v>
      </c>
      <c r="L172" s="10">
        <v>113.074615478515</v>
      </c>
      <c r="M172" s="3">
        <v>1</v>
      </c>
      <c r="N172" s="3">
        <v>0.49667280912399198</v>
      </c>
      <c r="O172" s="3">
        <v>0.51032781600952104</v>
      </c>
      <c r="P172" s="3">
        <v>0.41480660438537598</v>
      </c>
      <c r="Q172" s="3">
        <v>0.39467927813529902</v>
      </c>
      <c r="R172" s="3">
        <v>0.53662544488906805</v>
      </c>
      <c r="S172" s="3">
        <v>0.57308828830718905</v>
      </c>
      <c r="T172">
        <v>25</v>
      </c>
      <c r="U172">
        <v>2</v>
      </c>
      <c r="V172">
        <v>100</v>
      </c>
      <c r="W172">
        <v>0.99000000953674305</v>
      </c>
      <c r="X172">
        <v>1.29999995231628</v>
      </c>
      <c r="Y172">
        <v>0.89999997615814198</v>
      </c>
      <c r="Z172" s="10">
        <v>4021.78369140625</v>
      </c>
      <c r="AA172" s="10">
        <v>382.073150634765</v>
      </c>
      <c r="AB172" s="10">
        <v>45.772895812988203</v>
      </c>
      <c r="AC172" s="10">
        <v>87.705223083496094</v>
      </c>
      <c r="AD172" s="10">
        <v>20.161056518554599</v>
      </c>
      <c r="AE172" s="10">
        <v>18.3586730957031</v>
      </c>
      <c r="AF172" s="10">
        <v>1.3996495008468599</v>
      </c>
      <c r="AG172" s="10">
        <v>1.1881141662597601</v>
      </c>
      <c r="AH172" s="3">
        <f t="shared" si="4"/>
        <v>1.5336108231156977E-2</v>
      </c>
      <c r="AI172" s="3">
        <f t="shared" si="5"/>
        <v>1.3603364402274474</v>
      </c>
      <c r="AJ172" s="3">
        <f>(AVERAGEIF($E:$E,_xlfn.CONCAT($A172,"_",$B172,"_",$C172,"_Standard"),$J:$J)-$J172)/$J172</f>
        <v>2.2037774183485798E-3</v>
      </c>
      <c r="AK172" s="3">
        <f>(AVERAGEIF($E:$E,_xlfn.CONCAT($A172,"_",$B172,"_",$C172,"_Standard"),$H:$H)-$H172)/$H172</f>
        <v>2.2037774183485798E-3</v>
      </c>
      <c r="AL172" s="3">
        <f>($J172+$L172-AVERAGEIF($E:$E,_xlfn.CONCAT($A172,"_",$B172,"_",$C172,"_Standard"),$H:$H))/$L172</f>
        <v>0.99779622258165146</v>
      </c>
    </row>
    <row r="173" spans="1:38" x14ac:dyDescent="0.25">
      <c r="A173" t="str" cm="1">
        <f t="array" ref="A173:D173">_xlfn.TEXTSPLIT(E173,"_")</f>
        <v>Cottage</v>
      </c>
      <c r="B173" t="str">
        <v>Point</v>
      </c>
      <c r="C173" t="str">
        <v>Oblique</v>
      </c>
      <c r="D173" t="str">
        <v>Longest</v>
      </c>
      <c r="E173" t="s">
        <v>564</v>
      </c>
      <c r="F173" s="10">
        <v>191.73023986816401</v>
      </c>
      <c r="G173" s="10">
        <v>164.49928283691401</v>
      </c>
      <c r="H173" s="22">
        <v>195.92279052734301</v>
      </c>
      <c r="I173" s="10">
        <v>149.91700744628901</v>
      </c>
      <c r="J173" s="22">
        <v>191.59199523925699</v>
      </c>
      <c r="K173" s="10">
        <v>147.28199768066401</v>
      </c>
      <c r="L173" s="10">
        <v>13.366665840148899</v>
      </c>
      <c r="M173" s="3">
        <v>0.67599999904632502</v>
      </c>
      <c r="N173" s="3">
        <v>0.89797008037567105</v>
      </c>
      <c r="O173" s="3">
        <v>0.91063880920410101</v>
      </c>
      <c r="P173" s="3">
        <v>0.90021932125091497</v>
      </c>
      <c r="Q173" s="3">
        <v>0.89267349243163996</v>
      </c>
      <c r="R173" s="3">
        <v>0.89606583118438698</v>
      </c>
      <c r="S173" s="3">
        <v>0.89666414260864202</v>
      </c>
      <c r="T173">
        <v>21</v>
      </c>
      <c r="U173">
        <v>2</v>
      </c>
      <c r="V173">
        <v>100</v>
      </c>
      <c r="W173">
        <v>0.99000000953674305</v>
      </c>
      <c r="X173">
        <v>1.29999995231628</v>
      </c>
      <c r="Y173">
        <v>0.89999997615814198</v>
      </c>
      <c r="Z173" s="10">
        <v>4.6481957435607901</v>
      </c>
      <c r="AA173" s="10">
        <v>21.157222747802699</v>
      </c>
      <c r="AB173" s="10">
        <v>32.314556121826101</v>
      </c>
      <c r="AC173" s="10">
        <v>65.874328613281193</v>
      </c>
      <c r="AD173" s="10">
        <v>1.2491937875747601</v>
      </c>
      <c r="AE173" s="10">
        <v>1.8721820116043</v>
      </c>
      <c r="AF173" s="10">
        <v>2.7406580448150599</v>
      </c>
      <c r="AG173" s="10">
        <v>1.7425718307495099</v>
      </c>
      <c r="AH173" s="3">
        <f t="shared" si="4"/>
        <v>7.2103716660489254E-4</v>
      </c>
      <c r="AI173" s="3">
        <f t="shared" si="5"/>
        <v>0.16469805785842198</v>
      </c>
      <c r="AJ173" s="3">
        <f>(AVERAGEIF($E:$E,_xlfn.CONCAT($A173,"_",$B173,"_",$C173,"_Standard"),$J:$J)-$J173)/$J173</f>
        <v>6.2917259905218154E-6</v>
      </c>
      <c r="AK173" s="3">
        <f>(AVERAGEIF($E:$E,_xlfn.CONCAT($A173,"_",$B173,"_",$C173,"_Standard"),$H:$H)-$H173)/$H173</f>
        <v>6.0747682481716409E-6</v>
      </c>
      <c r="AL173" s="3">
        <f>($J173+$L173-AVERAGEIF($E:$E,_xlfn.CONCAT($A173,"_",$B173,"_",$C173,"_Standard"),$H:$H))/$L173</f>
        <v>0.67591129115974391</v>
      </c>
    </row>
    <row r="174" spans="1:38" x14ac:dyDescent="0.25">
      <c r="A174" t="str" cm="1">
        <f t="array" ref="A174:D174">_xlfn.TEXTSPLIT(E174,"_")</f>
        <v>Crowd</v>
      </c>
      <c r="B174" t="str">
        <v>Plane</v>
      </c>
      <c r="C174" t="str">
        <v>Oblique</v>
      </c>
      <c r="D174" t="str">
        <v>Longest</v>
      </c>
      <c r="E174" t="s">
        <v>565</v>
      </c>
      <c r="F174" s="10">
        <v>113.91642761230401</v>
      </c>
      <c r="G174" s="10">
        <v>61.905853271484297</v>
      </c>
      <c r="H174" s="22">
        <v>113.990997314453</v>
      </c>
      <c r="I174" s="10">
        <v>66.179000854492102</v>
      </c>
      <c r="J174" s="22">
        <v>113.94100189208901</v>
      </c>
      <c r="K174" s="10">
        <v>66.153999328613196</v>
      </c>
      <c r="L174" s="10">
        <v>10</v>
      </c>
      <c r="M174" s="3">
        <v>0.99500000476837103</v>
      </c>
      <c r="N174" s="3">
        <v>0.52080094814300504</v>
      </c>
      <c r="O174" s="3">
        <v>0.62323153018951405</v>
      </c>
      <c r="P174" s="3">
        <v>0.54343652725219704</v>
      </c>
      <c r="Q174" s="3">
        <v>0.50490814447402899</v>
      </c>
      <c r="R174" s="3">
        <v>0.57647812366485596</v>
      </c>
      <c r="S174" s="3">
        <v>0.62372410297393799</v>
      </c>
      <c r="T174">
        <v>26</v>
      </c>
      <c r="U174">
        <v>2</v>
      </c>
      <c r="V174">
        <v>100</v>
      </c>
      <c r="W174">
        <v>0.99000000953674305</v>
      </c>
      <c r="X174">
        <v>1.29999995231628</v>
      </c>
      <c r="Y174">
        <v>0.89999997615814198</v>
      </c>
      <c r="Z174" s="10">
        <v>4339.5380859375</v>
      </c>
      <c r="AA174" s="10">
        <v>380.64910888671801</v>
      </c>
      <c r="AB174" s="10">
        <v>45.3299140930175</v>
      </c>
      <c r="AC174" s="10">
        <v>87.705223083496094</v>
      </c>
      <c r="AD174" s="10">
        <v>20.6360874176025</v>
      </c>
      <c r="AE174" s="10">
        <v>18.2555828094482</v>
      </c>
      <c r="AF174" s="10">
        <v>1.38250696659088</v>
      </c>
      <c r="AG174" s="10">
        <v>1.1881141662597601</v>
      </c>
      <c r="AH174" s="3">
        <f t="shared" si="4"/>
        <v>2.1572200164698358E-4</v>
      </c>
      <c r="AI174" s="3">
        <f t="shared" si="5"/>
        <v>0.84055296665418333</v>
      </c>
      <c r="AJ174" s="3">
        <f>(AVERAGEIF($E:$E,_xlfn.CONCAT($A174,"_",$B174,"_",$C174,"_Standard"),$J:$J)-$J174)/$J174</f>
        <v>-7.5055869054665523E-3</v>
      </c>
      <c r="AK174" s="3">
        <f>(AVERAGEIF($E:$E,_xlfn.CONCAT($A174,"_",$B174,"_",$C174,"_Standard"),$H:$H)-$H174)/$H174</f>
        <v>-7.5022280930124629E-3</v>
      </c>
      <c r="AL174" s="3">
        <f>($J174+$L174-AVERAGEIF($E:$E,_xlfn.CONCAT($A174,"_",$B174,"_",$C174,"_Standard"),$H:$H))/$L174</f>
        <v>1.0805191040039006</v>
      </c>
    </row>
    <row r="175" spans="1:38" x14ac:dyDescent="0.25">
      <c r="A175" t="str" cm="1">
        <f t="array" ref="A175:D175">_xlfn.TEXTSPLIT(E175,"_")</f>
        <v>Random100</v>
      </c>
      <c r="B175" t="str">
        <v>Plane</v>
      </c>
      <c r="C175" t="str">
        <v>45</v>
      </c>
      <c r="D175" t="str">
        <v>Longest</v>
      </c>
      <c r="E175" t="s">
        <v>566</v>
      </c>
      <c r="F175" s="10">
        <v>23.108251571655199</v>
      </c>
      <c r="G175" s="10">
        <v>19.060369491577099</v>
      </c>
      <c r="H175" s="22">
        <v>43.546749114990199</v>
      </c>
      <c r="I175" s="10">
        <v>23.591999053955</v>
      </c>
      <c r="J175" s="22">
        <v>23.2483806610107</v>
      </c>
      <c r="K175" s="10">
        <v>12.6630001068115</v>
      </c>
      <c r="L175" s="10">
        <v>22.654466629028299</v>
      </c>
      <c r="M175" s="3">
        <v>0.104000002145767</v>
      </c>
      <c r="N175" s="3">
        <v>0.40360578894615101</v>
      </c>
      <c r="O175" s="3">
        <v>0.44082677364349299</v>
      </c>
      <c r="P175" s="3">
        <v>0.41059026122093201</v>
      </c>
      <c r="Q175" s="3">
        <v>0.41045355796813898</v>
      </c>
      <c r="R175" s="3">
        <v>0.41045355796813898</v>
      </c>
      <c r="S175" s="3">
        <v>0.41045355796813898</v>
      </c>
      <c r="T175">
        <v>9</v>
      </c>
      <c r="U175">
        <v>2</v>
      </c>
      <c r="V175">
        <v>100</v>
      </c>
      <c r="W175">
        <v>0.99000000953674305</v>
      </c>
      <c r="X175">
        <v>1.29999995231628</v>
      </c>
      <c r="Y175">
        <v>0.89999997615814198</v>
      </c>
      <c r="Z175" s="10">
        <v>11.7498979568481</v>
      </c>
      <c r="AA175" s="10">
        <v>0.59269976615905695</v>
      </c>
      <c r="AB175" s="10">
        <v>56.868686676025298</v>
      </c>
      <c r="AC175" s="10">
        <v>77.191917419433594</v>
      </c>
      <c r="AD175" s="10">
        <v>2.8499983251094801E-2</v>
      </c>
      <c r="AE175" s="10">
        <v>2.94999815523624E-2</v>
      </c>
      <c r="AF175" s="10">
        <v>1.0202020406723</v>
      </c>
      <c r="AG175" s="10">
        <v>1</v>
      </c>
      <c r="AH175" s="3">
        <f t="shared" si="4"/>
        <v>6.064028207455747E-3</v>
      </c>
      <c r="AI175" s="3">
        <f t="shared" si="5"/>
        <v>0.21972350385360107</v>
      </c>
      <c r="AJ175" s="3">
        <f>(AVERAGEIF($E:$E,_xlfn.CONCAT($A175,"_",$B175,"_",$C175,"_Standard"),$J:$J)-$J175)/$J175</f>
        <v>3.2002042522971778E-2</v>
      </c>
      <c r="AK175" s="3">
        <f>(AVERAGEIF($E:$E,_xlfn.CONCAT($A175,"_",$B175,"_",$C175,"_Standard"),$H:$H)-$H175)/$H175</f>
        <v>1.7084899950671448E-2</v>
      </c>
      <c r="AL175" s="3">
        <f>($J175+$L175-AVERAGEIF($E:$E,_xlfn.CONCAT($A175,"_",$B175,"_",$C175,"_Standard"),$H:$H))/$L175</f>
        <v>7.1160639075763074E-2</v>
      </c>
    </row>
    <row r="176" spans="1:38" x14ac:dyDescent="0.25">
      <c r="A176" t="str" cm="1">
        <f t="array" ref="A176:D176">_xlfn.TEXTSPLIT(E176,"_")</f>
        <v>Random100</v>
      </c>
      <c r="B176" t="str">
        <v>Plane</v>
      </c>
      <c r="C176" t="str">
        <v>Parallel</v>
      </c>
      <c r="D176" t="str">
        <v>Longest</v>
      </c>
      <c r="E176" t="s">
        <v>567</v>
      </c>
      <c r="F176" s="10">
        <v>20.042903900146399</v>
      </c>
      <c r="G176" s="10">
        <v>19.649135589599599</v>
      </c>
      <c r="H176" s="22">
        <v>35.459220886230398</v>
      </c>
      <c r="I176" s="10">
        <v>19.2430000305175</v>
      </c>
      <c r="J176" s="22">
        <v>19.8712062835693</v>
      </c>
      <c r="K176" s="10">
        <v>10.9029998779296</v>
      </c>
      <c r="L176" s="10">
        <v>18.758165359496999</v>
      </c>
      <c r="M176" s="3">
        <v>0.168999999761581</v>
      </c>
      <c r="N176" s="3">
        <v>0.390039503574371</v>
      </c>
      <c r="O176" s="3">
        <v>0.41964530944824202</v>
      </c>
      <c r="P176" s="3">
        <v>0.405279040336608</v>
      </c>
      <c r="Q176" s="3">
        <v>0.40408575534820501</v>
      </c>
      <c r="R176" s="3">
        <v>0.40408575534820501</v>
      </c>
      <c r="S176" s="3">
        <v>0.40408575534820501</v>
      </c>
      <c r="T176">
        <v>9</v>
      </c>
      <c r="U176">
        <v>2</v>
      </c>
      <c r="V176">
        <v>100</v>
      </c>
      <c r="W176">
        <v>0.99000000953674305</v>
      </c>
      <c r="X176">
        <v>1.29999995231628</v>
      </c>
      <c r="Y176">
        <v>0.89999997615814198</v>
      </c>
      <c r="Z176" s="10">
        <v>9.0311994552612305</v>
      </c>
      <c r="AA176" s="10">
        <v>0.59029972553253096</v>
      </c>
      <c r="AB176" s="10">
        <v>62.585857391357401</v>
      </c>
      <c r="AC176" s="10">
        <v>77.191917419433594</v>
      </c>
      <c r="AD176" s="10">
        <v>3.05999852716922E-2</v>
      </c>
      <c r="AE176" s="10">
        <v>3.4999988973140703E-2</v>
      </c>
      <c r="AF176" s="10">
        <v>1.1313130855560301</v>
      </c>
      <c r="AG176" s="10">
        <v>1</v>
      </c>
      <c r="AH176" s="3">
        <f t="shared" si="4"/>
        <v>8.5665040072284426E-3</v>
      </c>
      <c r="AI176" s="3">
        <f t="shared" si="5"/>
        <v>1.1301804751515125E-2</v>
      </c>
      <c r="AJ176" s="3">
        <f>(AVERAGEIF($E:$E,_xlfn.CONCAT($A176,"_",$B176,"_",$C176,"_Standard"),$J:$J)-$J176)/$J176</f>
        <v>5.6060551523362388E-2</v>
      </c>
      <c r="AK176" s="3">
        <f>(AVERAGEIF($E:$E,_xlfn.CONCAT($A176,"_",$B176,"_",$C176,"_Standard"),$H:$H)-$H176)/$H176</f>
        <v>3.1416109994790845E-2</v>
      </c>
      <c r="AL176" s="3">
        <f>($J176+$L176-AVERAGEIF($E:$E,_xlfn.CONCAT($A176,"_",$B176,"_",$C176,"_Standard"),$H:$H))/$L176</f>
        <v>0.10961412983298484</v>
      </c>
    </row>
    <row r="177" spans="1:38" x14ac:dyDescent="0.25">
      <c r="A177" t="str" cm="1">
        <f t="array" ref="A177:D177">_xlfn.TEXTSPLIT(E177,"_")</f>
        <v>Random100</v>
      </c>
      <c r="B177" t="str">
        <v>Plane</v>
      </c>
      <c r="C177" t="str">
        <v>15</v>
      </c>
      <c r="D177" t="str">
        <v>Longest</v>
      </c>
      <c r="E177" t="s">
        <v>568</v>
      </c>
      <c r="F177" s="10">
        <v>21.014238357543899</v>
      </c>
      <c r="G177" s="10">
        <v>19.187578201293899</v>
      </c>
      <c r="H177" s="22">
        <v>38.675228118896399</v>
      </c>
      <c r="I177" s="10">
        <v>20.948999404907202</v>
      </c>
      <c r="J177" s="22">
        <v>21.119609832763601</v>
      </c>
      <c r="K177" s="10">
        <v>11.5019998550415</v>
      </c>
      <c r="L177" s="10">
        <v>20.109548568725501</v>
      </c>
      <c r="M177" s="3">
        <v>0.12700000405311501</v>
      </c>
      <c r="N177" s="3">
        <v>0.41389286518096902</v>
      </c>
      <c r="O177" s="3">
        <v>0.44759240746498102</v>
      </c>
      <c r="P177" s="3">
        <v>0.41705158352851801</v>
      </c>
      <c r="Q177" s="3">
        <v>0.41689410805702198</v>
      </c>
      <c r="R177" s="3">
        <v>0.41689410805702198</v>
      </c>
      <c r="S177" s="3">
        <v>0.41689410805702198</v>
      </c>
      <c r="T177">
        <v>9</v>
      </c>
      <c r="U177">
        <v>2</v>
      </c>
      <c r="V177">
        <v>100</v>
      </c>
      <c r="W177">
        <v>0.99000000953674305</v>
      </c>
      <c r="X177">
        <v>1.29999995231628</v>
      </c>
      <c r="Y177">
        <v>0.89999997615814198</v>
      </c>
      <c r="Z177" s="10">
        <v>11.682501792907701</v>
      </c>
      <c r="AA177" s="10">
        <v>0.596199810504913</v>
      </c>
      <c r="AB177" s="10">
        <v>58.0606079101562</v>
      </c>
      <c r="AC177" s="10">
        <v>77.191917419433594</v>
      </c>
      <c r="AD177" s="10">
        <v>3.0299983918666801E-2</v>
      </c>
      <c r="AE177" s="10">
        <v>3.02999820560216E-2</v>
      </c>
      <c r="AF177" s="10">
        <v>1.07070708274841</v>
      </c>
      <c r="AG177" s="10">
        <v>1</v>
      </c>
      <c r="AH177" s="3">
        <f t="shared" si="4"/>
        <v>5.0142895225072197E-3</v>
      </c>
      <c r="AI177" s="3">
        <f t="shared" si="5"/>
        <v>0.10069179190834082</v>
      </c>
      <c r="AJ177" s="3">
        <f>(AVERAGEIF($E:$E,_xlfn.CONCAT($A177,"_",$B177,"_",$C177,"_Standard"),$J:$J)-$J177)/$J177</f>
        <v>3.9015302239969366E-2</v>
      </c>
      <c r="AK177" s="3">
        <f>(AVERAGEIF($E:$E,_xlfn.CONCAT($A177,"_",$B177,"_",$C177,"_Standard"),$H:$H)-$H177)/$H177</f>
        <v>2.1305266795936782E-2</v>
      </c>
      <c r="AL177" s="3">
        <f>($J177+$L177-AVERAGEIF($E:$E,_xlfn.CONCAT($A177,"_",$B177,"_",$C177,"_Standard"),$H:$H))/$L177</f>
        <v>8.6026010142083387E-2</v>
      </c>
    </row>
    <row r="178" spans="1:38" x14ac:dyDescent="0.25">
      <c r="A178" t="str" cm="1">
        <f t="array" ref="A178:D178">_xlfn.TEXTSPLIT(E178,"_")</f>
        <v>Random100</v>
      </c>
      <c r="B178" t="str">
        <v>Plane</v>
      </c>
      <c r="C178" t="str">
        <v>Oblique</v>
      </c>
      <c r="D178" t="str">
        <v>Longest</v>
      </c>
      <c r="E178" t="s">
        <v>569</v>
      </c>
      <c r="F178" s="10">
        <v>22.922288894653299</v>
      </c>
      <c r="G178" s="10">
        <v>18.908838272094702</v>
      </c>
      <c r="H178" s="22">
        <v>41.752391815185497</v>
      </c>
      <c r="I178" s="10">
        <v>22.635999679565401</v>
      </c>
      <c r="J178" s="22">
        <v>22.577589035034102</v>
      </c>
      <c r="K178" s="10">
        <v>12.3009996414184</v>
      </c>
      <c r="L178" s="10">
        <v>21.376613616943299</v>
      </c>
      <c r="M178" s="3">
        <v>0.103000000119209</v>
      </c>
      <c r="N178" s="3">
        <v>0.44109028577804499</v>
      </c>
      <c r="O178" s="3">
        <v>0.48666900396347001</v>
      </c>
      <c r="P178" s="3">
        <v>0.46151894330978299</v>
      </c>
      <c r="Q178" s="3">
        <v>0.461174815893173</v>
      </c>
      <c r="R178" s="3">
        <v>0.461174815893173</v>
      </c>
      <c r="S178" s="3">
        <v>0.461174815893173</v>
      </c>
      <c r="T178">
        <v>9</v>
      </c>
      <c r="U178">
        <v>2</v>
      </c>
      <c r="V178">
        <v>100</v>
      </c>
      <c r="W178">
        <v>0.99000000953674305</v>
      </c>
      <c r="X178">
        <v>1.29999995231628</v>
      </c>
      <c r="Y178">
        <v>0.89999997615814198</v>
      </c>
      <c r="Z178" s="10">
        <v>12.360601425170801</v>
      </c>
      <c r="AA178" s="10">
        <v>0.59089958667755105</v>
      </c>
      <c r="AB178" s="10">
        <v>56.161617279052699</v>
      </c>
      <c r="AC178" s="10">
        <v>77.191917419433594</v>
      </c>
      <c r="AD178" s="10">
        <v>3.0299983918666801E-2</v>
      </c>
      <c r="AE178" s="10">
        <v>2.9199978336691801E-2</v>
      </c>
      <c r="AF178" s="10">
        <v>1.0202020406723</v>
      </c>
      <c r="AG178" s="10">
        <v>1</v>
      </c>
      <c r="AH178" s="3">
        <f t="shared" si="4"/>
        <v>1.5037759152385513E-2</v>
      </c>
      <c r="AI178" s="3">
        <f t="shared" si="5"/>
        <v>0.19402306530664401</v>
      </c>
      <c r="AJ178" s="3">
        <f>(AVERAGEIF($E:$E,_xlfn.CONCAT($A178,"_",$B178,"_",$C178,"_Standard"),$J:$J)-$J178)/$J178</f>
        <v>1.0895773217205596E-2</v>
      </c>
      <c r="AK178" s="3">
        <f>(AVERAGEIF($E:$E,_xlfn.CONCAT($A178,"_",$B178,"_",$C178,"_Standard"),$H:$H)-$H178)/$H178</f>
        <v>5.8917479257231857E-3</v>
      </c>
      <c r="AL178" s="3">
        <f>($J178+$L178-AVERAGEIF($E:$E,_xlfn.CONCAT($A178,"_",$B178,"_",$C178,"_Standard"),$H:$H))/$L178</f>
        <v>9.149326941899727E-2</v>
      </c>
    </row>
    <row r="179" spans="1:38" x14ac:dyDescent="0.25">
      <c r="A179" t="str" cm="1">
        <f t="array" ref="A179:D179">_xlfn.TEXTSPLIT(E179,"_")</f>
        <v>Random1000</v>
      </c>
      <c r="B179" t="str">
        <v>Plane</v>
      </c>
      <c r="C179" t="str">
        <v>Oblique</v>
      </c>
      <c r="D179" t="str">
        <v>Longest</v>
      </c>
      <c r="E179" t="s">
        <v>570</v>
      </c>
      <c r="F179" s="10">
        <v>103.577247619628</v>
      </c>
      <c r="G179" s="10">
        <v>69.843879699707003</v>
      </c>
      <c r="H179" s="22">
        <v>131.124740600585</v>
      </c>
      <c r="I179" s="10">
        <v>76.914001464843693</v>
      </c>
      <c r="J179" s="22">
        <v>102.690048217773</v>
      </c>
      <c r="K179" s="10">
        <v>60.681999206542898</v>
      </c>
      <c r="L179" s="10">
        <v>61.680644989013601</v>
      </c>
      <c r="M179" s="3">
        <v>0.53899997472762995</v>
      </c>
      <c r="N179" s="3">
        <v>0.55974131822586004</v>
      </c>
      <c r="O179" s="3">
        <v>0.63929659128188998</v>
      </c>
      <c r="P179" s="3">
        <v>0.59851372241973799</v>
      </c>
      <c r="Q179" s="3">
        <v>0.58569937944412198</v>
      </c>
      <c r="R179" s="3">
        <v>0.58707541227340698</v>
      </c>
      <c r="S179" s="3">
        <v>0.58707541227340698</v>
      </c>
      <c r="T179">
        <v>13</v>
      </c>
      <c r="U179">
        <v>2</v>
      </c>
      <c r="V179">
        <v>100</v>
      </c>
      <c r="W179">
        <v>0.99000000953674305</v>
      </c>
      <c r="X179">
        <v>1.29999995231628</v>
      </c>
      <c r="Y179">
        <v>0.89999997615814198</v>
      </c>
      <c r="Z179" s="10">
        <v>90.257606506347599</v>
      </c>
      <c r="AA179" s="10">
        <v>6.9516954421996999</v>
      </c>
      <c r="AB179" s="10">
        <v>43.33198928833</v>
      </c>
      <c r="AC179" s="10">
        <v>85.615615844726506</v>
      </c>
      <c r="AD179" s="10">
        <v>0.296001017093658</v>
      </c>
      <c r="AE179" s="10">
        <v>0.30220049619674599</v>
      </c>
      <c r="AF179" s="10">
        <v>1.08072650432586</v>
      </c>
      <c r="AG179" s="10">
        <v>1.00200200080871</v>
      </c>
      <c r="AH179" s="3">
        <f t="shared" si="4"/>
        <v>8.5655819424079252E-3</v>
      </c>
      <c r="AI179" s="3">
        <f t="shared" si="5"/>
        <v>0.47027983925417283</v>
      </c>
      <c r="AJ179" s="3">
        <f>(AVERAGEIF($E:$E,_xlfn.CONCAT($A179,"_",$B179,"_",$C179,"_Standard"),$J:$J)-$J179)/$J179</f>
        <v>3.7434462201905053E-3</v>
      </c>
      <c r="AK179" s="3">
        <f>(AVERAGEIF($E:$E,_xlfn.CONCAT($A179,"_",$B179,"_",$C179,"_Standard"),$H:$H)-$H179)/$H179</f>
        <v>2.9315551916622561E-3</v>
      </c>
      <c r="AL179" s="3">
        <f>($J179+$L179-AVERAGEIF($E:$E,_xlfn.CONCAT($A179,"_",$B179,"_",$C179,"_Standard"),$H:$H))/$L179</f>
        <v>0.53276928602143836</v>
      </c>
    </row>
    <row r="180" spans="1:38" x14ac:dyDescent="0.25">
      <c r="A180" t="str" cm="1">
        <f t="array" ref="A180:D180">_xlfn.TEXTSPLIT(E180,"_")</f>
        <v>Sponza</v>
      </c>
      <c r="B180" t="str">
        <v>Plane</v>
      </c>
      <c r="C180" t="str">
        <v>15</v>
      </c>
      <c r="D180" t="str">
        <v>Longest</v>
      </c>
      <c r="E180" t="s">
        <v>571</v>
      </c>
      <c r="F180" s="10">
        <v>312.88235473632801</v>
      </c>
      <c r="G180" s="10">
        <v>161.96533203125</v>
      </c>
      <c r="H180" s="22">
        <v>331.80877685546801</v>
      </c>
      <c r="I180" s="10">
        <v>237.552001953125</v>
      </c>
      <c r="J180" s="22">
        <v>330.53155517578102</v>
      </c>
      <c r="K180" s="10">
        <v>236.906005859375</v>
      </c>
      <c r="L180" s="10">
        <v>182.45715332031199</v>
      </c>
      <c r="M180" s="3">
        <v>0.99299997091293302</v>
      </c>
      <c r="N180" s="3">
        <v>0.56485593318939198</v>
      </c>
      <c r="O180" s="3">
        <v>0.60835635662078802</v>
      </c>
      <c r="P180" s="3">
        <v>0.549726963043212</v>
      </c>
      <c r="Q180" s="3">
        <v>0.590268194675445</v>
      </c>
      <c r="R180" s="3">
        <v>0.65925347805023105</v>
      </c>
      <c r="S180" s="3">
        <v>0.70099973678588801</v>
      </c>
      <c r="T180">
        <v>32</v>
      </c>
      <c r="U180">
        <v>2</v>
      </c>
      <c r="V180">
        <v>100</v>
      </c>
      <c r="W180">
        <v>0.99000000953674305</v>
      </c>
      <c r="X180">
        <v>1.29999995231628</v>
      </c>
      <c r="Y180">
        <v>0.89999997615814198</v>
      </c>
      <c r="Z180" s="10">
        <v>6681.5625</v>
      </c>
      <c r="AA180" s="10">
        <v>830.03454589843705</v>
      </c>
      <c r="AB180" s="10">
        <v>43.922710418701101</v>
      </c>
      <c r="AC180" s="10">
        <v>76.229072570800696</v>
      </c>
      <c r="AD180" s="10">
        <v>42.927894592285099</v>
      </c>
      <c r="AE180" s="10">
        <v>53.011520385742102</v>
      </c>
      <c r="AF180" s="10">
        <v>1.7566180229187001</v>
      </c>
      <c r="AG180" s="10">
        <v>1.4165676832198999</v>
      </c>
      <c r="AH180" s="3">
        <f t="shared" si="4"/>
        <v>5.6408423716723596E-2</v>
      </c>
      <c r="AI180" s="3">
        <f t="shared" si="5"/>
        <v>1.0407549629942254</v>
      </c>
      <c r="AJ180" s="3">
        <f>(AVERAGEIF($E:$E,_xlfn.CONCAT($A180,"_",$B180,"_",$C180,"_Standard"),$J:$J)-$J180)/$J180</f>
        <v>-6.4697552123752639E-3</v>
      </c>
      <c r="AK180" s="3">
        <f>(AVERAGEIF($E:$E,_xlfn.CONCAT($A180,"_",$B180,"_",$C180,"_Standard"),$H:$H)-$H180)/$H180</f>
        <v>-6.4449433489895992E-3</v>
      </c>
      <c r="AL180" s="3">
        <f>($J180+$L180-AVERAGEIF($E:$E,_xlfn.CONCAT($A180,"_",$B180,"_",$C180,"_Standard"),$H:$H))/$L180</f>
        <v>1.0047203799586422</v>
      </c>
    </row>
    <row r="181" spans="1:38" x14ac:dyDescent="0.25">
      <c r="A181" t="str" cm="1">
        <f t="array" ref="A181:D181">_xlfn.TEXTSPLIT(E181,"_")</f>
        <v>Sponza</v>
      </c>
      <c r="B181" t="str">
        <v>Plane</v>
      </c>
      <c r="C181" t="str">
        <v>45</v>
      </c>
      <c r="D181" t="str">
        <v>Longest</v>
      </c>
      <c r="E181" t="s">
        <v>572</v>
      </c>
      <c r="F181" s="10">
        <v>292.16189575195301</v>
      </c>
      <c r="G181" s="10">
        <v>181.17442321777301</v>
      </c>
      <c r="H181" s="22">
        <v>278.38433837890602</v>
      </c>
      <c r="I181" s="10">
        <v>196.58599853515599</v>
      </c>
      <c r="J181" s="22">
        <v>276.91998291015602</v>
      </c>
      <c r="K181" s="10">
        <v>195.815994262695</v>
      </c>
      <c r="L181" s="10">
        <v>27.1185188293457</v>
      </c>
      <c r="M181" s="3">
        <v>0.94599997997283902</v>
      </c>
      <c r="N181" s="3">
        <v>0.52139973640441895</v>
      </c>
      <c r="O181" s="3">
        <v>0.54082596302032404</v>
      </c>
      <c r="P181" s="3">
        <v>0.50254076719284002</v>
      </c>
      <c r="Q181" s="3">
        <v>0.54240942001342696</v>
      </c>
      <c r="R181" s="3">
        <v>0.61242544651031405</v>
      </c>
      <c r="S181" s="3">
        <v>0.65674608945846502</v>
      </c>
      <c r="T181">
        <v>31</v>
      </c>
      <c r="U181">
        <v>2</v>
      </c>
      <c r="V181">
        <v>100</v>
      </c>
      <c r="W181">
        <v>0.99000000953674305</v>
      </c>
      <c r="X181">
        <v>1.29999995231628</v>
      </c>
      <c r="Y181">
        <v>0.89999997615814198</v>
      </c>
      <c r="Z181" s="10">
        <v>6852.98876953125</v>
      </c>
      <c r="AA181" s="10">
        <v>836.32482910156205</v>
      </c>
      <c r="AB181" s="10">
        <v>43.220222473144503</v>
      </c>
      <c r="AC181" s="10">
        <v>76.229072570800696</v>
      </c>
      <c r="AD181" s="10">
        <v>44.781856536865199</v>
      </c>
      <c r="AE181" s="10">
        <v>53.729141235351499</v>
      </c>
      <c r="AF181" s="10">
        <v>1.77099657058715</v>
      </c>
      <c r="AG181" s="10">
        <v>1.4165676832198999</v>
      </c>
      <c r="AH181" s="3">
        <f t="shared" si="4"/>
        <v>5.2169406974061576E-2</v>
      </c>
      <c r="AI181" s="3">
        <f t="shared" si="5"/>
        <v>0.52847172350203175</v>
      </c>
      <c r="AJ181" s="3">
        <f>(AVERAGEIF($E:$E,_xlfn.CONCAT($A181,"_",$B181,"_",$C181,"_Standard"),$J:$J)-$J181)/$J181</f>
        <v>5.9771785983733561E-2</v>
      </c>
      <c r="AK181" s="3">
        <f>(AVERAGEIF($E:$E,_xlfn.CONCAT($A181,"_",$B181,"_",$C181,"_Standard"),$H:$H)-$H181)/$H181</f>
        <v>5.9457703699301125E-2</v>
      </c>
      <c r="AL181" s="3">
        <f>($J181+$L181-AVERAGEIF($E:$E,_xlfn.CONCAT($A181,"_",$B181,"_",$C181,"_Standard"),$H:$H))/$L181</f>
        <v>0.33564037593701929</v>
      </c>
    </row>
    <row r="182" spans="1:38" x14ac:dyDescent="0.25">
      <c r="A182" t="str" cm="1">
        <f t="array" ref="A182:D182">_xlfn.TEXTSPLIT(E182,"_")</f>
        <v>Sponza</v>
      </c>
      <c r="B182" t="str">
        <v>Plane</v>
      </c>
      <c r="C182" t="str">
        <v>Oblique</v>
      </c>
      <c r="D182" t="str">
        <v>Longest</v>
      </c>
      <c r="E182" t="s">
        <v>573</v>
      </c>
      <c r="F182" s="10">
        <v>360.09304809570301</v>
      </c>
      <c r="G182" s="10">
        <v>167.80587768554599</v>
      </c>
      <c r="H182" s="22">
        <v>373.17282104492102</v>
      </c>
      <c r="I182" s="10">
        <v>257.58599853515602</v>
      </c>
      <c r="J182" s="22">
        <v>372.59799194335898</v>
      </c>
      <c r="K182" s="10">
        <v>257.27700805664</v>
      </c>
      <c r="L182" s="10">
        <v>44.215385437011697</v>
      </c>
      <c r="M182" s="3">
        <v>0.98699998855590798</v>
      </c>
      <c r="N182" s="3">
        <v>0.55244171619415205</v>
      </c>
      <c r="O182" s="3">
        <v>0.70725679397582997</v>
      </c>
      <c r="P182" s="3">
        <v>0.65905600786209095</v>
      </c>
      <c r="Q182" s="3">
        <v>0.68267637491226196</v>
      </c>
      <c r="R182" s="3">
        <v>0.71137839555740301</v>
      </c>
      <c r="S182" s="3">
        <v>0.73996359109878496</v>
      </c>
      <c r="T182">
        <v>40</v>
      </c>
      <c r="U182">
        <v>2</v>
      </c>
      <c r="V182">
        <v>100</v>
      </c>
      <c r="W182">
        <v>0.99000000953674305</v>
      </c>
      <c r="X182">
        <v>1.29999995231628</v>
      </c>
      <c r="Y182">
        <v>0.89999997615814198</v>
      </c>
      <c r="Z182" s="10">
        <v>4661.53515625</v>
      </c>
      <c r="AA182" s="10">
        <v>834.19866943359295</v>
      </c>
      <c r="AB182" s="10">
        <v>42.571441650390597</v>
      </c>
      <c r="AC182" s="10">
        <v>76.229072570800696</v>
      </c>
      <c r="AD182" s="10">
        <v>32.362266540527301</v>
      </c>
      <c r="AE182" s="10">
        <v>53.328727722167898</v>
      </c>
      <c r="AF182" s="10">
        <v>1.8271055221557599</v>
      </c>
      <c r="AG182" s="10">
        <v>1.4165676832198999</v>
      </c>
      <c r="AH182" s="3">
        <f t="shared" si="4"/>
        <v>3.4726979356548116E-2</v>
      </c>
      <c r="AI182" s="3">
        <f t="shared" si="5"/>
        <v>1.2204108526018145</v>
      </c>
      <c r="AJ182" s="3">
        <f>(AVERAGEIF($E:$E,_xlfn.CONCAT($A182,"_",$B182,"_",$C182,"_Standard"),$J:$J)-$J182)/$J182</f>
        <v>-9.1225035098270291E-2</v>
      </c>
      <c r="AK182" s="3">
        <f>(AVERAGEIF($E:$E,_xlfn.CONCAT($A182,"_",$B182,"_",$C182,"_Standard"),$H:$H)-$H182)/$H182</f>
        <v>-9.1084513597217198E-2</v>
      </c>
      <c r="AL182" s="3">
        <f>($J182+$L182-AVERAGEIF($E:$E,_xlfn.CONCAT($A182,"_",$B182,"_",$C182,"_Standard"),$H:$H))/$L182</f>
        <v>1.7557422707220072</v>
      </c>
    </row>
    <row r="183" spans="1:38" x14ac:dyDescent="0.25">
      <c r="A183" t="str" cm="1">
        <f t="array" ref="A183:D183">_xlfn.TEXTSPLIT(E183,"_")</f>
        <v>Wood</v>
      </c>
      <c r="B183" t="str">
        <v>Point</v>
      </c>
      <c r="C183" t="str">
        <v>Oblique</v>
      </c>
      <c r="D183" t="str">
        <v>Longest</v>
      </c>
      <c r="E183" t="s">
        <v>574</v>
      </c>
      <c r="F183" s="10">
        <v>411.52972412109301</v>
      </c>
      <c r="G183" s="10">
        <v>409.91320800781199</v>
      </c>
      <c r="H183" s="22">
        <v>437.2607421875</v>
      </c>
      <c r="I183" s="10">
        <v>348.60299682617102</v>
      </c>
      <c r="J183" s="22">
        <v>428.8369140625</v>
      </c>
      <c r="K183" s="10">
        <v>343.33999633789</v>
      </c>
      <c r="L183" s="10">
        <v>20.2213420867919</v>
      </c>
      <c r="M183" s="3">
        <v>0.54100000858306796</v>
      </c>
      <c r="N183" s="3">
        <v>0.91958850622177102</v>
      </c>
      <c r="O183" s="3">
        <v>0.89016574621200495</v>
      </c>
      <c r="P183" s="3">
        <v>0.82493501901626498</v>
      </c>
      <c r="Q183" s="3">
        <v>0.82921350002288796</v>
      </c>
      <c r="R183" s="3">
        <v>0.836175978183746</v>
      </c>
      <c r="S183" s="3">
        <v>0.83750092983245805</v>
      </c>
      <c r="T183">
        <v>21</v>
      </c>
      <c r="U183">
        <v>2</v>
      </c>
      <c r="V183">
        <v>100</v>
      </c>
      <c r="W183">
        <v>0.99000000953674305</v>
      </c>
      <c r="X183">
        <v>1.29999995231628</v>
      </c>
      <c r="Y183">
        <v>0.89999997615814198</v>
      </c>
      <c r="Z183" s="10">
        <v>8.7897720336913991</v>
      </c>
      <c r="AA183" s="10">
        <v>34.972091674804602</v>
      </c>
      <c r="AB183" s="10">
        <v>28.601570129394499</v>
      </c>
      <c r="AC183" s="10">
        <v>66.061386108398395</v>
      </c>
      <c r="AD183" s="10">
        <v>2.4222373962402299</v>
      </c>
      <c r="AE183" s="10">
        <v>2.8281280994415199</v>
      </c>
      <c r="AF183" s="10">
        <v>2.50314140319824</v>
      </c>
      <c r="AG183" s="10">
        <v>1.54545450210571</v>
      </c>
      <c r="AH183" s="3">
        <f t="shared" si="4"/>
        <v>4.2055746953321732E-2</v>
      </c>
      <c r="AI183" s="3">
        <f t="shared" si="5"/>
        <v>4.6165153220257715E-2</v>
      </c>
      <c r="AJ183" s="3">
        <f>(AVERAGEIF($E:$E,_xlfn.CONCAT($A183,"_",$B183,"_",$C183,"_Standard"),$J:$J)-$J183)/$J183</f>
        <v>-0.49879132185530917</v>
      </c>
      <c r="AK183" s="3">
        <f>(AVERAGEIF($E:$E,_xlfn.CONCAT($A183,"_",$B183,"_",$C183,"_Standard"),$H:$H)-$H183)/$H183</f>
        <v>-0.48820354462820226</v>
      </c>
      <c r="AL183" s="3">
        <f>($J183+$L183-AVERAGEIF($E:$E,_xlfn.CONCAT($A183,"_",$B183,"_",$C183,"_Standard"),$H:$H))/$L183</f>
        <v>11.140198175650701</v>
      </c>
    </row>
    <row r="184" spans="1:38" x14ac:dyDescent="0.25">
      <c r="A184" t="str" cm="1">
        <f t="array" ref="A184:D184">_xlfn.TEXTSPLIT(E184,"_")</f>
        <v>Random100</v>
      </c>
      <c r="B184" t="str">
        <v>Point</v>
      </c>
      <c r="C184" t="str">
        <v>Oblique</v>
      </c>
      <c r="D184" t="str">
        <v>Longest</v>
      </c>
      <c r="E184" t="s">
        <v>575</v>
      </c>
      <c r="F184" s="10">
        <v>24.647174835205</v>
      </c>
      <c r="G184" s="10">
        <v>18.935009002685501</v>
      </c>
      <c r="H184" s="22">
        <v>47.477943420410099</v>
      </c>
      <c r="I184" s="10">
        <v>25.8050003051757</v>
      </c>
      <c r="J184" s="22">
        <v>25.7153816223144</v>
      </c>
      <c r="K184" s="10">
        <v>13.9259996414184</v>
      </c>
      <c r="L184" s="10">
        <v>24.795934677123999</v>
      </c>
      <c r="M184" s="3">
        <v>0.112999998033046</v>
      </c>
      <c r="N184" s="3">
        <v>0.54450207948684604</v>
      </c>
      <c r="O184" s="3">
        <v>0.59626156091689997</v>
      </c>
      <c r="P184" s="3">
        <v>0.55168712139129605</v>
      </c>
      <c r="Q184" s="3">
        <v>0.55166745185851995</v>
      </c>
      <c r="R184" s="3">
        <v>0.55166745185851995</v>
      </c>
      <c r="S184" s="3">
        <v>0.55166745185851995</v>
      </c>
      <c r="T184">
        <v>9</v>
      </c>
      <c r="U184">
        <v>2</v>
      </c>
      <c r="V184">
        <v>100</v>
      </c>
      <c r="W184">
        <v>0.99000000953674305</v>
      </c>
      <c r="X184">
        <v>1.29999995231628</v>
      </c>
      <c r="Y184">
        <v>0.89999997615814198</v>
      </c>
      <c r="Z184" s="10">
        <v>0.43599992990493702</v>
      </c>
      <c r="AA184" s="10">
        <v>0.60809963941574097</v>
      </c>
      <c r="AB184" s="10">
        <v>54.040817260742102</v>
      </c>
      <c r="AC184" s="10">
        <v>77.191917419433594</v>
      </c>
      <c r="AD184" s="10">
        <v>5.8000016957521397E-2</v>
      </c>
      <c r="AE184" s="10">
        <v>3.1199974939227101E-2</v>
      </c>
      <c r="AF184" s="10">
        <v>2.0102040767669598</v>
      </c>
      <c r="AG184" s="10">
        <v>1</v>
      </c>
      <c r="AH184" s="3">
        <f t="shared" si="4"/>
        <v>4.3339928176417922E-2</v>
      </c>
      <c r="AI184" s="3">
        <f t="shared" si="5"/>
        <v>0.35808658018949224</v>
      </c>
      <c r="AJ184" s="3">
        <f>(AVERAGEIF($E:$E,_xlfn.CONCAT($A184,"_",$B184,"_",$C184,"_Standard"),$J:$J)-$J184)/$J184</f>
        <v>3.5630286481516969E-2</v>
      </c>
      <c r="AK184" s="3">
        <f>(AVERAGEIF($E:$E,_xlfn.CONCAT($A184,"_",$B184,"_",$C184,"_Standard"),$H:$H)-$H184)/$H184</f>
        <v>1.9124368535002125E-2</v>
      </c>
      <c r="AL184" s="3">
        <f>($J184+$L184-AVERAGEIF($E:$E,_xlfn.CONCAT($A184,"_",$B184,"_",$C184,"_Standard"),$H:$H))/$L184</f>
        <v>8.5715147238761558E-2</v>
      </c>
    </row>
    <row r="185" spans="1:38" x14ac:dyDescent="0.25">
      <c r="A185" t="str" cm="1">
        <f t="array" ref="A185:D185">_xlfn.TEXTSPLIT(E185,"_")</f>
        <v>Suzanne</v>
      </c>
      <c r="B185" t="str">
        <v>Point</v>
      </c>
      <c r="C185" t="str">
        <v>Parallel</v>
      </c>
      <c r="D185" t="str">
        <v>Longest</v>
      </c>
      <c r="E185" t="s">
        <v>585</v>
      </c>
      <c r="F185" s="10">
        <v>49.8516845703125</v>
      </c>
      <c r="G185" s="10">
        <v>40.641765594482401</v>
      </c>
      <c r="H185" s="22">
        <v>57.377643585205</v>
      </c>
      <c r="I185" s="10">
        <v>36.480998992919901</v>
      </c>
      <c r="J185" s="22">
        <v>49.4412422180175</v>
      </c>
      <c r="K185" s="10">
        <v>31.992000579833899</v>
      </c>
      <c r="L185" s="10">
        <v>18.806636810302699</v>
      </c>
      <c r="M185" s="3">
        <v>0.57800000905990601</v>
      </c>
      <c r="N185" s="3">
        <v>0.44790029525756803</v>
      </c>
      <c r="O185" s="3">
        <v>0.54186987876892001</v>
      </c>
      <c r="P185" s="3">
        <v>0.53993982076644897</v>
      </c>
      <c r="Q185" s="3">
        <v>0.58755469322204501</v>
      </c>
      <c r="R185" s="3">
        <v>0.597522974014282</v>
      </c>
      <c r="S185" s="3">
        <v>0.597522974014282</v>
      </c>
      <c r="T185">
        <v>16</v>
      </c>
      <c r="U185">
        <v>2</v>
      </c>
      <c r="V185">
        <v>100</v>
      </c>
      <c r="W185">
        <v>0.99000000953674305</v>
      </c>
      <c r="X185">
        <v>1.29999995231628</v>
      </c>
      <c r="Y185">
        <v>0.89999997615814198</v>
      </c>
      <c r="Z185" s="10">
        <v>2.69229865074157</v>
      </c>
      <c r="AA185" s="10">
        <v>6.6296925544738698</v>
      </c>
      <c r="AB185" s="10">
        <v>35.534633636474602</v>
      </c>
      <c r="AC185" s="10">
        <v>88.482398986816406</v>
      </c>
      <c r="AD185" s="10">
        <v>0.50159859657287598</v>
      </c>
      <c r="AE185" s="10">
        <v>0.314400315284729</v>
      </c>
      <c r="AF185" s="10">
        <v>2.04437232017517</v>
      </c>
      <c r="AG185" s="10">
        <v>1.1759834289550699</v>
      </c>
      <c r="AH185" s="3">
        <f t="shared" si="4"/>
        <v>8.2332694638653243E-3</v>
      </c>
      <c r="AI185" s="3">
        <f t="shared" si="5"/>
        <v>0.21651314835420762</v>
      </c>
      <c r="AJ185" s="3">
        <f>(AVERAGEIF($E:$E,_xlfn.CONCAT($A185,"_",$B185,"_",$C185,"_Standard"),$J:$J)-$J185)/$J185</f>
        <v>-4.4495967625152974E-4</v>
      </c>
      <c r="AK185" s="3">
        <f>(AVERAGEIF($E:$E,_xlfn.CONCAT($A185,"_",$B185,"_",$C185,"_Standard"),$H:$H)-$H185)/$H185</f>
        <v>-3.8341342997353647E-4</v>
      </c>
      <c r="AL185" s="3">
        <f>($J185+$L185-AVERAGEIF($E:$E,_xlfn.CONCAT($A185,"_",$B185,"_",$C185,"_Standard"),$H:$H))/$L185</f>
        <v>0.57916973205326061</v>
      </c>
    </row>
    <row r="186" spans="1:38" x14ac:dyDescent="0.25">
      <c r="A186" t="str" cm="1">
        <f t="array" ref="A186:D186">_xlfn.TEXTSPLIT(E186,"_")</f>
        <v>Suzanne</v>
      </c>
      <c r="B186" t="str">
        <v>Point</v>
      </c>
      <c r="C186" t="str">
        <v>15</v>
      </c>
      <c r="D186" t="str">
        <v>Longest</v>
      </c>
      <c r="E186" t="s">
        <v>586</v>
      </c>
      <c r="F186" s="10">
        <v>46.446254730224602</v>
      </c>
      <c r="G186" s="10">
        <v>40.367446899413999</v>
      </c>
      <c r="H186" s="22">
        <v>57.050785064697202</v>
      </c>
      <c r="I186" s="10">
        <v>36.040000915527301</v>
      </c>
      <c r="J186" s="22">
        <v>49.437187194824197</v>
      </c>
      <c r="K186" s="10">
        <v>31.8020000457763</v>
      </c>
      <c r="L186" s="10">
        <v>16.268377304077099</v>
      </c>
      <c r="M186" s="3">
        <v>0.53200000524520796</v>
      </c>
      <c r="N186" s="3">
        <v>0.50231558084487904</v>
      </c>
      <c r="O186" s="3">
        <v>0.53674435615539495</v>
      </c>
      <c r="P186" s="3">
        <v>0.544214308261871</v>
      </c>
      <c r="Q186" s="3">
        <v>0.58927637338638295</v>
      </c>
      <c r="R186" s="3">
        <v>0.597040235996246</v>
      </c>
      <c r="S186" s="3">
        <v>0.597040235996246</v>
      </c>
      <c r="T186">
        <v>16</v>
      </c>
      <c r="U186">
        <v>2</v>
      </c>
      <c r="V186">
        <v>100</v>
      </c>
      <c r="W186">
        <v>0.99000000953674305</v>
      </c>
      <c r="X186">
        <v>1.29999995231628</v>
      </c>
      <c r="Y186">
        <v>0.89999997615814198</v>
      </c>
      <c r="Z186" s="10">
        <v>2.6196975708007799</v>
      </c>
      <c r="AA186" s="10">
        <v>6.6553869247436497</v>
      </c>
      <c r="AB186" s="10">
        <v>35.674266815185497</v>
      </c>
      <c r="AC186" s="10">
        <v>88.482398986816406</v>
      </c>
      <c r="AD186" s="10">
        <v>0.47609815001487699</v>
      </c>
      <c r="AE186" s="10">
        <v>0.31830060482025102</v>
      </c>
      <c r="AF186" s="10">
        <v>2.0369164943695002</v>
      </c>
      <c r="AG186" s="10">
        <v>1.1759834289550699</v>
      </c>
      <c r="AH186" s="3">
        <f t="shared" si="4"/>
        <v>6.4395557445308185E-2</v>
      </c>
      <c r="AI186" s="3">
        <f t="shared" si="5"/>
        <v>0.22467956217319907</v>
      </c>
      <c r="AJ186" s="3">
        <f>(AVERAGEIF($E:$E,_xlfn.CONCAT($A186,"_",$B186,"_",$C186,"_Standard"),$J:$J)-$J186)/$J186</f>
        <v>6.9582061630928367E-3</v>
      </c>
      <c r="AK186" s="3">
        <f>(AVERAGEIF($E:$E,_xlfn.CONCAT($A186,"_",$B186,"_",$C186,"_Standard"),$H:$H)-$H186)/$H186</f>
        <v>6.0296796079527693E-3</v>
      </c>
      <c r="AL186" s="3">
        <f>($J186+$L186-AVERAGEIF($E:$E,_xlfn.CONCAT($A186,"_",$B186,"_",$C186,"_Standard"),$H:$H))/$L186</f>
        <v>0.51085497487195519</v>
      </c>
    </row>
    <row r="187" spans="1:38" x14ac:dyDescent="0.25">
      <c r="A187" t="str" cm="1">
        <f t="array" ref="A187:D187">_xlfn.TEXTSPLIT(E187,"_")</f>
        <v>Suzanne</v>
      </c>
      <c r="B187" t="str">
        <v>Point</v>
      </c>
      <c r="C187" t="str">
        <v>45</v>
      </c>
      <c r="D187" t="str">
        <v>Longest</v>
      </c>
      <c r="E187" t="s">
        <v>587</v>
      </c>
      <c r="F187" s="10">
        <v>48.614006042480398</v>
      </c>
      <c r="G187" s="10">
        <v>40.102256774902301</v>
      </c>
      <c r="H187" s="22">
        <v>58.481166839599602</v>
      </c>
      <c r="I187" s="10">
        <v>37.046001434326101</v>
      </c>
      <c r="J187" s="22">
        <v>51.034370422363203</v>
      </c>
      <c r="K187" s="10">
        <v>32.833999633788999</v>
      </c>
      <c r="L187" s="10">
        <v>15.7105503082275</v>
      </c>
      <c r="M187" s="3">
        <v>0.52600002288818304</v>
      </c>
      <c r="N187" s="3">
        <v>0.51143890619277899</v>
      </c>
      <c r="O187" s="3">
        <v>0.54321801662445002</v>
      </c>
      <c r="P187" s="3">
        <v>0.56491214036941495</v>
      </c>
      <c r="Q187" s="3">
        <v>0.60364651679992598</v>
      </c>
      <c r="R187" s="3">
        <v>0.60732603073120095</v>
      </c>
      <c r="S187" s="3">
        <v>0.60732603073120095</v>
      </c>
      <c r="T187">
        <v>16</v>
      </c>
      <c r="U187">
        <v>2</v>
      </c>
      <c r="V187">
        <v>100</v>
      </c>
      <c r="W187">
        <v>0.99000000953674305</v>
      </c>
      <c r="X187">
        <v>1.29999995231628</v>
      </c>
      <c r="Y187">
        <v>0.89999997615814198</v>
      </c>
      <c r="Z187" s="10">
        <v>2.6558995246887198</v>
      </c>
      <c r="AA187" s="10">
        <v>6.63639163970947</v>
      </c>
      <c r="AB187" s="10">
        <v>35.521644592285099</v>
      </c>
      <c r="AC187" s="10">
        <v>88.482398986816406</v>
      </c>
      <c r="AD187" s="10">
        <v>0.48009800910949701</v>
      </c>
      <c r="AE187" s="10">
        <v>0.30510061979293801</v>
      </c>
      <c r="AF187" s="10">
        <v>2.04112553596496</v>
      </c>
      <c r="AG187" s="10">
        <v>1.1759834289550699</v>
      </c>
      <c r="AH187" s="3">
        <f t="shared" si="4"/>
        <v>4.9787387975552093E-2</v>
      </c>
      <c r="AI187" s="3">
        <f t="shared" si="5"/>
        <v>0.27260594606492777</v>
      </c>
      <c r="AJ187" s="3">
        <f>(AVERAGEIF($E:$E,_xlfn.CONCAT($A187,"_",$B187,"_",$C187,"_Standard"),$J:$J)-$J187)/$J187</f>
        <v>2.7800804194597892E-2</v>
      </c>
      <c r="AK187" s="3">
        <f>(AVERAGEIF($E:$E,_xlfn.CONCAT($A187,"_",$B187,"_",$C187,"_Standard"),$H:$H)-$H187)/$H187</f>
        <v>2.426067743314218E-2</v>
      </c>
      <c r="AL187" s="3">
        <f>($J187+$L187-AVERAGEIF($E:$E,_xlfn.CONCAT($A187,"_",$B187,"_",$C187,"_Standard"),$H:$H))/$L187</f>
        <v>0.43569200518693169</v>
      </c>
    </row>
    <row r="188" spans="1:38" x14ac:dyDescent="0.25">
      <c r="A188" t="str" cm="1">
        <f t="array" ref="A188:D188">_xlfn.TEXTSPLIT(E188,"_")</f>
        <v>Suzanne</v>
      </c>
      <c r="B188" t="str">
        <v>Point</v>
      </c>
      <c r="C188" t="str">
        <v>Oblique</v>
      </c>
      <c r="D188" t="str">
        <v>Longest</v>
      </c>
      <c r="E188" t="s">
        <v>588</v>
      </c>
      <c r="F188" s="10">
        <v>47.639984130859297</v>
      </c>
      <c r="G188" s="10">
        <v>40.613494873046797</v>
      </c>
      <c r="H188" s="22">
        <v>55.089988708496001</v>
      </c>
      <c r="I188" s="10">
        <v>34.564998626708899</v>
      </c>
      <c r="J188" s="22">
        <v>46.5256958007812</v>
      </c>
      <c r="K188" s="10">
        <v>29.673000335693299</v>
      </c>
      <c r="L188" s="10">
        <v>15.599274635314901</v>
      </c>
      <c r="M188" s="3">
        <v>0.44800001382827698</v>
      </c>
      <c r="N188" s="3">
        <v>0.50994163751602095</v>
      </c>
      <c r="O188" s="3">
        <v>0.54721796512603704</v>
      </c>
      <c r="P188" s="3">
        <v>0.56100523471832198</v>
      </c>
      <c r="Q188" s="3">
        <v>0.60589504241943304</v>
      </c>
      <c r="R188" s="3">
        <v>0.61144286394119196</v>
      </c>
      <c r="S188" s="3">
        <v>0.61144286394119196</v>
      </c>
      <c r="T188">
        <v>16</v>
      </c>
      <c r="U188">
        <v>2</v>
      </c>
      <c r="V188">
        <v>100</v>
      </c>
      <c r="W188">
        <v>0.99000000953674305</v>
      </c>
      <c r="X188">
        <v>1.29999995231628</v>
      </c>
      <c r="Y188">
        <v>0.89999997615814198</v>
      </c>
      <c r="Z188" s="10">
        <v>2.6045973300933798</v>
      </c>
      <c r="AA188" s="10">
        <v>6.6672878265380797</v>
      </c>
      <c r="AB188" s="10">
        <v>34.836956024169901</v>
      </c>
      <c r="AC188" s="10">
        <v>88.482398986816406</v>
      </c>
      <c r="AD188" s="10">
        <v>0.47969833016395502</v>
      </c>
      <c r="AE188" s="10">
        <v>0.31230044364929199</v>
      </c>
      <c r="AF188" s="10">
        <v>2.07391309738159</v>
      </c>
      <c r="AG188" s="10">
        <v>1.1759834289550699</v>
      </c>
      <c r="AH188" s="3">
        <f t="shared" si="4"/>
        <v>2.3389771226987138E-2</v>
      </c>
      <c r="AI188" s="3">
        <f t="shared" si="5"/>
        <v>0.1455723262973373</v>
      </c>
      <c r="AJ188" s="3">
        <f>(AVERAGEIF($E:$E,_xlfn.CONCAT($A188,"_",$B188,"_",$C188,"_Standard"),$J:$J)-$J188)/$J188</f>
        <v>1.7040229470392445E-3</v>
      </c>
      <c r="AK188" s="3">
        <f>(AVERAGEIF($E:$E,_xlfn.CONCAT($A188,"_",$B188,"_",$C188,"_Standard"),$H:$H)-$H188)/$H188</f>
        <v>1.4377997868655562E-3</v>
      </c>
      <c r="AL188" s="3">
        <f>($J188+$L188-AVERAGEIF($E:$E,_xlfn.CONCAT($A188,"_",$B188,"_",$C188,"_Standard"),$H:$H))/$L188</f>
        <v>0.445903640790422</v>
      </c>
    </row>
    <row r="189" spans="1:38" x14ac:dyDescent="0.25">
      <c r="A189" t="str" cm="1">
        <f t="array" ref="A189:D189">_xlfn.TEXTSPLIT(E189,"_")</f>
        <v>CottageWalls</v>
      </c>
      <c r="B189" t="str">
        <v>Point</v>
      </c>
      <c r="C189" t="str">
        <v>15</v>
      </c>
      <c r="D189" t="str">
        <v>Longest</v>
      </c>
      <c r="E189" t="s">
        <v>576</v>
      </c>
      <c r="F189" s="10">
        <v>239.44381713867099</v>
      </c>
      <c r="G189" s="10">
        <v>108.71856689453099</v>
      </c>
      <c r="H189" s="22">
        <v>248.12699890136699</v>
      </c>
      <c r="I189" s="10">
        <v>178.99899291992099</v>
      </c>
      <c r="J189" s="22">
        <v>242.57426452636699</v>
      </c>
      <c r="K189" s="10">
        <v>175.38699340820301</v>
      </c>
      <c r="L189" s="10">
        <v>57.245353698730398</v>
      </c>
      <c r="M189" s="3">
        <v>0.90299999713897705</v>
      </c>
      <c r="N189" s="3">
        <v>0.62922328710555997</v>
      </c>
      <c r="O189" s="3">
        <v>0.82465124130249001</v>
      </c>
      <c r="P189" s="3">
        <v>0.83393847942352295</v>
      </c>
      <c r="Q189" s="3">
        <v>0.82420122623443604</v>
      </c>
      <c r="R189" s="3">
        <v>0.82048195600509599</v>
      </c>
      <c r="S189" s="3">
        <v>0.82081240415573098</v>
      </c>
      <c r="T189">
        <v>24</v>
      </c>
      <c r="U189">
        <v>2</v>
      </c>
      <c r="V189">
        <v>100</v>
      </c>
      <c r="W189">
        <v>0.99000000953674305</v>
      </c>
      <c r="X189">
        <v>1.29999995231628</v>
      </c>
      <c r="Y189">
        <v>0.89999997615814198</v>
      </c>
      <c r="Z189" s="10">
        <v>8.736572265625</v>
      </c>
      <c r="AA189" s="10">
        <v>30.587121963500898</v>
      </c>
      <c r="AB189" s="10">
        <v>37.253414154052699</v>
      </c>
      <c r="AC189" s="10">
        <v>69.238395690917898</v>
      </c>
      <c r="AD189" s="10">
        <v>2.01884412765502</v>
      </c>
      <c r="AE189" s="10">
        <v>2.4309873580932599</v>
      </c>
      <c r="AF189" s="10">
        <v>2.6939890384674001</v>
      </c>
      <c r="AG189" s="10">
        <v>1.63868224620819</v>
      </c>
      <c r="AH189" s="3">
        <f t="shared" si="4"/>
        <v>1.3073828445873103E-2</v>
      </c>
      <c r="AI189" s="3">
        <f t="shared" si="5"/>
        <v>1.2312128595448724</v>
      </c>
      <c r="AJ189" s="3">
        <f>(AVERAGEIF($E:$E,_xlfn.CONCAT($A189,"_",$B189,"_",$C189,"_Standard"),$J:$J)-$J189)/$J189</f>
        <v>8.2425639951119775E-2</v>
      </c>
      <c r="AK189" s="3">
        <f>(AVERAGEIF($E:$E,_xlfn.CONCAT($A189,"_",$B189,"_",$C189,"_Standard"),$H:$H)-$H189)/$H189</f>
        <v>8.0581438660530358E-2</v>
      </c>
      <c r="AL189" s="3">
        <f>($J189+$L189-AVERAGEIF($E:$E,_xlfn.CONCAT($A189,"_",$B189,"_",$C189,"_Standard"),$H:$H))/$L189</f>
        <v>0.55372509266968517</v>
      </c>
    </row>
    <row r="190" spans="1:38" x14ac:dyDescent="0.25">
      <c r="A190" t="str" cm="1">
        <f t="array" ref="A190:D190">_xlfn.TEXTSPLIT(E190,"_")</f>
        <v>CottageWalls</v>
      </c>
      <c r="B190" t="str">
        <v>Point</v>
      </c>
      <c r="C190" t="str">
        <v>Oblique</v>
      </c>
      <c r="D190" t="str">
        <v>Longest</v>
      </c>
      <c r="E190" t="s">
        <v>577</v>
      </c>
      <c r="F190" s="10">
        <v>244.98126220703099</v>
      </c>
      <c r="G190" s="10">
        <v>116.93983459472599</v>
      </c>
      <c r="H190" s="22">
        <v>250.50225830078099</v>
      </c>
      <c r="I190" s="10">
        <v>183.02499389648401</v>
      </c>
      <c r="J190" s="22">
        <v>251.64451599121</v>
      </c>
      <c r="K190" s="10">
        <v>182.79800415039</v>
      </c>
      <c r="L190" s="10">
        <v>21.623527526855401</v>
      </c>
      <c r="M190" s="3">
        <v>0.98900002241134599</v>
      </c>
      <c r="N190" s="3">
        <v>0.72577697038650502</v>
      </c>
      <c r="O190" s="3">
        <v>0.840387523174285</v>
      </c>
      <c r="P190" s="3">
        <v>0.83526164293289096</v>
      </c>
      <c r="Q190" s="3">
        <v>0.81625676155090299</v>
      </c>
      <c r="R190" s="3">
        <v>0.80474054813384999</v>
      </c>
      <c r="S190" s="3">
        <v>0.80488198995590199</v>
      </c>
      <c r="T190">
        <v>25</v>
      </c>
      <c r="U190">
        <v>2</v>
      </c>
      <c r="V190">
        <v>100</v>
      </c>
      <c r="W190">
        <v>0.99000000953674305</v>
      </c>
      <c r="X190">
        <v>1.29999995231628</v>
      </c>
      <c r="Y190">
        <v>0.89999997615814198</v>
      </c>
      <c r="Z190" s="10">
        <v>7.61277055740356</v>
      </c>
      <c r="AA190" s="10">
        <v>30.547956466674801</v>
      </c>
      <c r="AB190" s="10">
        <v>35.733787536621001</v>
      </c>
      <c r="AC190" s="10">
        <v>69.238395690917898</v>
      </c>
      <c r="AD190" s="10">
        <v>1.80235242843627</v>
      </c>
      <c r="AE190" s="10">
        <v>2.4173882007598801</v>
      </c>
      <c r="AF190" s="10">
        <v>2.6901781558990399</v>
      </c>
      <c r="AG190" s="10">
        <v>1.63868224620819</v>
      </c>
      <c r="AH190" s="3">
        <f t="shared" si="4"/>
        <v>2.7199034424714337E-2</v>
      </c>
      <c r="AI190" s="3">
        <f t="shared" si="5"/>
        <v>1.1519144170446707</v>
      </c>
      <c r="AJ190" s="3">
        <f>(AVERAGEIF($E:$E,_xlfn.CONCAT($A190,"_",$B190,"_",$C190,"_Standard"),$J:$J)-$J190)/$J190</f>
        <v>9.9918231967150453E-2</v>
      </c>
      <c r="AK190" s="3">
        <f>(AVERAGEIF($E:$E,_xlfn.CONCAT($A190,"_",$B190,"_",$C190,"_Standard"),$H:$H)-$H190)/$H190</f>
        <v>9.9771479612856942E-2</v>
      </c>
      <c r="AL190" s="3">
        <f>($J190+$L190-AVERAGEIF($E:$E,_xlfn.CONCAT($A190,"_",$B190,"_",$C190,"_Standard"),$H:$H))/$L190</f>
        <v>-0.10299872381971596</v>
      </c>
    </row>
    <row r="191" spans="1:38" x14ac:dyDescent="0.25">
      <c r="A191" t="str" cm="1">
        <f t="array" ref="A191:D191">_xlfn.TEXTSPLIT(E191,"_")</f>
        <v>Sponza</v>
      </c>
      <c r="B191" t="str">
        <v>Point</v>
      </c>
      <c r="C191" t="str">
        <v>15</v>
      </c>
      <c r="D191" t="str">
        <v>Longest</v>
      </c>
      <c r="E191" t="s">
        <v>578</v>
      </c>
      <c r="F191" s="10">
        <v>401.44207763671801</v>
      </c>
      <c r="G191" s="10">
        <v>221.17713928222599</v>
      </c>
      <c r="H191" s="22">
        <v>405.82958984375</v>
      </c>
      <c r="I191" s="10">
        <v>294.94601440429602</v>
      </c>
      <c r="J191" s="22">
        <v>405.40557861328102</v>
      </c>
      <c r="K191" s="10">
        <v>294.73400878906199</v>
      </c>
      <c r="L191" s="10">
        <v>47.111110687255803</v>
      </c>
      <c r="M191" s="3">
        <v>0.990999996662139</v>
      </c>
      <c r="N191" s="3">
        <v>0.37978607416152899</v>
      </c>
      <c r="O191" s="3">
        <v>0.64966166019439697</v>
      </c>
      <c r="P191" s="3">
        <v>0.64146095514297397</v>
      </c>
      <c r="Q191" s="3">
        <v>0.66205793619155795</v>
      </c>
      <c r="R191" s="3">
        <v>0.69334864616393999</v>
      </c>
      <c r="S191" s="3">
        <v>0.73598760366439797</v>
      </c>
      <c r="T191">
        <v>32</v>
      </c>
      <c r="U191">
        <v>2</v>
      </c>
      <c r="V191">
        <v>100</v>
      </c>
      <c r="W191">
        <v>0.99000000953674305</v>
      </c>
      <c r="X191">
        <v>1.29999995231628</v>
      </c>
      <c r="Y191">
        <v>0.89999997615814198</v>
      </c>
      <c r="Z191" s="10">
        <v>238.58187866210901</v>
      </c>
      <c r="AA191" s="10">
        <v>827.11389160156205</v>
      </c>
      <c r="AB191" s="10">
        <v>32.972438812255803</v>
      </c>
      <c r="AC191" s="10">
        <v>76.229072570800696</v>
      </c>
      <c r="AD191" s="10">
        <v>54.9870796203613</v>
      </c>
      <c r="AE191" s="10">
        <v>52.703941345214801</v>
      </c>
      <c r="AF191" s="10">
        <v>2.4127173423767001</v>
      </c>
      <c r="AG191" s="10">
        <v>1.4165676832198999</v>
      </c>
      <c r="AH191" s="3">
        <f t="shared" si="4"/>
        <v>9.8731577912710786E-3</v>
      </c>
      <c r="AI191" s="3">
        <f t="shared" si="5"/>
        <v>0.83294521273275102</v>
      </c>
      <c r="AJ191" s="3">
        <f>(AVERAGEIF($E:$E,_xlfn.CONCAT($A191,"_",$B191,"_",$C191,"_Standard"),$J:$J)-$J191)/$J191</f>
        <v>-6.8084728398051962E-3</v>
      </c>
      <c r="AK191" s="3">
        <f>(AVERAGEIF($E:$E,_xlfn.CONCAT($A191,"_",$B191,"_",$C191,"_Standard"),$H:$H)-$H191)/$H191</f>
        <v>-6.8014345374242252E-3</v>
      </c>
      <c r="AL191" s="3">
        <f>($J191+$L191-AVERAGEIF($E:$E,_xlfn.CONCAT($A191,"_",$B191,"_",$C191,"_Standard"),$H:$H))/$L191</f>
        <v>1.0495894094646125</v>
      </c>
    </row>
    <row r="192" spans="1:38" x14ac:dyDescent="0.25">
      <c r="A192" t="str" cm="1">
        <f t="array" ref="A192:D192">_xlfn.TEXTSPLIT(E192,"_")</f>
        <v>Sponza</v>
      </c>
      <c r="B192" t="str">
        <v>Point</v>
      </c>
      <c r="C192" t="str">
        <v>45</v>
      </c>
      <c r="D192" t="str">
        <v>Longest</v>
      </c>
      <c r="E192" t="s">
        <v>579</v>
      </c>
      <c r="F192" s="10">
        <v>357.577056884765</v>
      </c>
      <c r="G192" s="10">
        <v>218.400955200195</v>
      </c>
      <c r="H192" s="22">
        <v>394.90603637695301</v>
      </c>
      <c r="I192" s="10">
        <v>274.91000366210898</v>
      </c>
      <c r="J192" s="22">
        <v>392.640045166015</v>
      </c>
      <c r="K192" s="10">
        <v>273.75799560546801</v>
      </c>
      <c r="L192" s="10">
        <v>20.7889900207519</v>
      </c>
      <c r="M192" s="3">
        <v>0.89099997282028198</v>
      </c>
      <c r="N192" s="3">
        <v>0.46856367588043202</v>
      </c>
      <c r="O192" s="3">
        <v>0.66744649410247803</v>
      </c>
      <c r="P192" s="3">
        <v>0.68802875280380205</v>
      </c>
      <c r="Q192" s="3">
        <v>0.66051995754241899</v>
      </c>
      <c r="R192" s="3">
        <v>0.69035011529922397</v>
      </c>
      <c r="S192" s="3">
        <v>0.736075758934021</v>
      </c>
      <c r="T192">
        <v>31</v>
      </c>
      <c r="U192">
        <v>2</v>
      </c>
      <c r="V192">
        <v>100</v>
      </c>
      <c r="W192">
        <v>0.99000000953674305</v>
      </c>
      <c r="X192">
        <v>1.29999995231628</v>
      </c>
      <c r="Y192">
        <v>0.89999997615814198</v>
      </c>
      <c r="Z192" s="10">
        <v>255.421783447265</v>
      </c>
      <c r="AA192" s="10">
        <v>827.99969482421795</v>
      </c>
      <c r="AB192" s="10">
        <v>32.968387603759702</v>
      </c>
      <c r="AC192" s="10">
        <v>76.229072570800696</v>
      </c>
      <c r="AD192" s="10">
        <v>58.788597106933501</v>
      </c>
      <c r="AE192" s="10">
        <v>52.831180572509702</v>
      </c>
      <c r="AF192" s="10">
        <v>2.4201877117156898</v>
      </c>
      <c r="AG192" s="10">
        <v>1.4165676832198999</v>
      </c>
      <c r="AH192" s="3">
        <f t="shared" si="4"/>
        <v>9.8057153293673469E-2</v>
      </c>
      <c r="AI192" s="3">
        <f t="shared" si="5"/>
        <v>0.79779454172306852</v>
      </c>
      <c r="AJ192" s="3">
        <f>(AVERAGEIF($E:$E,_xlfn.CONCAT($A192,"_",$B192,"_",$C192,"_Standard"),$J:$J)-$J192)/$J192</f>
        <v>-2.069403076893136E-3</v>
      </c>
      <c r="AK192" s="3">
        <f>(AVERAGEIF($E:$E,_xlfn.CONCAT($A192,"_",$B192,"_",$C192,"_Standard"),$H:$H)-$H192)/$H192</f>
        <v>-2.0574514571978777E-3</v>
      </c>
      <c r="AL192" s="3">
        <f>($J192+$L192-AVERAGEIF($E:$E,_xlfn.CONCAT($A192,"_",$B192,"_",$C192,"_Standard"),$H:$H))/$L192</f>
        <v>0.93008360629895359</v>
      </c>
    </row>
    <row r="193" spans="1:38" x14ac:dyDescent="0.25">
      <c r="A193" t="str" cm="1">
        <f t="array" ref="A193:D193">_xlfn.TEXTSPLIT(E193,"_")</f>
        <v>Sponza</v>
      </c>
      <c r="B193" t="str">
        <v>Point</v>
      </c>
      <c r="C193" t="str">
        <v>Oblique</v>
      </c>
      <c r="D193" t="str">
        <v>Longest</v>
      </c>
      <c r="E193" t="s">
        <v>580</v>
      </c>
      <c r="F193" s="10">
        <v>458.51193237304602</v>
      </c>
      <c r="G193" s="10">
        <v>183.56962585449199</v>
      </c>
      <c r="H193" s="22">
        <v>461.54257202148398</v>
      </c>
      <c r="I193" s="10">
        <v>339.19299316406199</v>
      </c>
      <c r="J193" s="22">
        <v>459.40878295898398</v>
      </c>
      <c r="K193" s="10">
        <v>337.83401489257801</v>
      </c>
      <c r="L193" s="10">
        <v>66.4923095703125</v>
      </c>
      <c r="M193" s="3">
        <v>0.962000012397766</v>
      </c>
      <c r="N193" s="3">
        <v>0.16246537864208199</v>
      </c>
      <c r="O193" s="3">
        <v>0.55379539728164595</v>
      </c>
      <c r="P193" s="3">
        <v>0.67208272218704201</v>
      </c>
      <c r="Q193" s="3">
        <v>0.68114084005355802</v>
      </c>
      <c r="R193" s="3">
        <v>0.699363052845001</v>
      </c>
      <c r="S193" s="3">
        <v>0.72687256336212103</v>
      </c>
      <c r="T193">
        <v>30</v>
      </c>
      <c r="U193">
        <v>2</v>
      </c>
      <c r="V193">
        <v>100</v>
      </c>
      <c r="W193">
        <v>0.99000000953674305</v>
      </c>
      <c r="X193">
        <v>1.29999995231628</v>
      </c>
      <c r="Y193">
        <v>0.89999997615814198</v>
      </c>
      <c r="Z193" s="10">
        <v>214.99003601074199</v>
      </c>
      <c r="AA193" s="10">
        <v>828.31781005859295</v>
      </c>
      <c r="AB193" s="10">
        <v>33.252479553222599</v>
      </c>
      <c r="AC193" s="10">
        <v>76.229072570800696</v>
      </c>
      <c r="AD193" s="10">
        <v>48.771244049072202</v>
      </c>
      <c r="AE193" s="10">
        <v>52.911037445068303</v>
      </c>
      <c r="AF193" s="10">
        <v>2.3947861194610498</v>
      </c>
      <c r="AG193" s="10">
        <v>1.4165676832198999</v>
      </c>
      <c r="AH193" s="3">
        <f t="shared" si="4"/>
        <v>1.9560027179582225E-3</v>
      </c>
      <c r="AI193" s="3">
        <f t="shared" si="5"/>
        <v>1.5026405148482362</v>
      </c>
      <c r="AJ193" s="3">
        <f>(AVERAGEIF($E:$E,_xlfn.CONCAT($A193,"_",$B193,"_",$C193,"_Standard"),$J:$J)-$J193)/$J193</f>
        <v>1.3840260870484287E-2</v>
      </c>
      <c r="AK193" s="3">
        <f>(AVERAGEIF($E:$E,_xlfn.CONCAT($A193,"_",$B193,"_",$C193,"_Standard"),$H:$H)-$H193)/$H193</f>
        <v>1.3762521880209915E-2</v>
      </c>
      <c r="AL193" s="3">
        <f>($J193+$L193-AVERAGEIF($E:$E,_xlfn.CONCAT($A193,"_",$B193,"_",$C193,"_Standard"),$H:$H))/$L193</f>
        <v>0.87237954489126635</v>
      </c>
    </row>
    <row r="194" spans="1:38" x14ac:dyDescent="0.25">
      <c r="A194" t="str" cm="1">
        <f t="array" ref="A194:D194">_xlfn.TEXTSPLIT(E194,"_")</f>
        <v>Suzanne</v>
      </c>
      <c r="B194" t="str">
        <v>Plane</v>
      </c>
      <c r="C194" t="str">
        <v>Oblique</v>
      </c>
      <c r="D194" t="str">
        <v>Full</v>
      </c>
      <c r="E194" t="s">
        <v>650</v>
      </c>
      <c r="F194" s="10">
        <v>22.2507209777832</v>
      </c>
      <c r="G194" s="10">
        <v>41.373039245605398</v>
      </c>
      <c r="H194" s="22">
        <v>26.4120063781738</v>
      </c>
      <c r="I194" s="10">
        <v>16.5259990692138</v>
      </c>
      <c r="J194" s="22">
        <v>21.966405868530199</v>
      </c>
      <c r="K194" s="10">
        <v>14.046999931335399</v>
      </c>
      <c r="L194" s="10">
        <v>5.7960882186889604</v>
      </c>
      <c r="M194" s="3">
        <v>0.23299999535083701</v>
      </c>
      <c r="N194" s="3">
        <v>0.51558446884155196</v>
      </c>
      <c r="O194" s="3">
        <v>0.51558440923690796</v>
      </c>
      <c r="P194" s="3">
        <v>0.571402788162231</v>
      </c>
      <c r="Q194" s="3">
        <v>0.63207697868347101</v>
      </c>
      <c r="R194" s="3">
        <v>0.63885372877120905</v>
      </c>
      <c r="S194" s="3">
        <v>0.63885372877120905</v>
      </c>
      <c r="T194">
        <v>15</v>
      </c>
      <c r="U194">
        <v>2</v>
      </c>
      <c r="V194">
        <v>100</v>
      </c>
      <c r="W194">
        <v>0.40000000596046398</v>
      </c>
      <c r="X194">
        <v>1.29999995231628</v>
      </c>
      <c r="Y194">
        <v>0.89999997615814198</v>
      </c>
      <c r="Z194" s="10">
        <v>114.784088134765</v>
      </c>
      <c r="AA194" s="10">
        <v>6.1876916885375897</v>
      </c>
      <c r="AB194" s="10">
        <v>64.309127807617102</v>
      </c>
      <c r="AC194" s="10">
        <v>88.482398986816406</v>
      </c>
      <c r="AD194" s="10">
        <v>0.31330084800720198</v>
      </c>
      <c r="AE194" s="10">
        <v>0.31230071187019298</v>
      </c>
      <c r="AF194" s="10">
        <v>1.3205394744873</v>
      </c>
      <c r="AG194" s="10">
        <v>1.1759834289550699</v>
      </c>
      <c r="AH194" s="3">
        <f t="shared" si="4"/>
        <v>1.2777793112271842E-2</v>
      </c>
      <c r="AI194" s="3">
        <f t="shared" si="5"/>
        <v>0.46906472743929617</v>
      </c>
      <c r="AJ194" s="3">
        <f>(AVERAGEIF($E:$E,_xlfn.CONCAT($A194,"_",$B194,"_",$C194,"_Standard"),$J:$J)-$J194)/$J194</f>
        <v>7.890239263373737E-2</v>
      </c>
      <c r="AK194" s="3">
        <f>(AVERAGEIF($E:$E,_xlfn.CONCAT($A194,"_",$B194,"_",$C194,"_Standard"),$H:$H)-$H194)/$H194</f>
        <v>6.5621746253365754E-2</v>
      </c>
      <c r="AL194" s="3">
        <f>($J194+$L194-AVERAGEIF($E:$E,_xlfn.CONCAT($A194,"_",$B194,"_",$C194,"_Standard"),$H:$H))/$L194</f>
        <v>-6.602975267205409E-2</v>
      </c>
    </row>
    <row r="195" spans="1:38" x14ac:dyDescent="0.25">
      <c r="A195" t="str" cm="1">
        <f t="array" ref="A195:D195">_xlfn.TEXTSPLIT(E195,"_")</f>
        <v>Random1000</v>
      </c>
      <c r="B195" t="str">
        <v>Point</v>
      </c>
      <c r="C195" t="str">
        <v>Oblique</v>
      </c>
      <c r="D195" t="str">
        <v>Full</v>
      </c>
      <c r="E195" t="s">
        <v>589</v>
      </c>
      <c r="F195" s="10">
        <v>120.08268737792901</v>
      </c>
      <c r="G195" s="10">
        <v>76.7147216796875</v>
      </c>
      <c r="H195" s="22">
        <v>149.47668457031199</v>
      </c>
      <c r="I195" s="10">
        <v>88.332000732421804</v>
      </c>
      <c r="J195" s="22">
        <v>124.75382995605401</v>
      </c>
      <c r="K195" s="10">
        <v>73.374000549316406</v>
      </c>
      <c r="L195" s="10">
        <v>74.277633666992102</v>
      </c>
      <c r="M195" s="3">
        <v>0.64700001478195102</v>
      </c>
      <c r="N195" s="3">
        <v>0.66180360317230202</v>
      </c>
      <c r="O195" s="3">
        <v>0.72978937625884999</v>
      </c>
      <c r="P195" s="3">
        <v>0.68625092506408603</v>
      </c>
      <c r="Q195" s="3">
        <v>0.65803873538970903</v>
      </c>
      <c r="R195" s="3">
        <v>0.65618968009948697</v>
      </c>
      <c r="S195" s="3">
        <v>0.65618968009948697</v>
      </c>
      <c r="T195">
        <v>13</v>
      </c>
      <c r="U195">
        <v>2</v>
      </c>
      <c r="V195">
        <v>100</v>
      </c>
      <c r="W195">
        <v>0.40000000596046398</v>
      </c>
      <c r="X195">
        <v>1.29999995231628</v>
      </c>
      <c r="Y195">
        <v>0.89999997615814198</v>
      </c>
      <c r="Z195" s="10">
        <v>84.657203674316406</v>
      </c>
      <c r="AA195" s="10">
        <v>6.1787943840026802</v>
      </c>
      <c r="AB195" s="10">
        <v>47.616466522216797</v>
      </c>
      <c r="AC195" s="10">
        <v>85.615615844726506</v>
      </c>
      <c r="AD195" s="10">
        <v>0.27850157022476102</v>
      </c>
      <c r="AE195" s="10">
        <v>0.27450162172317499</v>
      </c>
      <c r="AF195" s="10">
        <v>1.1104418039321899</v>
      </c>
      <c r="AG195" s="10">
        <v>1.00200200080871</v>
      </c>
      <c r="AH195" s="3">
        <f t="shared" ref="AH195:AH257" si="6">ABS((J195-F195)/F195)</f>
        <v>3.8899384083767169E-2</v>
      </c>
      <c r="AI195" s="3">
        <f t="shared" ref="AI195:AI257" si="7">ABS((J195-G195)/G195)</f>
        <v>0.62620455662926933</v>
      </c>
      <c r="AJ195" s="3">
        <f>(AVERAGEIF($E:$E,_xlfn.CONCAT($A195,"_",$B195,"_",$C195,"_Standard"),$J:$J)-$J195)/$J195</f>
        <v>-4.7695247488566676E-4</v>
      </c>
      <c r="AK195" s="3">
        <f>(AVERAGEIF($E:$E,_xlfn.CONCAT($A195,"_",$B195,"_",$C195,"_Standard"),$H:$H)-$H195)/$H195</f>
        <v>-3.9331962992748842E-4</v>
      </c>
      <c r="AL195" s="3">
        <f>($J195+$L195-AVERAGEIF($E:$E,_xlfn.CONCAT($A195,"_",$B195,"_",$C195,"_Standard"),$H:$H))/$L195</f>
        <v>0.66794765419458491</v>
      </c>
    </row>
    <row r="196" spans="1:38" x14ac:dyDescent="0.25">
      <c r="A196" t="str" cm="1">
        <f t="array" ref="A196:D196">_xlfn.TEXTSPLIT(E196,"_")</f>
        <v>CottageWalls</v>
      </c>
      <c r="B196" t="str">
        <v>Plane</v>
      </c>
      <c r="C196" t="str">
        <v>Oblique</v>
      </c>
      <c r="D196" t="str">
        <v>Full</v>
      </c>
      <c r="E196" t="s">
        <v>590</v>
      </c>
      <c r="F196" s="10">
        <v>177.82260131835901</v>
      </c>
      <c r="G196" s="10">
        <v>78.498542785644503</v>
      </c>
      <c r="H196" s="22">
        <v>178.89448547363199</v>
      </c>
      <c r="I196" s="10">
        <v>111.708000183105</v>
      </c>
      <c r="J196" s="22">
        <v>178.89448547363199</v>
      </c>
      <c r="K196" s="10">
        <v>111.708000183105</v>
      </c>
      <c r="L196" s="10">
        <v>178.89448547363199</v>
      </c>
      <c r="M196" s="3">
        <v>1</v>
      </c>
      <c r="N196" s="3">
        <v>0.72123324871063199</v>
      </c>
      <c r="O196" s="3">
        <v>0.90012204647064198</v>
      </c>
      <c r="P196" s="3">
        <v>0.80624109506607</v>
      </c>
      <c r="Q196" s="3">
        <v>0.77605670690536499</v>
      </c>
      <c r="R196" s="3">
        <v>0.76797801256179798</v>
      </c>
      <c r="S196" s="3">
        <v>0.76923930644989003</v>
      </c>
      <c r="T196">
        <v>32</v>
      </c>
      <c r="U196">
        <v>2</v>
      </c>
      <c r="V196">
        <v>100</v>
      </c>
      <c r="W196">
        <v>0.40000000596046398</v>
      </c>
      <c r="X196">
        <v>1.29999995231628</v>
      </c>
      <c r="Y196">
        <v>0.89999997615814198</v>
      </c>
      <c r="Z196" s="10">
        <v>150.83982849121</v>
      </c>
      <c r="AA196" s="10">
        <v>27.962551116943299</v>
      </c>
      <c r="AB196" s="10">
        <v>42.244831085205</v>
      </c>
      <c r="AC196" s="10">
        <v>69.238395690917898</v>
      </c>
      <c r="AD196" s="10">
        <v>1.5413891077041599</v>
      </c>
      <c r="AE196" s="10">
        <v>2.3698840141296298</v>
      </c>
      <c r="AF196" s="10">
        <v>1.7912241220474201</v>
      </c>
      <c r="AG196" s="10">
        <v>1.63868224620819</v>
      </c>
      <c r="AH196" s="3">
        <f t="shared" si="6"/>
        <v>6.0278285624332378E-3</v>
      </c>
      <c r="AI196" s="3">
        <f t="shared" si="7"/>
        <v>1.2789529477271711</v>
      </c>
      <c r="AJ196" s="3">
        <f>(AVERAGEIF($E:$E,_xlfn.CONCAT($A196,"_",$B196,"_",$C196,"_Standard"),$J:$J)-$J196)/$J196</f>
        <v>1.1074519689434492</v>
      </c>
      <c r="AK196" s="3">
        <f>(AVERAGEIF($E:$E,_xlfn.CONCAT($A196,"_",$B196,"_",$C196,"_Standard"),$H:$H)-$H196)/$H196</f>
        <v>1.1074519689434492</v>
      </c>
      <c r="AL196" s="3">
        <f>($J196+$L196-AVERAGEIF($E:$E,_xlfn.CONCAT($A196,"_",$B196,"_",$C196,"_Standard"),$H:$H))/$L196</f>
        <v>-0.1074519689434493</v>
      </c>
    </row>
    <row r="197" spans="1:38" x14ac:dyDescent="0.25">
      <c r="A197" t="str" cm="1">
        <f t="array" ref="A197:D197">_xlfn.TEXTSPLIT(E197,"_")</f>
        <v>Wood</v>
      </c>
      <c r="B197" t="str">
        <v>Plane</v>
      </c>
      <c r="C197" t="str">
        <v>Parallel</v>
      </c>
      <c r="D197" t="str">
        <v>Full</v>
      </c>
      <c r="E197" t="s">
        <v>651</v>
      </c>
      <c r="F197" s="10">
        <v>94.229827880859304</v>
      </c>
      <c r="G197" s="10">
        <v>101.76104736328099</v>
      </c>
      <c r="H197" s="22">
        <v>118.195991516113</v>
      </c>
      <c r="I197" s="10">
        <v>78.6510009765625</v>
      </c>
      <c r="J197" s="22">
        <v>93.630088806152301</v>
      </c>
      <c r="K197" s="10">
        <v>63.158000946044901</v>
      </c>
      <c r="L197" s="10">
        <v>79.501640319824205</v>
      </c>
      <c r="M197" s="3">
        <v>0.73699998855590798</v>
      </c>
      <c r="N197" s="3">
        <v>0.54162895679473799</v>
      </c>
      <c r="O197" s="3">
        <v>0.56678646802902199</v>
      </c>
      <c r="P197" s="3">
        <v>0.61822599172592096</v>
      </c>
      <c r="Q197" s="3">
        <v>0.72704172134399403</v>
      </c>
      <c r="R197" s="3">
        <v>0.79559999704360895</v>
      </c>
      <c r="S197" s="3">
        <v>0.82496148347854603</v>
      </c>
      <c r="T197">
        <v>25</v>
      </c>
      <c r="U197">
        <v>2</v>
      </c>
      <c r="V197">
        <v>100</v>
      </c>
      <c r="W197">
        <v>0.40000000596046398</v>
      </c>
      <c r="X197">
        <v>1.29999995231628</v>
      </c>
      <c r="Y197">
        <v>0.89999997615814198</v>
      </c>
      <c r="Z197" s="10">
        <v>408.67233276367102</v>
      </c>
      <c r="AA197" s="10">
        <v>40.444583892822202</v>
      </c>
      <c r="AB197" s="10">
        <v>52.639999389648402</v>
      </c>
      <c r="AC197" s="10">
        <v>66.061386108398395</v>
      </c>
      <c r="AD197" s="10">
        <v>1.99380230903625</v>
      </c>
      <c r="AE197" s="10">
        <v>3.0136339664459202</v>
      </c>
      <c r="AF197" s="10">
        <v>1.5130769014358501</v>
      </c>
      <c r="AG197" s="10">
        <v>1.54545450210571</v>
      </c>
      <c r="AH197" s="3">
        <f t="shared" si="6"/>
        <v>6.3646415173897021E-3</v>
      </c>
      <c r="AI197" s="3">
        <f t="shared" si="7"/>
        <v>7.9902465312701093E-2</v>
      </c>
      <c r="AJ197" s="3">
        <f>(AVERAGEIF($E:$E,_xlfn.CONCAT($A197,"_",$B197,"_",$C197,"_Standard"),$J:$J)-$J197)/$J197</f>
        <v>1.34884430223781</v>
      </c>
      <c r="AK197" s="3">
        <f>(AVERAGEIF($E:$E,_xlfn.CONCAT($A197,"_",$B197,"_",$C197,"_Standard"),$H:$H)-$H197)/$H197</f>
        <v>1.0685015057591969</v>
      </c>
      <c r="AL197" s="3">
        <f>($J197+$L197-AVERAGEIF($E:$E,_xlfn.CONCAT($A197,"_",$B197,"_",$C197,"_Standard"),$H:$H))/$L197</f>
        <v>-0.89755201292382936</v>
      </c>
    </row>
    <row r="198" spans="1:38" x14ac:dyDescent="0.25">
      <c r="A198" t="str" cm="1">
        <f t="array" ref="A198:D198">_xlfn.TEXTSPLIT(E198,"_")</f>
        <v>CottageWalls</v>
      </c>
      <c r="B198" t="str">
        <v>Point</v>
      </c>
      <c r="C198" t="str">
        <v>45</v>
      </c>
      <c r="D198" t="str">
        <v>Full</v>
      </c>
      <c r="E198" t="s">
        <v>591</v>
      </c>
      <c r="F198" s="10">
        <v>168.65248107910099</v>
      </c>
      <c r="G198" s="10">
        <v>106.24684143066401</v>
      </c>
      <c r="H198" s="22">
        <v>169.31607055664</v>
      </c>
      <c r="I198" s="10">
        <v>104.004997253417</v>
      </c>
      <c r="J198" s="22">
        <v>169.31607055664</v>
      </c>
      <c r="K198" s="10">
        <v>104.004997253417</v>
      </c>
      <c r="L198" s="10">
        <v>169.31607055664</v>
      </c>
      <c r="M198" s="3">
        <v>1</v>
      </c>
      <c r="N198" s="3">
        <v>0.65069419145584095</v>
      </c>
      <c r="O198" s="3">
        <v>0.83433431386947599</v>
      </c>
      <c r="P198" s="3">
        <v>0.74778074026107699</v>
      </c>
      <c r="Q198" s="3">
        <v>0.734655320644378</v>
      </c>
      <c r="R198" s="3">
        <v>0.74642753601074197</v>
      </c>
      <c r="S198" s="3">
        <v>0.74713951349258401</v>
      </c>
      <c r="T198">
        <v>23</v>
      </c>
      <c r="U198">
        <v>2</v>
      </c>
      <c r="V198">
        <v>100</v>
      </c>
      <c r="W198">
        <v>0.40000000596046398</v>
      </c>
      <c r="X198">
        <v>1.29999995231628</v>
      </c>
      <c r="Y198">
        <v>0.89999997615814198</v>
      </c>
      <c r="Z198" s="10">
        <v>322.79592895507801</v>
      </c>
      <c r="AA198" s="10">
        <v>28.1652507781982</v>
      </c>
      <c r="AB198" s="10">
        <v>53.828258514404297</v>
      </c>
      <c r="AC198" s="10">
        <v>69.238395690917898</v>
      </c>
      <c r="AD198" s="10">
        <v>1.8863912820816</v>
      </c>
      <c r="AE198" s="10">
        <v>2.4077856540679901</v>
      </c>
      <c r="AF198" s="10">
        <v>1.63510394096374</v>
      </c>
      <c r="AG198" s="10">
        <v>1.63868224620819</v>
      </c>
      <c r="AH198" s="3">
        <f t="shared" si="6"/>
        <v>3.9346558870235089E-3</v>
      </c>
      <c r="AI198" s="3">
        <f t="shared" si="7"/>
        <v>0.59361039139346616</v>
      </c>
      <c r="AJ198" s="3">
        <f>(AVERAGEIF($E:$E,_xlfn.CONCAT($A198,"_",$B198,"_",$C198,"_Standard"),$J:$J)-$J198)/$J198</f>
        <v>0.98549696484359683</v>
      </c>
      <c r="AK198" s="3">
        <f>(AVERAGEIF($E:$E,_xlfn.CONCAT($A198,"_",$B198,"_",$C198,"_Standard"),$H:$H)-$H198)/$H198</f>
        <v>0.98549696484359683</v>
      </c>
      <c r="AL198" s="3">
        <f>($J198+$L198-AVERAGEIF($E:$E,_xlfn.CONCAT($A198,"_",$B198,"_",$C198,"_Standard"),$H:$H))/$L198</f>
        <v>1.4503035156403162E-2</v>
      </c>
    </row>
    <row r="199" spans="1:38" x14ac:dyDescent="0.25">
      <c r="A199" t="str" cm="1">
        <f t="array" ref="A199:D199">_xlfn.TEXTSPLIT(E199,"_")</f>
        <v>Suzanne</v>
      </c>
      <c r="B199" t="str">
        <v>Plane</v>
      </c>
      <c r="C199" t="str">
        <v>Parallel</v>
      </c>
      <c r="D199" t="str">
        <v>Full</v>
      </c>
      <c r="E199" t="s">
        <v>652</v>
      </c>
      <c r="F199" s="10">
        <v>35.270595550537102</v>
      </c>
      <c r="G199" s="10">
        <v>51.6055488586425</v>
      </c>
      <c r="H199" s="22">
        <v>40.866424560546797</v>
      </c>
      <c r="I199" s="10">
        <v>27.617000579833899</v>
      </c>
      <c r="J199" s="22">
        <v>36.1896362304687</v>
      </c>
      <c r="K199" s="10">
        <v>24.979000091552699</v>
      </c>
      <c r="L199" s="10">
        <v>15.9617757797241</v>
      </c>
      <c r="M199" s="3">
        <v>0.70700001716613703</v>
      </c>
      <c r="N199" s="3">
        <v>0.22270734608173301</v>
      </c>
      <c r="O199" s="3">
        <v>0.26014688611030501</v>
      </c>
      <c r="P199" s="3">
        <v>0.523026943206787</v>
      </c>
      <c r="Q199" s="3">
        <v>0.60794198513030995</v>
      </c>
      <c r="R199" s="3">
        <v>0.61484944820403997</v>
      </c>
      <c r="S199" s="3">
        <v>0.61484944820403997</v>
      </c>
      <c r="T199">
        <v>14</v>
      </c>
      <c r="U199">
        <v>2</v>
      </c>
      <c r="V199">
        <v>100</v>
      </c>
      <c r="W199">
        <v>0.40000000596046398</v>
      </c>
      <c r="X199">
        <v>1.29999995231628</v>
      </c>
      <c r="Y199">
        <v>0.89999997615814198</v>
      </c>
      <c r="Z199" s="10">
        <v>70.425323486328097</v>
      </c>
      <c r="AA199" s="10">
        <v>6.1940960884094203</v>
      </c>
      <c r="AB199" s="10">
        <v>63.171836853027301</v>
      </c>
      <c r="AC199" s="10">
        <v>88.482398986816406</v>
      </c>
      <c r="AD199" s="10">
        <v>0.20310120284557301</v>
      </c>
      <c r="AE199" s="10">
        <v>0.31480047106742798</v>
      </c>
      <c r="AF199" s="10">
        <v>1.3412888050079299</v>
      </c>
      <c r="AG199" s="10">
        <v>1.1759834289550699</v>
      </c>
      <c r="AH199" s="3">
        <f t="shared" si="6"/>
        <v>2.6056851765226367E-2</v>
      </c>
      <c r="AI199" s="3">
        <f t="shared" si="7"/>
        <v>0.29872587287853369</v>
      </c>
      <c r="AJ199" s="3">
        <f>(AVERAGEIF($E:$E,_xlfn.CONCAT($A199,"_",$B199,"_",$C199,"_Standard"),$J:$J)-$J199)/$J199</f>
        <v>0.30971299780244405</v>
      </c>
      <c r="AK199" s="3">
        <f>(AVERAGEIF($E:$E,_xlfn.CONCAT($A199,"_",$B199,"_",$C199,"_Standard"),$H:$H)-$H199)/$H199</f>
        <v>0.27426917932867562</v>
      </c>
      <c r="AL199" s="3">
        <f>($J199+$L199-AVERAGEIF($E:$E,_xlfn.CONCAT($A199,"_",$B199,"_",$C199,"_Standard"),$H:$H))/$L199</f>
        <v>4.7981330138021144E-3</v>
      </c>
    </row>
    <row r="200" spans="1:38" x14ac:dyDescent="0.25">
      <c r="A200" t="str" cm="1">
        <f t="array" ref="A200:D200">_xlfn.TEXTSPLIT(E200,"_")</f>
        <v>Random1000</v>
      </c>
      <c r="B200" t="str">
        <v>Plane</v>
      </c>
      <c r="C200" t="str">
        <v>45</v>
      </c>
      <c r="D200" t="str">
        <v>Full</v>
      </c>
      <c r="E200" t="s">
        <v>592</v>
      </c>
      <c r="F200" s="10">
        <v>96.564559936523395</v>
      </c>
      <c r="G200" s="10">
        <v>93.603904724121094</v>
      </c>
      <c r="H200" s="22">
        <v>122.736373901367</v>
      </c>
      <c r="I200" s="10">
        <v>72.814002990722599</v>
      </c>
      <c r="J200" s="22">
        <v>96.881286621093693</v>
      </c>
      <c r="K200" s="10">
        <v>57.938999176025298</v>
      </c>
      <c r="L200" s="10">
        <v>69.131484985351506</v>
      </c>
      <c r="M200" s="3">
        <v>0.62599998712539595</v>
      </c>
      <c r="N200" s="3">
        <v>0.50462126731872503</v>
      </c>
      <c r="O200" s="3">
        <v>0.56617683172225897</v>
      </c>
      <c r="P200" s="3">
        <v>0.64652210474014205</v>
      </c>
      <c r="Q200" s="3">
        <v>0.62044435739517201</v>
      </c>
      <c r="R200" s="3">
        <v>0.61811161041259699</v>
      </c>
      <c r="S200" s="3">
        <v>0.61811161041259699</v>
      </c>
      <c r="T200">
        <v>14</v>
      </c>
      <c r="U200">
        <v>2</v>
      </c>
      <c r="V200">
        <v>100</v>
      </c>
      <c r="W200">
        <v>0.40000000596046398</v>
      </c>
      <c r="X200">
        <v>1.29999995231628</v>
      </c>
      <c r="Y200">
        <v>0.89999997615814198</v>
      </c>
      <c r="Z200" s="10">
        <v>33.592575073242102</v>
      </c>
      <c r="AA200" s="10">
        <v>6.1844906806945801</v>
      </c>
      <c r="AB200" s="10">
        <v>28.505516052246001</v>
      </c>
      <c r="AC200" s="10">
        <v>85.615615844726506</v>
      </c>
      <c r="AD200" s="10">
        <v>0.25750163197517301</v>
      </c>
      <c r="AE200" s="10">
        <v>0.27080172300338701</v>
      </c>
      <c r="AF200" s="10">
        <v>1.23971915245056</v>
      </c>
      <c r="AG200" s="10">
        <v>1.00200200080871</v>
      </c>
      <c r="AH200" s="3">
        <f t="shared" si="6"/>
        <v>3.2799474753315112E-3</v>
      </c>
      <c r="AI200" s="3">
        <f t="shared" si="7"/>
        <v>3.5013303201741758E-2</v>
      </c>
      <c r="AJ200" s="3">
        <f>(AVERAGEIF($E:$E,_xlfn.CONCAT($A200,"_",$B200,"_",$C200,"_Standard"),$J:$J)-$J200)/$J200</f>
        <v>4.6010749050433959E-2</v>
      </c>
      <c r="AK200" s="3">
        <f>(AVERAGEIF($E:$E,_xlfn.CONCAT($A200,"_",$B200,"_",$C200,"_Standard"),$H:$H)-$H200)/$H200</f>
        <v>3.6318147070274136E-2</v>
      </c>
      <c r="AL200" s="3">
        <f>($J200+$L200-AVERAGEIF($E:$E,_xlfn.CONCAT($A200,"_",$B200,"_",$C200,"_Standard"),$H:$H))/$L200</f>
        <v>0.56152185990336589</v>
      </c>
    </row>
    <row r="201" spans="1:38" x14ac:dyDescent="0.25">
      <c r="A201" t="str" cm="1">
        <f t="array" ref="A201:D201">_xlfn.TEXTSPLIT(E201,"_")</f>
        <v>Wood</v>
      </c>
      <c r="B201" t="str">
        <v>Plane</v>
      </c>
      <c r="C201" t="str">
        <v>15</v>
      </c>
      <c r="D201" t="str">
        <v>Full</v>
      </c>
      <c r="E201" t="s">
        <v>593</v>
      </c>
      <c r="F201" s="10">
        <v>111.79843139648401</v>
      </c>
      <c r="G201" s="10">
        <v>110.415885925292</v>
      </c>
      <c r="H201" s="22">
        <v>126.021446228027</v>
      </c>
      <c r="I201" s="10">
        <v>81.521003723144503</v>
      </c>
      <c r="J201" s="22">
        <v>111.057884216308</v>
      </c>
      <c r="K201" s="10">
        <v>72.630996704101506</v>
      </c>
      <c r="L201" s="10">
        <v>42.389785766601499</v>
      </c>
      <c r="M201" s="3">
        <v>0.64700001478195102</v>
      </c>
      <c r="N201" s="3">
        <v>0.71093893051147405</v>
      </c>
      <c r="O201" s="3">
        <v>0.75969702005386297</v>
      </c>
      <c r="P201" s="3">
        <v>0.77175974845886197</v>
      </c>
      <c r="Q201" s="3">
        <v>0.80738812685012795</v>
      </c>
      <c r="R201" s="3">
        <v>0.83110010623931796</v>
      </c>
      <c r="S201" s="3">
        <v>0.83332532644271795</v>
      </c>
      <c r="T201">
        <v>23</v>
      </c>
      <c r="U201">
        <v>2</v>
      </c>
      <c r="V201">
        <v>100</v>
      </c>
      <c r="W201">
        <v>0.40000000596046398</v>
      </c>
      <c r="X201">
        <v>1.29999995231628</v>
      </c>
      <c r="Y201">
        <v>0.89999997615814198</v>
      </c>
      <c r="Z201" s="10">
        <v>568.88031005859295</v>
      </c>
      <c r="AA201" s="10">
        <v>32.450428009033203</v>
      </c>
      <c r="AB201" s="10">
        <v>52.497703552246001</v>
      </c>
      <c r="AC201" s="10">
        <v>66.061386108398395</v>
      </c>
      <c r="AD201" s="10">
        <v>2.1461985111236501</v>
      </c>
      <c r="AE201" s="10">
        <v>2.7297267913818302</v>
      </c>
      <c r="AF201" s="10">
        <v>1.47013783454895</v>
      </c>
      <c r="AG201" s="10">
        <v>1.54545450210571</v>
      </c>
      <c r="AH201" s="3">
        <f t="shared" si="6"/>
        <v>6.6239496469294688E-3</v>
      </c>
      <c r="AI201" s="3">
        <f t="shared" si="7"/>
        <v>5.8143652576439411E-3</v>
      </c>
      <c r="AJ201" s="3">
        <f>(AVERAGEIF($E:$E,_xlfn.CONCAT($A201,"_",$B201,"_",$C201,"_Standard"),$J:$J)-$J201)/$J201</f>
        <v>1.8257216204439375</v>
      </c>
      <c r="AK201" s="3">
        <f>(AVERAGEIF($E:$E,_xlfn.CONCAT($A201,"_",$B201,"_",$C201,"_Standard"),$H:$H)-$H201)/$H201</f>
        <v>1.6089386878451746</v>
      </c>
      <c r="AL201" s="3">
        <f>($J201+$L201-AVERAGEIF($E:$E,_xlfn.CONCAT($A201,"_",$B201,"_",$C201,"_Standard"),$H:$H))/$L201</f>
        <v>-4.1362454046119499</v>
      </c>
    </row>
    <row r="202" spans="1:38" x14ac:dyDescent="0.25">
      <c r="A202" t="str" cm="1">
        <f t="array" ref="A202:D202">_xlfn.TEXTSPLIT(E202,"_")</f>
        <v>Wood</v>
      </c>
      <c r="B202" t="str">
        <v>Plane</v>
      </c>
      <c r="C202" t="str">
        <v>Oblique</v>
      </c>
      <c r="D202" t="str">
        <v>Full</v>
      </c>
      <c r="E202" t="s">
        <v>594</v>
      </c>
      <c r="F202" s="10">
        <v>108.520629882812</v>
      </c>
      <c r="G202" s="10">
        <v>88.793243408203097</v>
      </c>
      <c r="H202" s="22">
        <v>123.12171936035099</v>
      </c>
      <c r="I202" s="10">
        <v>79.459999084472599</v>
      </c>
      <c r="J202" s="22">
        <v>111.95582580566401</v>
      </c>
      <c r="K202" s="10">
        <v>72.938003540039006</v>
      </c>
      <c r="L202" s="10">
        <v>37.7229614257812</v>
      </c>
      <c r="M202" s="3">
        <v>0.70399999618530196</v>
      </c>
      <c r="N202" s="3">
        <v>0.74220710992813099</v>
      </c>
      <c r="O202" s="3">
        <v>0.76572960615158003</v>
      </c>
      <c r="P202" s="3">
        <v>0.74582278728485096</v>
      </c>
      <c r="Q202" s="3">
        <v>0.790480077266693</v>
      </c>
      <c r="R202" s="3">
        <v>0.81544691324233998</v>
      </c>
      <c r="S202" s="3">
        <v>0.82273882627487105</v>
      </c>
      <c r="T202">
        <v>25</v>
      </c>
      <c r="U202">
        <v>2</v>
      </c>
      <c r="V202">
        <v>100</v>
      </c>
      <c r="W202">
        <v>0.40000000596046398</v>
      </c>
      <c r="X202">
        <v>1.29999995231628</v>
      </c>
      <c r="Y202">
        <v>0.89999997615814198</v>
      </c>
      <c r="Z202" s="10">
        <v>621.54730224609295</v>
      </c>
      <c r="AA202" s="10">
        <v>32.369422912597599</v>
      </c>
      <c r="AB202" s="10">
        <v>52.728588104247997</v>
      </c>
      <c r="AC202" s="10">
        <v>66.061386108398395</v>
      </c>
      <c r="AD202" s="10">
        <v>2.3031117916107098</v>
      </c>
      <c r="AE202" s="10">
        <v>2.77642798423767</v>
      </c>
      <c r="AF202" s="10">
        <v>1.44242060184478</v>
      </c>
      <c r="AG202" s="10">
        <v>1.54545450210571</v>
      </c>
      <c r="AH202" s="3">
        <f t="shared" si="6"/>
        <v>3.1654773166738551E-2</v>
      </c>
      <c r="AI202" s="3">
        <f t="shared" si="7"/>
        <v>0.2608597400928036</v>
      </c>
      <c r="AJ202" s="3">
        <f>(AVERAGEIF($E:$E,_xlfn.CONCAT($A202,"_",$B202,"_",$C202,"_Standard"),$J:$J)-$J202)/$J202</f>
        <v>1.8455488837130865</v>
      </c>
      <c r="AK202" s="3">
        <f>(AVERAGEIF($E:$E,_xlfn.CONCAT($A202,"_",$B202,"_",$C202,"_Standard"),$H:$H)-$H202)/$H202</f>
        <v>1.678175787173112</v>
      </c>
      <c r="AL202" s="3">
        <f>($J202+$L202-AVERAGEIF($E:$E,_xlfn.CONCAT($A202,"_",$B202,"_",$C202,"_Standard"),$H:$H))/$L202</f>
        <v>-4.7732949277812668</v>
      </c>
    </row>
    <row r="203" spans="1:38" x14ac:dyDescent="0.25">
      <c r="A203" t="str" cm="1">
        <f t="array" ref="A203:D203">_xlfn.TEXTSPLIT(E203,"_")</f>
        <v>Random1000</v>
      </c>
      <c r="B203" t="str">
        <v>Plane</v>
      </c>
      <c r="C203" t="str">
        <v>15</v>
      </c>
      <c r="D203" t="str">
        <v>Full</v>
      </c>
      <c r="E203" t="s">
        <v>595</v>
      </c>
      <c r="F203" s="10">
        <v>77.879463195800696</v>
      </c>
      <c r="G203" s="10">
        <v>84.292785644531193</v>
      </c>
      <c r="H203" s="22">
        <v>96.803253173828097</v>
      </c>
      <c r="I203" s="10">
        <v>58.363998413085902</v>
      </c>
      <c r="J203" s="22">
        <v>77.165237426757798</v>
      </c>
      <c r="K203" s="10">
        <v>47.117000579833899</v>
      </c>
      <c r="L203" s="10">
        <v>55.948722839355398</v>
      </c>
      <c r="M203" s="3">
        <v>0.64899998903274503</v>
      </c>
      <c r="N203" s="3">
        <v>0.50943887233734098</v>
      </c>
      <c r="O203" s="3">
        <v>0.57520312070846502</v>
      </c>
      <c r="P203" s="3">
        <v>0.57274359464645297</v>
      </c>
      <c r="Q203" s="3">
        <v>0.57663506269454901</v>
      </c>
      <c r="R203" s="3">
        <v>0.57852238416671697</v>
      </c>
      <c r="S203" s="3">
        <v>0.57852238416671697</v>
      </c>
      <c r="T203">
        <v>13</v>
      </c>
      <c r="U203">
        <v>2</v>
      </c>
      <c r="V203">
        <v>100</v>
      </c>
      <c r="W203">
        <v>0.40000000596046398</v>
      </c>
      <c r="X203">
        <v>1.29999995231628</v>
      </c>
      <c r="Y203">
        <v>0.89999997615814198</v>
      </c>
      <c r="Z203" s="10">
        <v>99.623840332031193</v>
      </c>
      <c r="AA203" s="10">
        <v>6.1711969375610298</v>
      </c>
      <c r="AB203" s="10">
        <v>51.429428100585902</v>
      </c>
      <c r="AC203" s="10">
        <v>85.615615844726506</v>
      </c>
      <c r="AD203" s="10">
        <v>0.23190192878246299</v>
      </c>
      <c r="AE203" s="10">
        <v>0.27310153841972301</v>
      </c>
      <c r="AF203" s="10">
        <v>1.09909904003143</v>
      </c>
      <c r="AG203" s="10">
        <v>1.00200200080871</v>
      </c>
      <c r="AH203" s="3">
        <f t="shared" si="6"/>
        <v>9.1709128406191835E-3</v>
      </c>
      <c r="AI203" s="3">
        <f t="shared" si="7"/>
        <v>8.4557037275180158E-2</v>
      </c>
      <c r="AJ203" s="3">
        <f>(AVERAGEIF($E:$E,_xlfn.CONCAT($A203,"_",$B203,"_",$C203,"_Standard"),$J:$J)-$J203)/$J203</f>
        <v>0.17744276809974693</v>
      </c>
      <c r="AK203" s="3">
        <f>(AVERAGEIF($E:$E,_xlfn.CONCAT($A203,"_",$B203,"_",$C203,"_Standard"),$H:$H)-$H203)/$H203</f>
        <v>0.14144493039041564</v>
      </c>
      <c r="AL203" s="3">
        <f>($J203+$L203-AVERAGEIF($E:$E,_xlfn.CONCAT($A203,"_",$B203,"_",$C203,"_Standard"),$H:$H))/$L203</f>
        <v>0.40426977663978064</v>
      </c>
    </row>
    <row r="204" spans="1:38" x14ac:dyDescent="0.25">
      <c r="A204" t="str" cm="1">
        <f t="array" ref="A204:D204">_xlfn.TEXTSPLIT(E204,"_")</f>
        <v>Wood</v>
      </c>
      <c r="B204" t="str">
        <v>Plane</v>
      </c>
      <c r="C204" t="str">
        <v>45</v>
      </c>
      <c r="D204" t="str">
        <v>Full</v>
      </c>
      <c r="E204" t="s">
        <v>596</v>
      </c>
      <c r="F204" s="10">
        <v>323.41000366210898</v>
      </c>
      <c r="G204" s="10">
        <v>229.935623168945</v>
      </c>
      <c r="H204" s="22">
        <v>326.68927001953102</v>
      </c>
      <c r="I204" s="10">
        <v>244.83700561523401</v>
      </c>
      <c r="J204" s="22">
        <v>314.92419433593699</v>
      </c>
      <c r="K204" s="10">
        <v>238.04299926757801</v>
      </c>
      <c r="L204" s="10">
        <v>39.215984344482401</v>
      </c>
      <c r="M204" s="3">
        <v>0.69999998807907104</v>
      </c>
      <c r="N204" s="3">
        <v>0.77184379100799505</v>
      </c>
      <c r="O204" s="3">
        <v>0.817812860012054</v>
      </c>
      <c r="P204" s="3">
        <v>0.81930744647979703</v>
      </c>
      <c r="Q204" s="3">
        <v>0.81830340623855502</v>
      </c>
      <c r="R204" s="3">
        <v>0.81041002273559504</v>
      </c>
      <c r="S204" s="3">
        <v>0.81135547161102295</v>
      </c>
      <c r="T204">
        <v>26</v>
      </c>
      <c r="U204">
        <v>2</v>
      </c>
      <c r="V204">
        <v>100</v>
      </c>
      <c r="W204">
        <v>0.40000000596046398</v>
      </c>
      <c r="X204">
        <v>1.29999995231628</v>
      </c>
      <c r="Y204">
        <v>0.89999997615814198</v>
      </c>
      <c r="Z204" s="10">
        <v>139.97575378417901</v>
      </c>
      <c r="AA204" s="10">
        <v>32.478630065917898</v>
      </c>
      <c r="AB204" s="10">
        <v>32.625640869140597</v>
      </c>
      <c r="AC204" s="10">
        <v>66.061386108398395</v>
      </c>
      <c r="AD204" s="10">
        <v>1.91828489303588</v>
      </c>
      <c r="AE204" s="10">
        <v>2.7507283687591499</v>
      </c>
      <c r="AF204" s="10">
        <v>1.72001576423645</v>
      </c>
      <c r="AG204" s="10">
        <v>1.54545450210571</v>
      </c>
      <c r="AH204" s="3">
        <f t="shared" si="6"/>
        <v>2.6238549303001027E-2</v>
      </c>
      <c r="AI204" s="3">
        <f t="shared" si="7"/>
        <v>0.3696189828948197</v>
      </c>
      <c r="AJ204" s="3">
        <f>(AVERAGEIF($E:$E,_xlfn.CONCAT($A204,"_",$B204,"_",$C204,"_Standard"),$J:$J)-$J204)/$J204</f>
        <v>0.20578237027682644</v>
      </c>
      <c r="AK204" s="3">
        <f>(AVERAGEIF($E:$E,_xlfn.CONCAT($A204,"_",$B204,"_",$C204,"_Standard"),$H:$H)-$H204)/$H204</f>
        <v>0.19837077300846029</v>
      </c>
      <c r="AL204" s="3">
        <f>($J204+$L204-AVERAGEIF($E:$E,_xlfn.CONCAT($A204,"_",$B204,"_",$C204,"_Standard"),$H:$H))/$L204</f>
        <v>-0.95253746631279723</v>
      </c>
    </row>
    <row r="205" spans="1:38" x14ac:dyDescent="0.25">
      <c r="A205" t="str" cm="1">
        <f t="array" ref="A205:D205">_xlfn.TEXTSPLIT(E205,"_")</f>
        <v>Wood</v>
      </c>
      <c r="B205" t="str">
        <v>Point</v>
      </c>
      <c r="C205" t="str">
        <v>Parallel</v>
      </c>
      <c r="D205" t="str">
        <v>Full</v>
      </c>
      <c r="E205" t="s">
        <v>597</v>
      </c>
      <c r="F205" s="10">
        <v>70.767517089843693</v>
      </c>
      <c r="G205" s="10">
        <v>88.323432922363196</v>
      </c>
      <c r="H205" s="22">
        <v>91.849868774414006</v>
      </c>
      <c r="I205" s="10">
        <v>58.549999237060497</v>
      </c>
      <c r="J205" s="22">
        <v>80.182022094726506</v>
      </c>
      <c r="K205" s="10">
        <v>51.747001647949197</v>
      </c>
      <c r="L205" s="10">
        <v>28.598037719726499</v>
      </c>
      <c r="M205" s="3">
        <v>0.59200000762939398</v>
      </c>
      <c r="N205" s="3">
        <v>0.68465864658355702</v>
      </c>
      <c r="O205" s="3">
        <v>0.67958915233612005</v>
      </c>
      <c r="P205" s="3">
        <v>0.68322086334228505</v>
      </c>
      <c r="Q205" s="3">
        <v>0.76424157619476296</v>
      </c>
      <c r="R205" s="3">
        <v>0.79761797189712502</v>
      </c>
      <c r="S205" s="3">
        <v>0.80060398578643799</v>
      </c>
      <c r="T205">
        <v>25</v>
      </c>
      <c r="U205">
        <v>2</v>
      </c>
      <c r="V205">
        <v>100</v>
      </c>
      <c r="W205">
        <v>0.40000000596046398</v>
      </c>
      <c r="X205">
        <v>1.29999995231628</v>
      </c>
      <c r="Y205">
        <v>0.89999997615814198</v>
      </c>
      <c r="Z205" s="10">
        <v>513.60198974609295</v>
      </c>
      <c r="AA205" s="10">
        <v>32.3994941711425</v>
      </c>
      <c r="AB205" s="10">
        <v>51.868080139160099</v>
      </c>
      <c r="AC205" s="10">
        <v>66.061386108398395</v>
      </c>
      <c r="AD205" s="10">
        <v>2.4316165447235099</v>
      </c>
      <c r="AE205" s="10">
        <v>2.7836334705352699</v>
      </c>
      <c r="AF205" s="10">
        <v>1.46853256225585</v>
      </c>
      <c r="AG205" s="10">
        <v>1.54545450210571</v>
      </c>
      <c r="AH205" s="3">
        <f t="shared" si="6"/>
        <v>0.13303427041152965</v>
      </c>
      <c r="AI205" s="3">
        <f t="shared" si="7"/>
        <v>9.2177246267058449E-2</v>
      </c>
      <c r="AJ205" s="3">
        <f>(AVERAGEIF($E:$E,_xlfn.CONCAT($A205,"_",$B205,"_",$C205,"_Standard"),$J:$J)-$J205)/$J205</f>
        <v>1.6333269201601717</v>
      </c>
      <c r="AK205" s="3">
        <f>(AVERAGEIF($E:$E,_xlfn.CONCAT($A205,"_",$B205,"_",$C205,"_Standard"),$H:$H)-$H205)/$H205</f>
        <v>1.4258439235461229</v>
      </c>
      <c r="AL205" s="3">
        <f>($J205+$L205-AVERAGEIF($E:$E,_xlfn.CONCAT($A205,"_",$B205,"_",$C205,"_Standard"),$H:$H))/$L205</f>
        <v>-3.9874549207902281</v>
      </c>
    </row>
    <row r="206" spans="1:38" x14ac:dyDescent="0.25">
      <c r="A206" t="str" cm="1">
        <f t="array" ref="A206:D206">_xlfn.TEXTSPLIT(E206,"_")</f>
        <v>Suzanne</v>
      </c>
      <c r="B206" t="str">
        <v>Plane</v>
      </c>
      <c r="C206" t="str">
        <v>15</v>
      </c>
      <c r="D206" t="str">
        <v>Full</v>
      </c>
      <c r="E206" t="s">
        <v>649</v>
      </c>
      <c r="F206" s="10">
        <v>48.604644775390597</v>
      </c>
      <c r="G206" s="10">
        <v>43.145126342773402</v>
      </c>
      <c r="H206" s="22">
        <v>54.848361968994098</v>
      </c>
      <c r="I206" s="10">
        <v>35.299999237060497</v>
      </c>
      <c r="J206" s="22">
        <v>48.129196166992102</v>
      </c>
      <c r="K206" s="10">
        <v>31.462999343871999</v>
      </c>
      <c r="L206" s="10">
        <v>19.0345649719238</v>
      </c>
      <c r="M206" s="3">
        <v>0.64700001478195102</v>
      </c>
      <c r="N206" s="3">
        <v>0.48773282766342102</v>
      </c>
      <c r="O206" s="3">
        <v>0.53623962402343694</v>
      </c>
      <c r="P206" s="3">
        <v>0.54924112558364802</v>
      </c>
      <c r="Q206" s="3">
        <v>0.61427843570709195</v>
      </c>
      <c r="R206" s="3">
        <v>0.62451672554016102</v>
      </c>
      <c r="S206" s="3">
        <v>0.62451672554016102</v>
      </c>
      <c r="T206">
        <v>16</v>
      </c>
      <c r="U206">
        <v>2</v>
      </c>
      <c r="V206">
        <v>100</v>
      </c>
      <c r="W206">
        <v>0.40000000596046398</v>
      </c>
      <c r="X206">
        <v>1.29999995231628</v>
      </c>
      <c r="Y206">
        <v>0.89999997615814198</v>
      </c>
      <c r="Z206" s="10">
        <v>107.342872619628</v>
      </c>
      <c r="AA206" s="10">
        <v>6.2311940193176198</v>
      </c>
      <c r="AB206" s="10">
        <v>64.822273254394503</v>
      </c>
      <c r="AC206" s="10">
        <v>88.482398986816406</v>
      </c>
      <c r="AD206" s="10">
        <v>0.29080113768577498</v>
      </c>
      <c r="AE206" s="10">
        <v>0.305000960826873</v>
      </c>
      <c r="AF206" s="10">
        <v>1.34368312358856</v>
      </c>
      <c r="AG206" s="10">
        <v>1.1759834289550699</v>
      </c>
      <c r="AH206" s="3">
        <f t="shared" si="6"/>
        <v>9.7819583003973011E-3</v>
      </c>
      <c r="AI206" s="3">
        <f t="shared" si="7"/>
        <v>0.11551872127159751</v>
      </c>
      <c r="AJ206" s="3">
        <f>(AVERAGEIF($E:$E,_xlfn.CONCAT($A206,"_",$B206,"_",$C206,"_Standard"),$J:$J)-$J206)/$J206</f>
        <v>0.10863231347459573</v>
      </c>
      <c r="AK206" s="3">
        <f>(AVERAGEIF($E:$E,_xlfn.CONCAT($A206,"_",$B206,"_",$C206,"_Standard"),$H:$H)-$H206)/$H206</f>
        <v>9.5325141886981907E-2</v>
      </c>
      <c r="AL206" s="3">
        <f>($J206+$L206-AVERAGEIF($E:$E,_xlfn.CONCAT($A206,"_",$B206,"_",$C206,"_Standard"),$H:$H))/$L206</f>
        <v>0.37232115855614578</v>
      </c>
    </row>
    <row r="207" spans="1:38" x14ac:dyDescent="0.25">
      <c r="A207" t="str" cm="1">
        <f t="array" ref="A207:D207">_xlfn.TEXTSPLIT(E207,"_")</f>
        <v>Random1000</v>
      </c>
      <c r="B207" t="str">
        <v>Plane</v>
      </c>
      <c r="C207" t="str">
        <v>Parallel</v>
      </c>
      <c r="D207" t="str">
        <v>Full</v>
      </c>
      <c r="E207" t="s">
        <v>598</v>
      </c>
      <c r="F207" s="10">
        <v>60.470363616943303</v>
      </c>
      <c r="G207" s="10">
        <v>91.441497802734304</v>
      </c>
      <c r="H207" s="22">
        <v>77.563606262207003</v>
      </c>
      <c r="I207" s="10">
        <v>48.719001770019503</v>
      </c>
      <c r="J207" s="22">
        <v>59.732048034667898</v>
      </c>
      <c r="K207" s="10">
        <v>38.469001770019503</v>
      </c>
      <c r="L207" s="10">
        <v>81.052696228027301</v>
      </c>
      <c r="M207" s="3">
        <v>0.77999997138976995</v>
      </c>
      <c r="N207" s="3">
        <v>0.32903537154197599</v>
      </c>
      <c r="O207" s="3">
        <v>0.39162078499794001</v>
      </c>
      <c r="P207" s="3">
        <v>0.507252156734466</v>
      </c>
      <c r="Q207" s="3">
        <v>0.56767654418945301</v>
      </c>
      <c r="R207" s="3">
        <v>0.571397244930267</v>
      </c>
      <c r="S207" s="3">
        <v>0.571397244930267</v>
      </c>
      <c r="T207">
        <v>13</v>
      </c>
      <c r="U207">
        <v>2</v>
      </c>
      <c r="V207">
        <v>100</v>
      </c>
      <c r="W207">
        <v>0.40000000596046398</v>
      </c>
      <c r="X207">
        <v>1.29999995231628</v>
      </c>
      <c r="Y207">
        <v>0.89999997615814198</v>
      </c>
      <c r="Z207" s="10">
        <v>72.787765502929602</v>
      </c>
      <c r="AA207" s="10">
        <v>6.1526870727539</v>
      </c>
      <c r="AB207" s="10">
        <v>55.751750946044901</v>
      </c>
      <c r="AC207" s="10">
        <v>85.615615844726506</v>
      </c>
      <c r="AD207" s="10">
        <v>0.20590159296989399</v>
      </c>
      <c r="AE207" s="10">
        <v>0.27840140461921598</v>
      </c>
      <c r="AF207" s="10">
        <v>1.20320320129394</v>
      </c>
      <c r="AG207" s="10">
        <v>1.00200200080871</v>
      </c>
      <c r="AH207" s="3">
        <f t="shared" si="6"/>
        <v>1.2209544281101938E-2</v>
      </c>
      <c r="AI207" s="3">
        <f t="shared" si="7"/>
        <v>0.34677307929133927</v>
      </c>
      <c r="AJ207" s="3">
        <f>(AVERAGEIF($E:$E,_xlfn.CONCAT($A207,"_",$B207,"_",$C207,"_Standard"),$J:$J)-$J207)/$J207</f>
        <v>0.51001615874114359</v>
      </c>
      <c r="AK207" s="3">
        <f>(AVERAGEIF($E:$E,_xlfn.CONCAT($A207,"_",$B207,"_",$C207,"_Standard"),$H:$H)-$H207)/$H207</f>
        <v>0.39276630104785121</v>
      </c>
      <c r="AL207" s="3">
        <f>($J207+$L207-AVERAGEIF($E:$E,_xlfn.CONCAT($A207,"_",$B207,"_",$C207,"_Standard"),$H:$H))/$L207</f>
        <v>0.40414161153620209</v>
      </c>
    </row>
    <row r="208" spans="1:38" x14ac:dyDescent="0.25">
      <c r="A208" t="str" cm="1">
        <f t="array" ref="A208:D208">_xlfn.TEXTSPLIT(E208,"_")</f>
        <v>Suzanne</v>
      </c>
      <c r="B208" t="str">
        <v>Plane</v>
      </c>
      <c r="C208" t="str">
        <v>45</v>
      </c>
      <c r="D208" t="str">
        <v>Full</v>
      </c>
      <c r="E208" t="s">
        <v>648</v>
      </c>
      <c r="F208" s="10">
        <v>59.601428985595703</v>
      </c>
      <c r="G208" s="10">
        <v>53.739414215087798</v>
      </c>
      <c r="H208" s="22">
        <v>67.958778381347599</v>
      </c>
      <c r="I208" s="10">
        <v>42.509998321533203</v>
      </c>
      <c r="J208" s="22">
        <v>59.452774047851499</v>
      </c>
      <c r="K208" s="10">
        <v>37.626998901367102</v>
      </c>
      <c r="L208" s="10">
        <v>19.071752548217699</v>
      </c>
      <c r="M208" s="3">
        <v>0.55400002002715998</v>
      </c>
      <c r="N208" s="3">
        <v>0.54676586389541604</v>
      </c>
      <c r="O208" s="3">
        <v>0.57300949096679599</v>
      </c>
      <c r="P208" s="3">
        <v>0.62311804294586104</v>
      </c>
      <c r="Q208" s="3">
        <v>0.64201265573501498</v>
      </c>
      <c r="R208" s="3">
        <v>0.64774823188781705</v>
      </c>
      <c r="S208" s="3">
        <v>0.64791274070739702</v>
      </c>
      <c r="T208">
        <v>18</v>
      </c>
      <c r="U208">
        <v>2</v>
      </c>
      <c r="V208">
        <v>100</v>
      </c>
      <c r="W208">
        <v>0.40000000596046398</v>
      </c>
      <c r="X208">
        <v>1.29999995231628</v>
      </c>
      <c r="Y208">
        <v>0.89999997615814198</v>
      </c>
      <c r="Z208" s="10">
        <v>35.876735687255803</v>
      </c>
      <c r="AA208" s="10">
        <v>6.1120953559875399</v>
      </c>
      <c r="AB208" s="10">
        <v>34.074317932128899</v>
      </c>
      <c r="AC208" s="10">
        <v>88.482398986816406</v>
      </c>
      <c r="AD208" s="10">
        <v>0.277901351451873</v>
      </c>
      <c r="AE208" s="10">
        <v>0.298400849103927</v>
      </c>
      <c r="AF208" s="10">
        <v>1.4098360538482599</v>
      </c>
      <c r="AG208" s="10">
        <v>1.1759834289550699</v>
      </c>
      <c r="AH208" s="3">
        <f t="shared" si="6"/>
        <v>2.4941505644123243E-3</v>
      </c>
      <c r="AI208" s="3">
        <f t="shared" si="7"/>
        <v>0.10631600504420136</v>
      </c>
      <c r="AJ208" s="3">
        <f>(AVERAGEIF($E:$E,_xlfn.CONCAT($A208,"_",$B208,"_",$C208,"_Standard"),$J:$J)-$J208)/$J208</f>
        <v>-6.1151074982220839E-2</v>
      </c>
      <c r="AK208" s="3">
        <f>(AVERAGEIF($E:$E,_xlfn.CONCAT($A208,"_",$B208,"_",$C208,"_Standard"),$H:$H)-$H208)/$H208</f>
        <v>-5.3496758291025154E-2</v>
      </c>
      <c r="AL208" s="3">
        <f>($J208+$L208-AVERAGEIF($E:$E,_xlfn.CONCAT($A208,"_",$B208,"_",$C208,"_Standard"),$H:$H))/$L208</f>
        <v>0.74462598650217071</v>
      </c>
    </row>
    <row r="209" spans="1:38" x14ac:dyDescent="0.25">
      <c r="A209" t="str" cm="1">
        <f t="array" ref="A209:D209">_xlfn.TEXTSPLIT(E209,"_")</f>
        <v>Crowd</v>
      </c>
      <c r="B209" t="str">
        <v>Point</v>
      </c>
      <c r="C209" t="str">
        <v>Oblique</v>
      </c>
      <c r="D209" t="str">
        <v>Full</v>
      </c>
      <c r="E209" t="s">
        <v>599</v>
      </c>
      <c r="F209" s="10">
        <v>25.084383010864201</v>
      </c>
      <c r="G209" s="10">
        <v>88.726737976074205</v>
      </c>
      <c r="H209" s="22">
        <v>46.065555572509702</v>
      </c>
      <c r="I209" s="10">
        <v>26.1840000152587</v>
      </c>
      <c r="J209" s="22">
        <v>45.327163696288999</v>
      </c>
      <c r="K209" s="10">
        <v>25.8120002746582</v>
      </c>
      <c r="L209" s="10">
        <v>1.2841739654541</v>
      </c>
      <c r="M209" s="3">
        <v>0.42500001192092801</v>
      </c>
      <c r="N209" s="3">
        <v>0.49564322829246499</v>
      </c>
      <c r="O209" s="3">
        <v>0.490668475627899</v>
      </c>
      <c r="P209" s="3">
        <v>0.47806411981582603</v>
      </c>
      <c r="Q209" s="3">
        <v>0.48367258906364402</v>
      </c>
      <c r="R209" s="3">
        <v>0.61432242393493597</v>
      </c>
      <c r="S209" s="3">
        <v>0.68690568208694402</v>
      </c>
      <c r="T209">
        <v>25</v>
      </c>
      <c r="U209">
        <v>2</v>
      </c>
      <c r="V209">
        <v>100</v>
      </c>
      <c r="W209">
        <v>0.40000000596046398</v>
      </c>
      <c r="X209">
        <v>1.29999995231628</v>
      </c>
      <c r="Y209">
        <v>0.89999997615814198</v>
      </c>
      <c r="Z209" s="10">
        <v>5115.78466796875</v>
      </c>
      <c r="AA209" s="10">
        <v>357.27047729492102</v>
      </c>
      <c r="AB209" s="10">
        <v>55.931102752685497</v>
      </c>
      <c r="AC209" s="10">
        <v>87.705223083496094</v>
      </c>
      <c r="AD209" s="10">
        <v>17.980907440185501</v>
      </c>
      <c r="AE209" s="10">
        <v>18.147617340087798</v>
      </c>
      <c r="AF209" s="10">
        <v>1.32808113098144</v>
      </c>
      <c r="AG209" s="10">
        <v>1.1881141662597601</v>
      </c>
      <c r="AH209" s="3">
        <f t="shared" si="6"/>
        <v>0.80698738640123313</v>
      </c>
      <c r="AI209" s="3">
        <f t="shared" si="7"/>
        <v>0.48913749417326952</v>
      </c>
      <c r="AJ209" s="3">
        <f>(AVERAGEIF($E:$E,_xlfn.CONCAT($A209,"_",$B209,"_",$C209,"_Standard"),$J:$J)-$J209)/$J209</f>
        <v>-9.8112864876365405E-2</v>
      </c>
      <c r="AK209" s="3">
        <f>(AVERAGEIF($E:$E,_xlfn.CONCAT($A209,"_",$B209,"_",$C209,"_Standard"),$H:$H)-$H209)/$H209</f>
        <v>-9.6540033052856897E-2</v>
      </c>
      <c r="AL209" s="3">
        <f>($J209+$L209-AVERAGEIF($E:$E,_xlfn.CONCAT($A209,"_",$B209,"_",$C209,"_Standard"),$H:$H))/$L209</f>
        <v>3.8880653876487292</v>
      </c>
    </row>
    <row r="210" spans="1:38" x14ac:dyDescent="0.25">
      <c r="A210" t="str" cm="1">
        <f t="array" ref="A210:D210">_xlfn.TEXTSPLIT(E210,"_")</f>
        <v>Crowd</v>
      </c>
      <c r="B210" t="str">
        <v>Point</v>
      </c>
      <c r="C210" t="str">
        <v>Parallel</v>
      </c>
      <c r="D210" t="str">
        <v>Full</v>
      </c>
      <c r="E210" t="s">
        <v>600</v>
      </c>
      <c r="F210" s="10">
        <v>38.27827835083</v>
      </c>
      <c r="G210" s="10">
        <v>112.88126373291</v>
      </c>
      <c r="H210" s="22">
        <v>57.343837738037102</v>
      </c>
      <c r="I210" s="10">
        <v>32.6180000305175</v>
      </c>
      <c r="J210" s="22">
        <v>51.841480255126903</v>
      </c>
      <c r="K210" s="10">
        <v>29.850000381469702</v>
      </c>
      <c r="L210" s="10">
        <v>12.013973236083901</v>
      </c>
      <c r="M210" s="3">
        <v>0.54199999570846502</v>
      </c>
      <c r="N210" s="3">
        <v>0.30712866783142001</v>
      </c>
      <c r="O210" s="3">
        <v>0.33218958973884499</v>
      </c>
      <c r="P210" s="3">
        <v>0.360920429229736</v>
      </c>
      <c r="Q210" s="3">
        <v>0.39687681198120101</v>
      </c>
      <c r="R210" s="3">
        <v>0.53201603889465299</v>
      </c>
      <c r="S210" s="3">
        <v>0.60538566112518299</v>
      </c>
      <c r="T210">
        <v>25</v>
      </c>
      <c r="U210">
        <v>2</v>
      </c>
      <c r="V210">
        <v>100</v>
      </c>
      <c r="W210">
        <v>0.40000000596046398</v>
      </c>
      <c r="X210">
        <v>1.29999995231628</v>
      </c>
      <c r="Y210">
        <v>0.89999997615814198</v>
      </c>
      <c r="Z210" s="10">
        <v>5076.87744140625</v>
      </c>
      <c r="AA210" s="10">
        <v>351.13970947265602</v>
      </c>
      <c r="AB210" s="10">
        <v>57.623523712158203</v>
      </c>
      <c r="AC210" s="10">
        <v>87.705223083496094</v>
      </c>
      <c r="AD210" s="10">
        <v>18.031812667846602</v>
      </c>
      <c r="AE210" s="10">
        <v>17.708335876464801</v>
      </c>
      <c r="AF210" s="10">
        <v>1.3184071779251001</v>
      </c>
      <c r="AG210" s="10">
        <v>1.1881141662597601</v>
      </c>
      <c r="AH210" s="3">
        <f t="shared" si="6"/>
        <v>0.35433155535331978</v>
      </c>
      <c r="AI210" s="3">
        <f t="shared" si="7"/>
        <v>0.54074326827355701</v>
      </c>
      <c r="AJ210" s="3">
        <f>(AVERAGEIF($E:$E,_xlfn.CONCAT($A210,"_",$B210,"_",$C210,"_Standard"),$J:$J)-$J210)/$J210</f>
        <v>0.12026593508591997</v>
      </c>
      <c r="AK210" s="3">
        <f>(AVERAGEIF($E:$E,_xlfn.CONCAT($A210,"_",$B210,"_",$C210,"_Standard"),$H:$H)-$H210)/$H210</f>
        <v>0.10872616464379518</v>
      </c>
      <c r="AL210" s="3">
        <f>($J210+$L210-AVERAGEIF($E:$E,_xlfn.CONCAT($A210,"_",$B210,"_",$C210,"_Standard"),$H:$H))/$L210</f>
        <v>2.304318517451949E-2</v>
      </c>
    </row>
    <row r="211" spans="1:38" x14ac:dyDescent="0.25">
      <c r="A211" t="str" cm="1">
        <f t="array" ref="A211:D211">_xlfn.TEXTSPLIT(E211,"_")</f>
        <v>Cottage</v>
      </c>
      <c r="B211" t="str">
        <v>Plane</v>
      </c>
      <c r="C211" t="str">
        <v>Oblique</v>
      </c>
      <c r="D211" t="str">
        <v>Full</v>
      </c>
      <c r="E211" t="s">
        <v>601</v>
      </c>
      <c r="F211" s="10">
        <v>145.53565979003901</v>
      </c>
      <c r="G211" s="10">
        <v>108.329292297363</v>
      </c>
      <c r="H211" s="22">
        <v>148.42593383789</v>
      </c>
      <c r="I211" s="10">
        <v>92.170997619628906</v>
      </c>
      <c r="J211" s="22">
        <v>144.96432495117099</v>
      </c>
      <c r="K211" s="10">
        <v>89.893997192382798</v>
      </c>
      <c r="L211" s="10">
        <v>38.039562225341797</v>
      </c>
      <c r="M211" s="3">
        <v>0.90899997949600198</v>
      </c>
      <c r="N211" s="3">
        <v>0.82091033458709695</v>
      </c>
      <c r="O211" s="3">
        <v>0.857993423938751</v>
      </c>
      <c r="P211" s="3">
        <v>0.83541232347488403</v>
      </c>
      <c r="Q211" s="3">
        <v>0.829140365123748</v>
      </c>
      <c r="R211" s="3">
        <v>0.84353131055831898</v>
      </c>
      <c r="S211" s="3">
        <v>0.84420645236968905</v>
      </c>
      <c r="T211">
        <v>23</v>
      </c>
      <c r="U211">
        <v>2</v>
      </c>
      <c r="V211">
        <v>100</v>
      </c>
      <c r="W211">
        <v>0.40000000596046398</v>
      </c>
      <c r="X211">
        <v>1.29999995231628</v>
      </c>
      <c r="Y211">
        <v>0.89999997615814198</v>
      </c>
      <c r="Z211" s="10">
        <v>133.26640319824199</v>
      </c>
      <c r="AA211" s="10">
        <v>19.438743591308501</v>
      </c>
      <c r="AB211" s="10">
        <v>41.631008148193303</v>
      </c>
      <c r="AC211" s="10">
        <v>65.874328613281193</v>
      </c>
      <c r="AD211" s="10">
        <v>1.27718961238861</v>
      </c>
      <c r="AE211" s="10">
        <v>1.86088478565216</v>
      </c>
      <c r="AF211" s="10">
        <v>1.79587006568908</v>
      </c>
      <c r="AG211" s="10">
        <v>1.7425718307495099</v>
      </c>
      <c r="AH211" s="3">
        <f t="shared" si="6"/>
        <v>3.9257377861361504E-3</v>
      </c>
      <c r="AI211" s="3">
        <f t="shared" si="7"/>
        <v>0.33818214701564875</v>
      </c>
      <c r="AJ211" s="3">
        <f>(AVERAGEIF($E:$E,_xlfn.CONCAT($A211,"_",$B211,"_",$C211,"_Standard"),$J:$J)-$J211)/$J211</f>
        <v>1.033307292275202</v>
      </c>
      <c r="AK211" s="3">
        <f>(AVERAGEIF($E:$E,_xlfn.CONCAT($A211,"_",$B211,"_",$C211,"_Standard"),$H:$H)-$H211)/$H211</f>
        <v>1.0092085711448364</v>
      </c>
      <c r="AL211" s="3">
        <f>($J211+$L211-AVERAGEIF($E:$E,_xlfn.CONCAT($A211,"_",$B211,"_",$C211,"_Standard"),$H:$H))/$L211</f>
        <v>-3.0288143325160721</v>
      </c>
    </row>
    <row r="212" spans="1:38" x14ac:dyDescent="0.25">
      <c r="A212" t="str" cm="1">
        <f t="array" ref="A212:D212">_xlfn.TEXTSPLIT(E212,"_")</f>
        <v>Cottage</v>
      </c>
      <c r="B212" t="str">
        <v>Plane</v>
      </c>
      <c r="C212" t="str">
        <v>Parallel</v>
      </c>
      <c r="D212" t="str">
        <v>Full</v>
      </c>
      <c r="E212" t="s">
        <v>602</v>
      </c>
      <c r="F212" s="10">
        <v>64.915550231933594</v>
      </c>
      <c r="G212" s="10">
        <v>77.084831237792898</v>
      </c>
      <c r="H212" s="22">
        <v>82.528366088867102</v>
      </c>
      <c r="I212" s="10">
        <v>58.728000640869098</v>
      </c>
      <c r="J212" s="22">
        <v>64.734176635742102</v>
      </c>
      <c r="K212" s="10">
        <v>46.810001373291001</v>
      </c>
      <c r="L212" s="10">
        <v>69.509368896484304</v>
      </c>
      <c r="M212" s="3">
        <v>0.74400001764297397</v>
      </c>
      <c r="N212" s="3">
        <v>0.70742660760879505</v>
      </c>
      <c r="O212" s="3">
        <v>0.77936714887618996</v>
      </c>
      <c r="P212" s="3">
        <v>0.78064823150634699</v>
      </c>
      <c r="Q212" s="3">
        <v>0.86147731542587203</v>
      </c>
      <c r="R212" s="3">
        <v>0.86997956037521296</v>
      </c>
      <c r="S212" s="3">
        <v>0.87029564380645696</v>
      </c>
      <c r="T212">
        <v>23</v>
      </c>
      <c r="U212">
        <v>2</v>
      </c>
      <c r="V212">
        <v>100</v>
      </c>
      <c r="W212">
        <v>0.40000000596046398</v>
      </c>
      <c r="X212">
        <v>1.29999995231628</v>
      </c>
      <c r="Y212">
        <v>0.89999997615814198</v>
      </c>
      <c r="Z212" s="10">
        <v>177.37464904785099</v>
      </c>
      <c r="AA212" s="10">
        <v>19.504440307617099</v>
      </c>
      <c r="AB212" s="10">
        <v>64.8631591796875</v>
      </c>
      <c r="AC212" s="10">
        <v>65.874328613281193</v>
      </c>
      <c r="AD212" s="10">
        <v>0.72679877281188898</v>
      </c>
      <c r="AE212" s="10">
        <v>1.8488856554031301</v>
      </c>
      <c r="AF212" s="10">
        <v>1.60505259037017</v>
      </c>
      <c r="AG212" s="10">
        <v>1.7425718307495099</v>
      </c>
      <c r="AH212" s="3">
        <f t="shared" si="6"/>
        <v>2.7939930501007949E-3</v>
      </c>
      <c r="AI212" s="3">
        <f t="shared" si="7"/>
        <v>0.16022159488098558</v>
      </c>
      <c r="AJ212" s="3">
        <f>(AVERAGEIF($E:$E,_xlfn.CONCAT($A212,"_",$B212,"_",$C212,"_Standard"),$J:$J)-$J212)/$J212</f>
        <v>2.114758348951379</v>
      </c>
      <c r="AK212" s="3">
        <f>(AVERAGEIF($E:$E,_xlfn.CONCAT($A212,"_",$B212,"_",$C212,"_Standard"),$H:$H)-$H212)/$H212</f>
        <v>1.6587928178547455</v>
      </c>
      <c r="AL212" s="3">
        <f>($J212+$L212-AVERAGEIF($E:$E,_xlfn.CONCAT($A212,"_",$B212,"_",$C212,"_Standard"),$H:$H))/$L212</f>
        <v>-1.2254791382295087</v>
      </c>
    </row>
    <row r="213" spans="1:38" x14ac:dyDescent="0.25">
      <c r="A213" t="str" cm="1">
        <f t="array" ref="A213:D213">_xlfn.TEXTSPLIT(E213,"_")</f>
        <v>Random100</v>
      </c>
      <c r="B213" t="str">
        <v>Point</v>
      </c>
      <c r="C213" t="str">
        <v>45</v>
      </c>
      <c r="D213" t="str">
        <v>Full</v>
      </c>
      <c r="E213" t="s">
        <v>603</v>
      </c>
      <c r="F213" s="10">
        <v>19.819635391235298</v>
      </c>
      <c r="G213" s="10">
        <v>25.573472976684499</v>
      </c>
      <c r="H213" s="22">
        <v>38.3604125976562</v>
      </c>
      <c r="I213" s="10">
        <v>20.659999847412099</v>
      </c>
      <c r="J213" s="22">
        <v>21.026401519775298</v>
      </c>
      <c r="K213" s="10">
        <v>11.369999885559</v>
      </c>
      <c r="L213" s="10">
        <v>19.238660812377901</v>
      </c>
      <c r="M213" s="3">
        <v>9.8999999463558197E-2</v>
      </c>
      <c r="N213" s="3">
        <v>0.45139589905738797</v>
      </c>
      <c r="O213" s="3">
        <v>0.52426260709762496</v>
      </c>
      <c r="P213" s="3">
        <v>0.512032151222229</v>
      </c>
      <c r="Q213" s="3">
        <v>0.50988531112670898</v>
      </c>
      <c r="R213" s="3">
        <v>0.50988531112670898</v>
      </c>
      <c r="S213" s="3">
        <v>0.50988531112670898</v>
      </c>
      <c r="T213">
        <v>9</v>
      </c>
      <c r="U213">
        <v>2</v>
      </c>
      <c r="V213">
        <v>100</v>
      </c>
      <c r="W213">
        <v>0.40000000596046398</v>
      </c>
      <c r="X213">
        <v>1.29999995231628</v>
      </c>
      <c r="Y213">
        <v>0.89999997615814198</v>
      </c>
      <c r="Z213" s="10">
        <v>8.8471012115478498</v>
      </c>
      <c r="AA213" s="10">
        <v>0.56579989194869995</v>
      </c>
      <c r="AB213" s="10">
        <v>39.3535346984863</v>
      </c>
      <c r="AC213" s="10">
        <v>77.191917419433594</v>
      </c>
      <c r="AD213" s="10">
        <v>3.3599983900785398E-2</v>
      </c>
      <c r="AE213" s="10">
        <v>2.8399979695677698E-2</v>
      </c>
      <c r="AF213" s="10">
        <v>1.0303030014037999</v>
      </c>
      <c r="AG213" s="10">
        <v>1</v>
      </c>
      <c r="AH213" s="3">
        <f t="shared" si="6"/>
        <v>6.0887403058567865E-2</v>
      </c>
      <c r="AI213" s="3">
        <f t="shared" si="7"/>
        <v>0.17780422162663614</v>
      </c>
      <c r="AJ213" s="3">
        <f>(AVERAGEIF($E:$E,_xlfn.CONCAT($A213,"_",$B213,"_",$C213,"_Standard"),$J:$J)-$J213)/$J213</f>
        <v>-2.2162231299475334E-2</v>
      </c>
      <c r="AK213" s="3">
        <f>(AVERAGEIF($E:$E,_xlfn.CONCAT($A213,"_",$B213,"_",$C213,"_Standard"),$H:$H)-$H213)/$H213</f>
        <v>-1.2147731015421227E-2</v>
      </c>
      <c r="AL213" s="3">
        <f>($J213+$L213-AVERAGEIF($E:$E,_xlfn.CONCAT($A213,"_",$B213,"_",$C213,"_Standard"),$H:$H))/$L213</f>
        <v>0.12322280284959664</v>
      </c>
    </row>
    <row r="214" spans="1:38" x14ac:dyDescent="0.25">
      <c r="A214" t="str" cm="1">
        <f t="array" ref="A214:D214">_xlfn.TEXTSPLIT(E214,"_")</f>
        <v>Random100</v>
      </c>
      <c r="B214" t="str">
        <v>Point</v>
      </c>
      <c r="C214" t="str">
        <v>Parallel</v>
      </c>
      <c r="D214" t="str">
        <v>Full</v>
      </c>
      <c r="E214" t="s">
        <v>604</v>
      </c>
      <c r="F214" s="10">
        <v>16.799974441528299</v>
      </c>
      <c r="G214" s="10">
        <v>21.220403671264599</v>
      </c>
      <c r="H214" s="22">
        <v>33.007289886474602</v>
      </c>
      <c r="I214" s="10">
        <v>18.1079998016357</v>
      </c>
      <c r="J214" s="22">
        <v>16.893653869628899</v>
      </c>
      <c r="K214" s="10">
        <v>9.3610000610351491</v>
      </c>
      <c r="L214" s="10">
        <v>17.9839878082275</v>
      </c>
      <c r="M214" s="3">
        <v>0.104000002145767</v>
      </c>
      <c r="N214" s="3">
        <v>0.20034810900688099</v>
      </c>
      <c r="O214" s="3">
        <v>0.331179469823837</v>
      </c>
      <c r="P214" s="3">
        <v>0.33913570642471302</v>
      </c>
      <c r="Q214" s="3">
        <v>0.33933582901954601</v>
      </c>
      <c r="R214" s="3">
        <v>0.33933582901954601</v>
      </c>
      <c r="S214" s="3">
        <v>0.33933582901954601</v>
      </c>
      <c r="T214">
        <v>9</v>
      </c>
      <c r="U214">
        <v>2</v>
      </c>
      <c r="V214">
        <v>100</v>
      </c>
      <c r="W214">
        <v>0.40000000596046398</v>
      </c>
      <c r="X214">
        <v>1.29999995231628</v>
      </c>
      <c r="Y214">
        <v>0.89999997615814198</v>
      </c>
      <c r="Z214" s="10">
        <v>11.742203712463301</v>
      </c>
      <c r="AA214" s="10">
        <v>0.54879969358444203</v>
      </c>
      <c r="AB214" s="10">
        <v>55.9595947265625</v>
      </c>
      <c r="AC214" s="10">
        <v>77.191917419433594</v>
      </c>
      <c r="AD214" s="10">
        <v>3.0499974265694601E-2</v>
      </c>
      <c r="AE214" s="10">
        <v>3.0099978670477801E-2</v>
      </c>
      <c r="AF214" s="10">
        <v>1</v>
      </c>
      <c r="AG214" s="10">
        <v>1</v>
      </c>
      <c r="AH214" s="3">
        <f t="shared" si="6"/>
        <v>5.5761649177888933E-3</v>
      </c>
      <c r="AI214" s="3">
        <f t="shared" si="7"/>
        <v>0.20389573490982763</v>
      </c>
      <c r="AJ214" s="3">
        <f>(AVERAGEIF($E:$E,_xlfn.CONCAT($A214,"_",$B214,"_",$C214,"_Standard"),$J:$J)-$J214)/$J214</f>
        <v>0.16727939267076852</v>
      </c>
      <c r="AK214" s="3">
        <f>(AVERAGEIF($E:$E,_xlfn.CONCAT($A214,"_",$B214,"_",$C214,"_Standard"),$H:$H)-$H214)/$H214</f>
        <v>8.5616185444873177E-2</v>
      </c>
      <c r="AL214" s="3">
        <f>($J214+$L214-AVERAGEIF($E:$E,_xlfn.CONCAT($A214,"_",$B214,"_",$C214,"_Standard"),$H:$H))/$L214</f>
        <v>-5.3136516258875326E-2</v>
      </c>
    </row>
    <row r="215" spans="1:38" x14ac:dyDescent="0.25">
      <c r="A215" t="str" cm="1">
        <f t="array" ref="A215:D215">_xlfn.TEXTSPLIT(E215,"_")</f>
        <v>Crowd</v>
      </c>
      <c r="B215" t="str">
        <v>Point</v>
      </c>
      <c r="C215" t="str">
        <v>15</v>
      </c>
      <c r="D215" t="str">
        <v>Full</v>
      </c>
      <c r="E215" t="s">
        <v>605</v>
      </c>
      <c r="F215" s="10">
        <v>35.729183197021399</v>
      </c>
      <c r="G215" s="10">
        <v>135.21685791015599</v>
      </c>
      <c r="H215" s="22">
        <v>56.3734741210937</v>
      </c>
      <c r="I215" s="10">
        <v>31.405000686645501</v>
      </c>
      <c r="J215" s="22">
        <v>50.5971069335937</v>
      </c>
      <c r="K215" s="10">
        <v>28.4930000305175</v>
      </c>
      <c r="L215" s="10">
        <v>10.2600355148315</v>
      </c>
      <c r="M215" s="3">
        <v>0.43700000643730103</v>
      </c>
      <c r="N215" s="3">
        <v>0.31198921799659701</v>
      </c>
      <c r="O215" s="3">
        <v>0.32457453012466397</v>
      </c>
      <c r="P215" s="3">
        <v>0.38601073622703502</v>
      </c>
      <c r="Q215" s="3">
        <v>0.43301352858543302</v>
      </c>
      <c r="R215" s="3">
        <v>0.57939749956130904</v>
      </c>
      <c r="S215" s="3">
        <v>0.66434037685394198</v>
      </c>
      <c r="T215">
        <v>26</v>
      </c>
      <c r="U215">
        <v>2</v>
      </c>
      <c r="V215">
        <v>100</v>
      </c>
      <c r="W215">
        <v>0.40000000596046398</v>
      </c>
      <c r="X215">
        <v>1.29999995231628</v>
      </c>
      <c r="Y215">
        <v>0.89999997615814198</v>
      </c>
      <c r="Z215" s="10">
        <v>4548.59619140625</v>
      </c>
      <c r="AA215" s="10">
        <v>351.39779663085898</v>
      </c>
      <c r="AB215" s="10">
        <v>53.228187561035099</v>
      </c>
      <c r="AC215" s="10">
        <v>87.705223083496094</v>
      </c>
      <c r="AD215" s="10">
        <v>17.924272537231399</v>
      </c>
      <c r="AE215" s="10">
        <v>17.739665985107401</v>
      </c>
      <c r="AF215" s="10">
        <v>1.3269193172454801</v>
      </c>
      <c r="AG215" s="10">
        <v>1.1881141662597601</v>
      </c>
      <c r="AH215" s="3">
        <f t="shared" si="6"/>
        <v>0.41612828523356171</v>
      </c>
      <c r="AI215" s="3">
        <f t="shared" si="7"/>
        <v>0.62580770093613158</v>
      </c>
      <c r="AJ215" s="3">
        <f>(AVERAGEIF($E:$E,_xlfn.CONCAT($A215,"_",$B215,"_",$C215,"_Standard"),$J:$J)-$J215)/$J215</f>
        <v>3.3203636262745792E-2</v>
      </c>
      <c r="AK215" s="3">
        <f>(AVERAGEIF($E:$E,_xlfn.CONCAT($A215,"_",$B215,"_",$C215,"_Standard"),$H:$H)-$H215)/$H215</f>
        <v>2.9801187822303895E-2</v>
      </c>
      <c r="AL215" s="3">
        <f>($J215+$L215-AVERAGEIF($E:$E,_xlfn.CONCAT($A215,"_",$B215,"_",$C215,"_Standard"),$H:$H))/$L215</f>
        <v>0.27326141637620283</v>
      </c>
    </row>
    <row r="216" spans="1:38" x14ac:dyDescent="0.25">
      <c r="A216" t="str" cm="1">
        <f t="array" ref="A216:D216">_xlfn.TEXTSPLIT(E216,"_")</f>
        <v>Cottage</v>
      </c>
      <c r="B216" t="str">
        <v>Plane</v>
      </c>
      <c r="C216" t="str">
        <v>15</v>
      </c>
      <c r="D216" t="str">
        <v>Full</v>
      </c>
      <c r="E216" t="s">
        <v>606</v>
      </c>
      <c r="F216" s="10">
        <v>109.694458007812</v>
      </c>
      <c r="G216" s="10">
        <v>96.876640319824205</v>
      </c>
      <c r="H216" s="22">
        <v>116.125564575195</v>
      </c>
      <c r="I216" s="10">
        <v>76.399002075195298</v>
      </c>
      <c r="J216" s="22">
        <v>109.34432220458901</v>
      </c>
      <c r="K216" s="10">
        <v>71.730003356933594</v>
      </c>
      <c r="L216" s="10">
        <v>62.788871765136697</v>
      </c>
      <c r="M216" s="3">
        <v>0.89200001955032304</v>
      </c>
      <c r="N216" s="3">
        <v>0.75858873128890902</v>
      </c>
      <c r="O216" s="3">
        <v>0.83054435253143299</v>
      </c>
      <c r="P216" s="3">
        <v>0.79859465360641402</v>
      </c>
      <c r="Q216" s="3">
        <v>0.81151127815246504</v>
      </c>
      <c r="R216" s="3">
        <v>0.83700758218765203</v>
      </c>
      <c r="S216" s="3">
        <v>0.83750587701797397</v>
      </c>
      <c r="T216">
        <v>21</v>
      </c>
      <c r="U216">
        <v>2</v>
      </c>
      <c r="V216">
        <v>100</v>
      </c>
      <c r="W216">
        <v>0.40000000596046398</v>
      </c>
      <c r="X216">
        <v>1.29999995231628</v>
      </c>
      <c r="Y216">
        <v>0.89999997615814198</v>
      </c>
      <c r="Z216" s="10">
        <v>370.46856689453102</v>
      </c>
      <c r="AA216" s="10">
        <v>19.3360576629638</v>
      </c>
      <c r="AB216" s="10">
        <v>64.016288757324205</v>
      </c>
      <c r="AC216" s="10">
        <v>65.874328613281193</v>
      </c>
      <c r="AD216" s="10">
        <v>1.3090846538543699</v>
      </c>
      <c r="AE216" s="10">
        <v>1.87358617782592</v>
      </c>
      <c r="AF216" s="10">
        <v>1.57111835479736</v>
      </c>
      <c r="AG216" s="10">
        <v>1.7425718307495099</v>
      </c>
      <c r="AH216" s="3">
        <f t="shared" si="6"/>
        <v>3.1919188041210069E-3</v>
      </c>
      <c r="AI216" s="3">
        <f t="shared" si="7"/>
        <v>0.12869647258208536</v>
      </c>
      <c r="AJ216" s="3">
        <f>(AVERAGEIF($E:$E,_xlfn.CONCAT($A216,"_",$B216,"_",$C216,"_Standard"),$J:$J)-$J216)/$J216</f>
        <v>1.4075307394743068</v>
      </c>
      <c r="AK216" s="3">
        <f>(AVERAGEIF($E:$E,_xlfn.CONCAT($A216,"_",$B216,"_",$C216,"_Standard"),$H:$H)-$H216)/$H216</f>
        <v>1.3253361680488742</v>
      </c>
      <c r="AL216" s="3">
        <f>($J216+$L216-AVERAGEIF($E:$E,_xlfn.CONCAT($A216,"_",$B216,"_",$C216,"_Standard"),$H:$H))/$L216</f>
        <v>-1.559158153665499</v>
      </c>
    </row>
    <row r="217" spans="1:38" x14ac:dyDescent="0.25">
      <c r="A217" t="str" cm="1">
        <f t="array" ref="A217:D217">_xlfn.TEXTSPLIT(E217,"_")</f>
        <v>Sponza</v>
      </c>
      <c r="B217" t="str">
        <v>Point</v>
      </c>
      <c r="C217" t="str">
        <v>Parallel</v>
      </c>
      <c r="D217" t="str">
        <v>Full</v>
      </c>
      <c r="E217" t="s">
        <v>607</v>
      </c>
      <c r="F217" s="10">
        <v>186.75717163085901</v>
      </c>
      <c r="G217" s="10">
        <v>151.80270385742099</v>
      </c>
      <c r="H217" s="22">
        <v>189.47019958496</v>
      </c>
      <c r="I217" s="10">
        <v>112.637001037597</v>
      </c>
      <c r="J217" s="22">
        <v>189.47019958496</v>
      </c>
      <c r="K217" s="10">
        <v>112.637001037597</v>
      </c>
      <c r="L217" s="10">
        <v>189.47019958496</v>
      </c>
      <c r="M217" s="3">
        <v>1</v>
      </c>
      <c r="N217" s="3">
        <v>0.67392921447753895</v>
      </c>
      <c r="O217" s="3">
        <v>0.63533121347427302</v>
      </c>
      <c r="P217" s="3">
        <v>0.634998619556427</v>
      </c>
      <c r="Q217" s="3">
        <v>0.62429124116897505</v>
      </c>
      <c r="R217" s="3">
        <v>0.65743464231491</v>
      </c>
      <c r="S217" s="3">
        <v>0.72831916809081998</v>
      </c>
      <c r="T217">
        <v>76</v>
      </c>
      <c r="U217">
        <v>2</v>
      </c>
      <c r="V217">
        <v>100</v>
      </c>
      <c r="W217">
        <v>0.40000000596046398</v>
      </c>
      <c r="X217">
        <v>1.29999995231628</v>
      </c>
      <c r="Y217">
        <v>0.89999997615814198</v>
      </c>
      <c r="Z217" s="10">
        <v>10732.763671875</v>
      </c>
      <c r="AA217" s="10">
        <v>768.85321044921795</v>
      </c>
      <c r="AB217" s="10">
        <v>60.649394989013601</v>
      </c>
      <c r="AC217" s="10">
        <v>76.229072570800696</v>
      </c>
      <c r="AD217" s="10">
        <v>41.025833129882798</v>
      </c>
      <c r="AE217" s="10">
        <v>51.7747383117675</v>
      </c>
      <c r="AF217" s="10">
        <v>1.37411713600158</v>
      </c>
      <c r="AG217" s="10">
        <v>1.4165676832198999</v>
      </c>
      <c r="AH217" s="3">
        <f t="shared" si="6"/>
        <v>1.4527034921387212E-2</v>
      </c>
      <c r="AI217" s="3">
        <f t="shared" si="7"/>
        <v>0.24813455077136032</v>
      </c>
      <c r="AJ217" s="3">
        <f>(AVERAGEIF($E:$E,_xlfn.CONCAT($A217,"_",$B217,"_",$C217,"_Standard"),$J:$J)-$J217)/$J217</f>
        <v>1.0309271417951371</v>
      </c>
      <c r="AK217" s="3">
        <f>(AVERAGEIF($E:$E,_xlfn.CONCAT($A217,"_",$B217,"_",$C217,"_Standard"),$H:$H)-$H217)/$H217</f>
        <v>1.0309271417951371</v>
      </c>
      <c r="AL217" s="3">
        <f>($J217+$L217-AVERAGEIF($E:$E,_xlfn.CONCAT($A217,"_",$B217,"_",$C217,"_Standard"),$H:$H))/$L217</f>
        <v>-3.0927141795137125E-2</v>
      </c>
    </row>
    <row r="218" spans="1:38" x14ac:dyDescent="0.25">
      <c r="A218" t="str" cm="1">
        <f t="array" ref="A218:D218">_xlfn.TEXTSPLIT(E218,"_")</f>
        <v>Random100</v>
      </c>
      <c r="B218" t="str">
        <v>Point</v>
      </c>
      <c r="C218" t="str">
        <v>15</v>
      </c>
      <c r="D218" t="str">
        <v>Full</v>
      </c>
      <c r="E218" t="s">
        <v>608</v>
      </c>
      <c r="F218" s="10">
        <v>17.5345058441162</v>
      </c>
      <c r="G218" s="10">
        <v>21.722366333007798</v>
      </c>
      <c r="H218" s="22">
        <v>34.906455993652301</v>
      </c>
      <c r="I218" s="10">
        <v>19.031000137329102</v>
      </c>
      <c r="J218" s="22">
        <v>18.404829025268501</v>
      </c>
      <c r="K218" s="10">
        <v>10.125</v>
      </c>
      <c r="L218" s="10">
        <v>18.562034606933501</v>
      </c>
      <c r="M218" s="3">
        <v>0.111000001430511</v>
      </c>
      <c r="N218" s="3">
        <v>0.25010433793067899</v>
      </c>
      <c r="O218" s="3">
        <v>0.38944986462593001</v>
      </c>
      <c r="P218" s="3">
        <v>0.37961572408676098</v>
      </c>
      <c r="Q218" s="3">
        <v>0.37945988774299599</v>
      </c>
      <c r="R218" s="3">
        <v>0.37945988774299599</v>
      </c>
      <c r="S218" s="3">
        <v>0.37945988774299599</v>
      </c>
      <c r="T218">
        <v>9</v>
      </c>
      <c r="U218">
        <v>2</v>
      </c>
      <c r="V218">
        <v>100</v>
      </c>
      <c r="W218">
        <v>0.40000000596046398</v>
      </c>
      <c r="X218">
        <v>1.29999995231628</v>
      </c>
      <c r="Y218">
        <v>0.89999997615814198</v>
      </c>
      <c r="Z218" s="10">
        <v>11.7974042892456</v>
      </c>
      <c r="AA218" s="10">
        <v>0.65509963035583496</v>
      </c>
      <c r="AB218" s="10">
        <v>52.767677307128899</v>
      </c>
      <c r="AC218" s="10">
        <v>77.191917419433594</v>
      </c>
      <c r="AD218" s="10">
        <v>2.97999791800975E-2</v>
      </c>
      <c r="AE218" s="10">
        <v>2.93999891728162E-2</v>
      </c>
      <c r="AF218" s="10">
        <v>1.0202020406723</v>
      </c>
      <c r="AG218" s="10">
        <v>1</v>
      </c>
      <c r="AH218" s="3">
        <f t="shared" si="6"/>
        <v>4.9634885002724088E-2</v>
      </c>
      <c r="AI218" s="3">
        <f t="shared" si="7"/>
        <v>0.15272448944469727</v>
      </c>
      <c r="AJ218" s="3">
        <f>(AVERAGEIF($E:$E,_xlfn.CONCAT($A218,"_",$B218,"_",$C218,"_Standard"),$J:$J)-$J218)/$J218</f>
        <v>0.11909811055180503</v>
      </c>
      <c r="AK218" s="3">
        <f>(AVERAGEIF($E:$E,_xlfn.CONCAT($A218,"_",$B218,"_",$C218,"_Standard"),$H:$H)-$H218)/$H218</f>
        <v>6.279567998227055E-2</v>
      </c>
      <c r="AL218" s="3">
        <f>($J218+$L218-AVERAGEIF($E:$E,_xlfn.CONCAT($A218,"_",$B218,"_",$C218,"_Standard"),$H:$H))/$L218</f>
        <v>-7.0879622912538819E-3</v>
      </c>
    </row>
    <row r="219" spans="1:38" x14ac:dyDescent="0.25">
      <c r="A219" t="str" cm="1">
        <f t="array" ref="A219:D219">_xlfn.TEXTSPLIT(E219,"_")</f>
        <v>Crowd</v>
      </c>
      <c r="B219" t="str">
        <v>Point</v>
      </c>
      <c r="C219" t="str">
        <v>45</v>
      </c>
      <c r="D219" t="str">
        <v>Full</v>
      </c>
      <c r="E219" t="s">
        <v>609</v>
      </c>
      <c r="F219" s="10">
        <v>25.041000366210898</v>
      </c>
      <c r="G219" s="10">
        <v>177.29884338378901</v>
      </c>
      <c r="H219" s="22">
        <v>43.263980865478501</v>
      </c>
      <c r="I219" s="10">
        <v>24.194999694824201</v>
      </c>
      <c r="J219" s="22">
        <v>41.070003509521399</v>
      </c>
      <c r="K219" s="10">
        <v>23.090999603271399</v>
      </c>
      <c r="L219" s="10">
        <v>3.15229892730712</v>
      </c>
      <c r="M219" s="3">
        <v>0.30399999022483798</v>
      </c>
      <c r="N219" s="3">
        <v>0.47484061121940602</v>
      </c>
      <c r="O219" s="3">
        <v>0.49202951788902199</v>
      </c>
      <c r="P219" s="3">
        <v>0.50832271575927701</v>
      </c>
      <c r="Q219" s="3">
        <v>0.53064084053039495</v>
      </c>
      <c r="R219" s="3">
        <v>0.71848726272582997</v>
      </c>
      <c r="S219" s="3">
        <v>0.82490563392639105</v>
      </c>
      <c r="T219">
        <v>27</v>
      </c>
      <c r="U219">
        <v>2</v>
      </c>
      <c r="V219">
        <v>100</v>
      </c>
      <c r="W219">
        <v>0.40000000596046398</v>
      </c>
      <c r="X219">
        <v>1.29999995231628</v>
      </c>
      <c r="Y219">
        <v>0.89999997615814198</v>
      </c>
      <c r="Z219" s="10">
        <v>2088.34057617187</v>
      </c>
      <c r="AA219" s="10">
        <v>352.74172973632801</v>
      </c>
      <c r="AB219" s="10">
        <v>36.105602264404297</v>
      </c>
      <c r="AC219" s="10">
        <v>87.705223083496094</v>
      </c>
      <c r="AD219" s="10">
        <v>18.483900070190401</v>
      </c>
      <c r="AE219" s="10">
        <v>17.917106628417901</v>
      </c>
      <c r="AF219" s="10">
        <v>1.3962101936340301</v>
      </c>
      <c r="AG219" s="10">
        <v>1.1881141662597601</v>
      </c>
      <c r="AH219" s="3">
        <f t="shared" si="6"/>
        <v>0.64011033540573936</v>
      </c>
      <c r="AI219" s="3">
        <f t="shared" si="7"/>
        <v>0.7683571831282654</v>
      </c>
      <c r="AJ219" s="3">
        <f>(AVERAGEIF($E:$E,_xlfn.CONCAT($A219,"_",$B219,"_",$C219,"_Standard"),$J:$J)-$J219)/$J219</f>
        <v>-0.12354416647199917</v>
      </c>
      <c r="AK219" s="3">
        <f>(AVERAGEIF($E:$E,_xlfn.CONCAT($A219,"_",$B219,"_",$C219,"_Standard"),$H:$H)-$H219)/$H219</f>
        <v>-0.11727889157883856</v>
      </c>
      <c r="AL219" s="3">
        <f>($J219+$L219-AVERAGEIF($E:$E,_xlfn.CONCAT($A219,"_",$B219,"_",$C219,"_Standard"),$H:$H))/$L219</f>
        <v>1.913610806477209</v>
      </c>
    </row>
    <row r="220" spans="1:38" x14ac:dyDescent="0.25">
      <c r="A220" t="str" cm="1">
        <f t="array" ref="A220:D220">_xlfn.TEXTSPLIT(E220,"_")</f>
        <v>Cottage</v>
      </c>
      <c r="B220" t="str">
        <v>Plane</v>
      </c>
      <c r="C220" t="str">
        <v>45</v>
      </c>
      <c r="D220" t="str">
        <v>Full</v>
      </c>
      <c r="E220" t="s">
        <v>610</v>
      </c>
      <c r="F220" s="10">
        <v>127.83847045898401</v>
      </c>
      <c r="G220" s="10">
        <v>127.356071472167</v>
      </c>
      <c r="H220" s="22">
        <v>134.95793151855401</v>
      </c>
      <c r="I220" s="10">
        <v>87.130996704101506</v>
      </c>
      <c r="J220" s="22">
        <v>129.28790283203099</v>
      </c>
      <c r="K220" s="10">
        <v>83.382003784179602</v>
      </c>
      <c r="L220" s="10">
        <v>46.0975532531738</v>
      </c>
      <c r="M220" s="3">
        <v>0.87699997425079301</v>
      </c>
      <c r="N220" s="3">
        <v>0.76324337720870905</v>
      </c>
      <c r="O220" s="3">
        <v>0.81081002950668302</v>
      </c>
      <c r="P220" s="3">
        <v>0.79502826929092396</v>
      </c>
      <c r="Q220" s="3">
        <v>0.81072098016738803</v>
      </c>
      <c r="R220" s="3">
        <v>0.82249402999877896</v>
      </c>
      <c r="S220" s="3">
        <v>0.82270032167434604</v>
      </c>
      <c r="T220">
        <v>25</v>
      </c>
      <c r="U220">
        <v>2</v>
      </c>
      <c r="V220">
        <v>100</v>
      </c>
      <c r="W220">
        <v>0.40000000596046398</v>
      </c>
      <c r="X220">
        <v>1.29999995231628</v>
      </c>
      <c r="Y220">
        <v>0.89999997615814198</v>
      </c>
      <c r="Z220" s="10">
        <v>127.438720703125</v>
      </c>
      <c r="AA220" s="10">
        <v>19.456424713134702</v>
      </c>
      <c r="AB220" s="10">
        <v>41.650375366210902</v>
      </c>
      <c r="AC220" s="10">
        <v>65.874328613281193</v>
      </c>
      <c r="AD220" s="10">
        <v>1.28808641433715</v>
      </c>
      <c r="AE220" s="10">
        <v>1.8644834756851101</v>
      </c>
      <c r="AF220" s="10">
        <v>1.8270676136016799</v>
      </c>
      <c r="AG220" s="10">
        <v>1.7425718307495099</v>
      </c>
      <c r="AH220" s="3">
        <f t="shared" si="6"/>
        <v>1.1337998396281095E-2</v>
      </c>
      <c r="AI220" s="3">
        <f t="shared" si="7"/>
        <v>1.5168741761056781E-2</v>
      </c>
      <c r="AJ220" s="3">
        <f>(AVERAGEIF($E:$E,_xlfn.CONCAT($A220,"_",$B220,"_",$C220,"_Standard"),$J:$J)-$J220)/$J220</f>
        <v>1.3505046375480152</v>
      </c>
      <c r="AK220" s="3">
        <f>(AVERAGEIF($E:$E,_xlfn.CONCAT($A220,"_",$B220,"_",$C220,"_Standard"),$H:$H)-$H220)/$H220</f>
        <v>1.2937649095160182</v>
      </c>
      <c r="AL220" s="3">
        <f>($J220+$L220-AVERAGEIF($E:$E,_xlfn.CONCAT($A220,"_",$B220,"_",$C220,"_Standard"),$H:$H))/$L220</f>
        <v>-2.9107035411620727</v>
      </c>
    </row>
    <row r="221" spans="1:38" x14ac:dyDescent="0.25">
      <c r="A221" t="str" cm="1">
        <f t="array" ref="A221:D221">_xlfn.TEXTSPLIT(E221,"_")</f>
        <v>Random1000</v>
      </c>
      <c r="B221" t="str">
        <v>Point</v>
      </c>
      <c r="C221" t="str">
        <v>Parallel</v>
      </c>
      <c r="D221" t="str">
        <v>Full</v>
      </c>
      <c r="E221" t="s">
        <v>611</v>
      </c>
      <c r="F221" s="10">
        <v>74.102317810058594</v>
      </c>
      <c r="G221" s="10">
        <v>75.209701538085895</v>
      </c>
      <c r="H221" s="22">
        <v>108.39836120605401</v>
      </c>
      <c r="I221" s="10">
        <v>64.309997558593693</v>
      </c>
      <c r="J221" s="22">
        <v>80.921203613281193</v>
      </c>
      <c r="K221" s="10">
        <v>48.505001068115199</v>
      </c>
      <c r="L221" s="10">
        <v>63.165969848632798</v>
      </c>
      <c r="M221" s="3">
        <v>0.56499999761581399</v>
      </c>
      <c r="N221" s="3">
        <v>0.39609134197235102</v>
      </c>
      <c r="O221" s="3">
        <v>0.62582474946975697</v>
      </c>
      <c r="P221" s="3">
        <v>0.63692587614059404</v>
      </c>
      <c r="Q221" s="3">
        <v>0.62320357561111395</v>
      </c>
      <c r="R221" s="3">
        <v>0.62477034330367998</v>
      </c>
      <c r="S221" s="3">
        <v>0.62477034330367998</v>
      </c>
      <c r="T221">
        <v>14</v>
      </c>
      <c r="U221">
        <v>2</v>
      </c>
      <c r="V221">
        <v>100</v>
      </c>
      <c r="W221">
        <v>0.40000000596046398</v>
      </c>
      <c r="X221">
        <v>1.29999995231628</v>
      </c>
      <c r="Y221">
        <v>0.89999997615814198</v>
      </c>
      <c r="Z221" s="10">
        <v>104.84535217285099</v>
      </c>
      <c r="AA221" s="10">
        <v>6.6786923408508301</v>
      </c>
      <c r="AB221" s="10">
        <v>51.493492126464801</v>
      </c>
      <c r="AC221" s="10">
        <v>85.615615844726506</v>
      </c>
      <c r="AD221" s="10">
        <v>0.31680119037628102</v>
      </c>
      <c r="AE221" s="10">
        <v>0.31790125370025601</v>
      </c>
      <c r="AF221" s="10">
        <v>1.08408403396606</v>
      </c>
      <c r="AG221" s="10">
        <v>1.00200200080871</v>
      </c>
      <c r="AH221" s="3">
        <f t="shared" si="6"/>
        <v>9.2019872046391088E-2</v>
      </c>
      <c r="AI221" s="3">
        <f t="shared" si="7"/>
        <v>7.5941028330008944E-2</v>
      </c>
      <c r="AJ221" s="3">
        <f>(AVERAGEIF($E:$E,_xlfn.CONCAT($A221,"_",$B221,"_",$C221,"_Standard"),$J:$J)-$J221)/$J221</f>
        <v>8.6800514099650616E-2</v>
      </c>
      <c r="AK221" s="3">
        <f>(AVERAGEIF($E:$E,_xlfn.CONCAT($A221,"_",$B221,"_",$C221,"_Standard"),$H:$H)-$H221)/$H221</f>
        <v>6.47978355840651E-2</v>
      </c>
      <c r="AL221" s="3">
        <f>($J221+$L221-AVERAGEIF($E:$E,_xlfn.CONCAT($A221,"_",$B221,"_",$C221,"_Standard"),$H:$H))/$L221</f>
        <v>0.45380183566465815</v>
      </c>
    </row>
    <row r="222" spans="1:38" x14ac:dyDescent="0.25">
      <c r="A222" t="str" cm="1">
        <f t="array" ref="A222:D222">_xlfn.TEXTSPLIT(E222,"_")</f>
        <v>CottageWalls</v>
      </c>
      <c r="B222" t="str">
        <v>Plane</v>
      </c>
      <c r="C222" t="str">
        <v>Parallel</v>
      </c>
      <c r="D222" t="str">
        <v>Full</v>
      </c>
      <c r="E222" t="s">
        <v>612</v>
      </c>
      <c r="F222" s="10">
        <v>80.350761413574205</v>
      </c>
      <c r="G222" s="10">
        <v>81.025894165039006</v>
      </c>
      <c r="H222" s="22">
        <v>80.773902893066406</v>
      </c>
      <c r="I222" s="10">
        <v>57.643001556396399</v>
      </c>
      <c r="J222" s="22">
        <v>80.622703552246094</v>
      </c>
      <c r="K222" s="10">
        <v>57.558998107910099</v>
      </c>
      <c r="L222" s="10">
        <v>50.400005340576101</v>
      </c>
      <c r="M222" s="3">
        <v>1</v>
      </c>
      <c r="N222" s="3">
        <v>0.64303153753280595</v>
      </c>
      <c r="O222" s="3">
        <v>0.73164361715316695</v>
      </c>
      <c r="P222" s="3">
        <v>0.73709601163864102</v>
      </c>
      <c r="Q222" s="3">
        <v>0.79248696565627996</v>
      </c>
      <c r="R222" s="3">
        <v>0.81494885683059604</v>
      </c>
      <c r="S222" s="3">
        <v>0.81566166877746504</v>
      </c>
      <c r="T222">
        <v>23</v>
      </c>
      <c r="U222">
        <v>2</v>
      </c>
      <c r="V222">
        <v>100</v>
      </c>
      <c r="W222">
        <v>0.40000000596046398</v>
      </c>
      <c r="X222">
        <v>1.29999995231628</v>
      </c>
      <c r="Y222">
        <v>0.89999997615814198</v>
      </c>
      <c r="Z222" s="10">
        <v>191.87838745117099</v>
      </c>
      <c r="AA222" s="10">
        <v>28.110109329223601</v>
      </c>
      <c r="AB222" s="10">
        <v>65.632171630859304</v>
      </c>
      <c r="AC222" s="10">
        <v>69.238395690917898</v>
      </c>
      <c r="AD222" s="10">
        <v>0.76930016279220503</v>
      </c>
      <c r="AE222" s="10">
        <v>2.4135849475860498</v>
      </c>
      <c r="AF222" s="10">
        <v>1.59429907798767</v>
      </c>
      <c r="AG222" s="10">
        <v>1.63868224620819</v>
      </c>
      <c r="AH222" s="3">
        <f t="shared" si="6"/>
        <v>3.3844376069092005E-3</v>
      </c>
      <c r="AI222" s="3">
        <f t="shared" si="7"/>
        <v>4.9760711306889877E-3</v>
      </c>
      <c r="AJ222" s="3">
        <f>(AVERAGEIF($E:$E,_xlfn.CONCAT($A222,"_",$B222,"_",$C222,"_Standard"),$J:$J)-$J222)/$J222</f>
        <v>2.3824269953788813</v>
      </c>
      <c r="AK222" s="3">
        <f>(AVERAGEIF($E:$E,_xlfn.CONCAT($A222,"_",$B222,"_",$C222,"_Standard"),$H:$H)-$H222)/$H222</f>
        <v>2.3779671805483535</v>
      </c>
      <c r="AL222" s="3">
        <f>($J222+$L222-AVERAGEIF($E:$E,_xlfn.CONCAT($A222,"_",$B222,"_",$C222,"_Standard"),$H:$H))/$L222</f>
        <v>-2.8140648630164335</v>
      </c>
    </row>
    <row r="223" spans="1:38" x14ac:dyDescent="0.25">
      <c r="A223" t="str" cm="1">
        <f t="array" ref="A223:D223">_xlfn.TEXTSPLIT(E223,"_")</f>
        <v>Random1000</v>
      </c>
      <c r="B223" t="str">
        <v>Point</v>
      </c>
      <c r="C223" t="str">
        <v>15</v>
      </c>
      <c r="D223" t="str">
        <v>Full</v>
      </c>
      <c r="E223" t="s">
        <v>613</v>
      </c>
      <c r="F223" s="10">
        <v>71.362586975097599</v>
      </c>
      <c r="G223" s="10">
        <v>75.762794494628906</v>
      </c>
      <c r="H223" s="22">
        <v>107.448608398437</v>
      </c>
      <c r="I223" s="10">
        <v>63.655998229980398</v>
      </c>
      <c r="J223" s="22">
        <v>78.297546386718693</v>
      </c>
      <c r="K223" s="10">
        <v>46.951000213622997</v>
      </c>
      <c r="L223" s="10">
        <v>62.825817108154297</v>
      </c>
      <c r="M223" s="3">
        <v>0.53600001335143999</v>
      </c>
      <c r="N223" s="3">
        <v>0.41915550827980003</v>
      </c>
      <c r="O223" s="3">
        <v>0.56524509191512995</v>
      </c>
      <c r="P223" s="3">
        <v>0.61998045444488503</v>
      </c>
      <c r="Q223" s="3">
        <v>0.61866408586501997</v>
      </c>
      <c r="R223" s="3">
        <v>0.61998468637466397</v>
      </c>
      <c r="S223" s="3">
        <v>0.61998468637466397</v>
      </c>
      <c r="T223">
        <v>13</v>
      </c>
      <c r="U223">
        <v>2</v>
      </c>
      <c r="V223">
        <v>100</v>
      </c>
      <c r="W223">
        <v>0.40000000596046398</v>
      </c>
      <c r="X223">
        <v>1.29999995231628</v>
      </c>
      <c r="Y223">
        <v>0.89999997615814198</v>
      </c>
      <c r="Z223" s="10">
        <v>89.785545349121094</v>
      </c>
      <c r="AA223" s="10">
        <v>6.1158919334411603</v>
      </c>
      <c r="AB223" s="10">
        <v>49.749748229980398</v>
      </c>
      <c r="AC223" s="10">
        <v>85.615615844726506</v>
      </c>
      <c r="AD223" s="10">
        <v>0.25900185108184798</v>
      </c>
      <c r="AE223" s="10">
        <v>0.27150160074233998</v>
      </c>
      <c r="AF223" s="10">
        <v>1.0900900363922099</v>
      </c>
      <c r="AG223" s="10">
        <v>1.00200200080871</v>
      </c>
      <c r="AH223" s="3">
        <f t="shared" si="6"/>
        <v>9.7179204196186017E-2</v>
      </c>
      <c r="AI223" s="3">
        <f t="shared" si="7"/>
        <v>3.3456420252152716E-2</v>
      </c>
      <c r="AJ223" s="3">
        <f>(AVERAGEIF($E:$E,_xlfn.CONCAT($A223,"_",$B223,"_",$C223,"_Standard"),$J:$J)-$J223)/$J223</f>
        <v>9.6994275143881328E-2</v>
      </c>
      <c r="AK223" s="3">
        <f>(AVERAGEIF($E:$E,_xlfn.CONCAT($A223,"_",$B223,"_",$C223,"_Standard"),$H:$H)-$H223)/$H223</f>
        <v>7.0679711526338104E-2</v>
      </c>
      <c r="AL223" s="3">
        <f>($J223+$L223-AVERAGEIF($E:$E,_xlfn.CONCAT($A223,"_",$B223,"_",$C223,"_Standard"),$H:$H))/$L223</f>
        <v>0.41512103863338323</v>
      </c>
    </row>
    <row r="224" spans="1:38" x14ac:dyDescent="0.25">
      <c r="A224" t="str" cm="1">
        <f t="array" ref="A224:D224">_xlfn.TEXTSPLIT(E224,"_")</f>
        <v>Wood</v>
      </c>
      <c r="B224" t="str">
        <v>Point</v>
      </c>
      <c r="C224" t="str">
        <v>45</v>
      </c>
      <c r="D224" t="str">
        <v>Full</v>
      </c>
      <c r="E224" t="s">
        <v>614</v>
      </c>
      <c r="F224" s="10">
        <v>67.987258911132798</v>
      </c>
      <c r="G224" s="10">
        <v>180.34700012207</v>
      </c>
      <c r="H224" s="22">
        <v>87.979476928710895</v>
      </c>
      <c r="I224" s="10">
        <v>63.298000335693303</v>
      </c>
      <c r="J224" s="22">
        <v>82.324317932128906</v>
      </c>
      <c r="K224" s="10">
        <v>60.055000305175703</v>
      </c>
      <c r="L224" s="10">
        <v>8.0443811416625906</v>
      </c>
      <c r="M224" s="3">
        <v>0.29699999094009399</v>
      </c>
      <c r="N224" s="3">
        <v>0.81512802839279097</v>
      </c>
      <c r="O224" s="3">
        <v>0.81793522834777799</v>
      </c>
      <c r="P224" s="3">
        <v>0.82622492313384999</v>
      </c>
      <c r="Q224" s="3">
        <v>0.831939756870269</v>
      </c>
      <c r="R224" s="3">
        <v>0.84412807226180997</v>
      </c>
      <c r="S224" s="3">
        <v>0.84416979551315297</v>
      </c>
      <c r="T224">
        <v>26</v>
      </c>
      <c r="U224">
        <v>2</v>
      </c>
      <c r="V224">
        <v>100</v>
      </c>
      <c r="W224">
        <v>0.40000000596046398</v>
      </c>
      <c r="X224">
        <v>1.29999995231628</v>
      </c>
      <c r="Y224">
        <v>0.89999997615814198</v>
      </c>
      <c r="Z224" s="10">
        <v>275.432373046875</v>
      </c>
      <c r="AA224" s="10">
        <v>32.444305419921797</v>
      </c>
      <c r="AB224" s="10">
        <v>39.652080535888601</v>
      </c>
      <c r="AC224" s="10">
        <v>66.061386108398395</v>
      </c>
      <c r="AD224" s="10">
        <v>2.2149775028228702</v>
      </c>
      <c r="AE224" s="10">
        <v>2.7685251235961901</v>
      </c>
      <c r="AF224" s="10">
        <v>1.6159138679504299</v>
      </c>
      <c r="AG224" s="10">
        <v>1.54545450210571</v>
      </c>
      <c r="AH224" s="3">
        <f t="shared" si="6"/>
        <v>0.210878615355508</v>
      </c>
      <c r="AI224" s="3">
        <f t="shared" si="7"/>
        <v>0.54352266532625038</v>
      </c>
      <c r="AJ224" s="3">
        <f>(AVERAGEIF($E:$E,_xlfn.CONCAT($A224,"_",$B224,"_",$C224,"_Standard"),$J:$J)-$J224)/$J224</f>
        <v>0.70363692288701019</v>
      </c>
      <c r="AK224" s="3">
        <f>(AVERAGEIF($E:$E,_xlfn.CONCAT($A224,"_",$B224,"_",$C224,"_Standard"),$H:$H)-$H224)/$H224</f>
        <v>0.65840956269382611</v>
      </c>
      <c r="AL224" s="3">
        <f>($J224+$L224-AVERAGEIF($E:$E,_xlfn.CONCAT($A224,"_",$B224,"_",$C224,"_Standard"),$H:$H))/$L224</f>
        <v>-6.9038631819607197</v>
      </c>
    </row>
    <row r="225" spans="1:38" x14ac:dyDescent="0.25">
      <c r="A225" t="str" cm="1">
        <f t="array" ref="A225:D225">_xlfn.TEXTSPLIT(E225,"_")</f>
        <v>CottageWalls</v>
      </c>
      <c r="B225" t="str">
        <v>Plane</v>
      </c>
      <c r="C225" t="str">
        <v>15</v>
      </c>
      <c r="D225" t="str">
        <v>Full</v>
      </c>
      <c r="E225" t="s">
        <v>615</v>
      </c>
      <c r="F225" s="10">
        <v>129.91304016113199</v>
      </c>
      <c r="G225" s="10">
        <v>77.757530212402301</v>
      </c>
      <c r="H225" s="22">
        <v>130.46253967285099</v>
      </c>
      <c r="I225" s="10">
        <v>85.496002197265597</v>
      </c>
      <c r="J225" s="22">
        <v>130.46253967285099</v>
      </c>
      <c r="K225" s="10">
        <v>85.496002197265597</v>
      </c>
      <c r="L225" s="10">
        <v>130.46253967285099</v>
      </c>
      <c r="M225" s="3">
        <v>1</v>
      </c>
      <c r="N225" s="3">
        <v>0.67570197582244795</v>
      </c>
      <c r="O225" s="3">
        <v>0.79671382904052701</v>
      </c>
      <c r="P225" s="3">
        <v>0.74940484762191695</v>
      </c>
      <c r="Q225" s="3">
        <v>0.76705908775329501</v>
      </c>
      <c r="R225" s="3">
        <v>0.790835380554199</v>
      </c>
      <c r="S225" s="3">
        <v>0.79168385267257602</v>
      </c>
      <c r="T225">
        <v>28</v>
      </c>
      <c r="U225">
        <v>2</v>
      </c>
      <c r="V225">
        <v>100</v>
      </c>
      <c r="W225">
        <v>0.40000000596046398</v>
      </c>
      <c r="X225">
        <v>1.29999995231628</v>
      </c>
      <c r="Y225">
        <v>0.89999997615814198</v>
      </c>
      <c r="Z225" s="10">
        <v>431.286376953125</v>
      </c>
      <c r="AA225" s="10">
        <v>28.1605014801025</v>
      </c>
      <c r="AB225" s="10">
        <v>65.271041870117102</v>
      </c>
      <c r="AC225" s="10">
        <v>69.238395690917898</v>
      </c>
      <c r="AD225" s="10">
        <v>1.51958739757537</v>
      </c>
      <c r="AE225" s="10">
        <v>2.4054880142211901</v>
      </c>
      <c r="AF225" s="10">
        <v>1.5601669549942001</v>
      </c>
      <c r="AG225" s="10">
        <v>1.63868224620819</v>
      </c>
      <c r="AH225" s="3">
        <f t="shared" si="6"/>
        <v>4.2297486921825398E-3</v>
      </c>
      <c r="AI225" s="3">
        <f t="shared" si="7"/>
        <v>0.67781228797365101</v>
      </c>
      <c r="AJ225" s="3">
        <f>(AVERAGEIF($E:$E,_xlfn.CONCAT($A225,"_",$B225,"_",$C225,"_Standard"),$J:$J)-$J225)/$J225</f>
        <v>1.4952724522698539</v>
      </c>
      <c r="AK225" s="3">
        <f>(AVERAGEIF($E:$E,_xlfn.CONCAT($A225,"_",$B225,"_",$C225,"_Standard"),$H:$H)-$H225)/$H225</f>
        <v>1.4952724522698539</v>
      </c>
      <c r="AL225" s="3">
        <f>($J225+$L225-AVERAGEIF($E:$E,_xlfn.CONCAT($A225,"_",$B225,"_",$C225,"_Standard"),$H:$H))/$L225</f>
        <v>-0.49527245226985395</v>
      </c>
    </row>
    <row r="226" spans="1:38" x14ac:dyDescent="0.25">
      <c r="A226" t="str" cm="1">
        <f t="array" ref="A226:D226">_xlfn.TEXTSPLIT(E226,"_")</f>
        <v>Random1000</v>
      </c>
      <c r="B226" t="str">
        <v>Point</v>
      </c>
      <c r="C226" t="str">
        <v>45</v>
      </c>
      <c r="D226" t="str">
        <v>Full</v>
      </c>
      <c r="E226" t="s">
        <v>616</v>
      </c>
      <c r="F226" s="10">
        <v>81.492111206054602</v>
      </c>
      <c r="G226" s="10">
        <v>83.175880432128906</v>
      </c>
      <c r="H226" s="22">
        <v>120.57113647460901</v>
      </c>
      <c r="I226" s="10">
        <v>70.304000854492102</v>
      </c>
      <c r="J226" s="22">
        <v>90.6287841796875</v>
      </c>
      <c r="K226" s="10">
        <v>53.138999938964801</v>
      </c>
      <c r="L226" s="10">
        <v>57.033130645751903</v>
      </c>
      <c r="M226" s="3">
        <v>0.47499999403953502</v>
      </c>
      <c r="N226" s="3">
        <v>0.60319447517394997</v>
      </c>
      <c r="O226" s="3">
        <v>0.68166506290435702</v>
      </c>
      <c r="P226" s="3">
        <v>0.66479027271270696</v>
      </c>
      <c r="Q226" s="3">
        <v>0.63054758310317904</v>
      </c>
      <c r="R226" s="3">
        <v>0.62951171398162797</v>
      </c>
      <c r="S226" s="3">
        <v>0.62951171398162797</v>
      </c>
      <c r="T226">
        <v>14</v>
      </c>
      <c r="U226">
        <v>2</v>
      </c>
      <c r="V226">
        <v>100</v>
      </c>
      <c r="W226">
        <v>0.40000000596046398</v>
      </c>
      <c r="X226">
        <v>1.29999995231628</v>
      </c>
      <c r="Y226">
        <v>0.89999997615814198</v>
      </c>
      <c r="Z226" s="10">
        <v>72.162086486816406</v>
      </c>
      <c r="AA226" s="10">
        <v>6.1205906867980904</v>
      </c>
      <c r="AB226" s="10">
        <v>42.4224243164062</v>
      </c>
      <c r="AC226" s="10">
        <v>85.615615844726506</v>
      </c>
      <c r="AD226" s="10">
        <v>0.28010165691375699</v>
      </c>
      <c r="AE226" s="10">
        <v>0.27280166745185802</v>
      </c>
      <c r="AF226" s="10">
        <v>1.1201201677322301</v>
      </c>
      <c r="AG226" s="10">
        <v>1.00200200080871</v>
      </c>
      <c r="AH226" s="3">
        <f t="shared" si="6"/>
        <v>0.11211726924745659</v>
      </c>
      <c r="AI226" s="3">
        <f t="shared" si="7"/>
        <v>8.960414616398471E-2</v>
      </c>
      <c r="AJ226" s="3">
        <f>(AVERAGEIF($E:$E,_xlfn.CONCAT($A226,"_",$B226,"_",$C226,"_Standard"),$J:$J)-$J226)/$J226</f>
        <v>-2.5453291282287984E-2</v>
      </c>
      <c r="AK226" s="3">
        <f>(AVERAGEIF($E:$E,_xlfn.CONCAT($A226,"_",$B226,"_",$C226,"_Standard"),$H:$H)-$H226)/$H226</f>
        <v>-1.9132154269623169E-2</v>
      </c>
      <c r="AL226" s="3">
        <f>($J226+$L226-AVERAGEIF($E:$E,_xlfn.CONCAT($A226,"_",$B226,"_",$C226,"_Standard"),$H:$H))/$L226</f>
        <v>0.51544713750543636</v>
      </c>
    </row>
    <row r="227" spans="1:38" x14ac:dyDescent="0.25">
      <c r="A227" t="str" cm="1">
        <f t="array" ref="A227:D227">_xlfn.TEXTSPLIT(E227,"_")</f>
        <v>CottageWalls</v>
      </c>
      <c r="B227" t="str">
        <v>Point</v>
      </c>
      <c r="C227" t="str">
        <v>Parallel</v>
      </c>
      <c r="D227" t="str">
        <v>Full</v>
      </c>
      <c r="E227" t="s">
        <v>617</v>
      </c>
      <c r="F227" s="10">
        <v>91.314987182617102</v>
      </c>
      <c r="G227" s="10">
        <v>72.544952392578097</v>
      </c>
      <c r="H227" s="22">
        <v>98.965797424316406</v>
      </c>
      <c r="I227" s="10">
        <v>63.4930000305175</v>
      </c>
      <c r="J227" s="22">
        <v>90.890159606933594</v>
      </c>
      <c r="K227" s="10">
        <v>58.273998260497997</v>
      </c>
      <c r="L227" s="10">
        <v>58.518825531005803</v>
      </c>
      <c r="M227" s="3">
        <v>0.86199998855590798</v>
      </c>
      <c r="N227" s="3">
        <v>0.51792114973068204</v>
      </c>
      <c r="O227" s="3">
        <v>0.70370638370513905</v>
      </c>
      <c r="P227" s="3">
        <v>0.652182936668396</v>
      </c>
      <c r="Q227" s="3">
        <v>0.66972863674163796</v>
      </c>
      <c r="R227" s="3">
        <v>0.72267127037048295</v>
      </c>
      <c r="S227" s="3">
        <v>0.726728916168212</v>
      </c>
      <c r="T227">
        <v>22</v>
      </c>
      <c r="U227">
        <v>2</v>
      </c>
      <c r="V227">
        <v>100</v>
      </c>
      <c r="W227">
        <v>0.40000000596046398</v>
      </c>
      <c r="X227">
        <v>1.29999995231628</v>
      </c>
      <c r="Y227">
        <v>0.89999997615814198</v>
      </c>
      <c r="Z227" s="10">
        <v>522.13446044921795</v>
      </c>
      <c r="AA227" s="10">
        <v>28.101482391357401</v>
      </c>
      <c r="AB227" s="10">
        <v>65.434684753417898</v>
      </c>
      <c r="AC227" s="10">
        <v>69.238395690917898</v>
      </c>
      <c r="AD227" s="10">
        <v>1.98810410499572</v>
      </c>
      <c r="AE227" s="10">
        <v>2.39128541946411</v>
      </c>
      <c r="AF227" s="10">
        <v>1.5304808616638099</v>
      </c>
      <c r="AG227" s="10">
        <v>1.63868224620819</v>
      </c>
      <c r="AH227" s="3">
        <f t="shared" si="6"/>
        <v>4.6523313290721185E-3</v>
      </c>
      <c r="AI227" s="3">
        <f t="shared" si="7"/>
        <v>0.25288054660343745</v>
      </c>
      <c r="AJ227" s="3">
        <f>(AVERAGEIF($E:$E,_xlfn.CONCAT($A227,"_",$B227,"_",$C227,"_Standard"),$J:$J)-$J227)/$J227</f>
        <v>1.6489207938619075</v>
      </c>
      <c r="AK227" s="3">
        <f>(AVERAGEIF($E:$E,_xlfn.CONCAT($A227,"_",$B227,"_",$C227,"_Standard"),$H:$H)-$H227)/$H227</f>
        <v>1.5143683781047026</v>
      </c>
      <c r="AL227" s="3">
        <f>($J227+$L227-AVERAGEIF($E:$E,_xlfn.CONCAT($A227,"_",$B227,"_",$C227,"_Standard"),$H:$H))/$L227</f>
        <v>-1.6990683855573385</v>
      </c>
    </row>
    <row r="228" spans="1:38" x14ac:dyDescent="0.25">
      <c r="A228" t="str" cm="1">
        <f t="array" ref="A228:D228">_xlfn.TEXTSPLIT(E228,"_")</f>
        <v>Wood</v>
      </c>
      <c r="B228" t="str">
        <v>Point</v>
      </c>
      <c r="C228" t="str">
        <v>15</v>
      </c>
      <c r="D228" t="str">
        <v>Full</v>
      </c>
      <c r="E228" t="s">
        <v>618</v>
      </c>
      <c r="F228" s="10">
        <v>78.111289978027301</v>
      </c>
      <c r="G228" s="10">
        <v>91.471626281738196</v>
      </c>
      <c r="H228" s="22">
        <v>94.179092407226506</v>
      </c>
      <c r="I228" s="10">
        <v>60.064998626708899</v>
      </c>
      <c r="J228" s="22">
        <v>82.753974914550696</v>
      </c>
      <c r="K228" s="10">
        <v>53.341999053955</v>
      </c>
      <c r="L228" s="10">
        <v>25.848857879638601</v>
      </c>
      <c r="M228" s="3">
        <v>0.558000028133392</v>
      </c>
      <c r="N228" s="3">
        <v>0.65122425556182795</v>
      </c>
      <c r="O228" s="3">
        <v>0.70680010318756104</v>
      </c>
      <c r="P228" s="3">
        <v>0.73644262552261297</v>
      </c>
      <c r="Q228" s="3">
        <v>0.79335355758666903</v>
      </c>
      <c r="R228" s="3">
        <v>0.81450694799423196</v>
      </c>
      <c r="S228" s="3">
        <v>0.81996548175811701</v>
      </c>
      <c r="T228">
        <v>24</v>
      </c>
      <c r="U228">
        <v>2</v>
      </c>
      <c r="V228">
        <v>100</v>
      </c>
      <c r="W228">
        <v>0.40000000596046398</v>
      </c>
      <c r="X228">
        <v>1.29999995231628</v>
      </c>
      <c r="Y228">
        <v>0.89999997615814198</v>
      </c>
      <c r="Z228" s="10">
        <v>534.06292724609295</v>
      </c>
      <c r="AA228" s="10">
        <v>32.912315368652301</v>
      </c>
      <c r="AB228" s="10">
        <v>50.36083984375</v>
      </c>
      <c r="AC228" s="10">
        <v>66.061386108398395</v>
      </c>
      <c r="AD228" s="10">
        <v>2.4473247528076101</v>
      </c>
      <c r="AE228" s="10">
        <v>2.8183395862579301</v>
      </c>
      <c r="AF228" s="10">
        <v>1.43948662281036</v>
      </c>
      <c r="AG228" s="10">
        <v>1.54545450210571</v>
      </c>
      <c r="AH228" s="3">
        <f t="shared" si="6"/>
        <v>5.9436797648961905E-2</v>
      </c>
      <c r="AI228" s="3">
        <f t="shared" si="7"/>
        <v>9.530443178452519E-2</v>
      </c>
      <c r="AJ228" s="3">
        <f>(AVERAGEIF($E:$E,_xlfn.CONCAT($A228,"_",$B228,"_",$C228,"_Standard"),$J:$J)-$J228)/$J228</f>
        <v>1.9123107989514574</v>
      </c>
      <c r="AK228" s="3">
        <f>(AVERAGEIF($E:$E,_xlfn.CONCAT($A228,"_",$B228,"_",$C228,"_Standard"),$H:$H)-$H228)/$H228</f>
        <v>1.6803243163897768</v>
      </c>
      <c r="AL228" s="3">
        <f>($J228+$L228-AVERAGEIF($E:$E,_xlfn.CONCAT($A228,"_",$B228,"_",$C228,"_Standard"),$H:$H))/$L228</f>
        <v>-5.5641792511735755</v>
      </c>
    </row>
    <row r="229" spans="1:38" x14ac:dyDescent="0.25">
      <c r="A229" t="str" cm="1">
        <f t="array" ref="A229:D229">_xlfn.TEXTSPLIT(E229,"_")</f>
        <v>CottageWalls</v>
      </c>
      <c r="B229" t="str">
        <v>Plane</v>
      </c>
      <c r="C229" t="str">
        <v>45</v>
      </c>
      <c r="D229" t="str">
        <v>Full</v>
      </c>
      <c r="E229" t="s">
        <v>619</v>
      </c>
      <c r="F229" s="10">
        <v>170.58787536621</v>
      </c>
      <c r="G229" s="10">
        <v>112.744728088378</v>
      </c>
      <c r="H229" s="22">
        <v>171.66433715820301</v>
      </c>
      <c r="I229" s="10">
        <v>107.713996887207</v>
      </c>
      <c r="J229" s="22">
        <v>171.66433715820301</v>
      </c>
      <c r="K229" s="10">
        <v>107.713996887207</v>
      </c>
      <c r="L229" s="10">
        <v>171.66433715820301</v>
      </c>
      <c r="M229" s="3">
        <v>1</v>
      </c>
      <c r="N229" s="3">
        <v>0.65136396884918202</v>
      </c>
      <c r="O229" s="3">
        <v>0.783857762813568</v>
      </c>
      <c r="P229" s="3">
        <v>0.79414814710616999</v>
      </c>
      <c r="Q229" s="3">
        <v>0.764581739902496</v>
      </c>
      <c r="R229" s="3">
        <v>0.74703443050384499</v>
      </c>
      <c r="S229" s="3">
        <v>0.747128665447235</v>
      </c>
      <c r="T229">
        <v>25</v>
      </c>
      <c r="U229">
        <v>2</v>
      </c>
      <c r="V229">
        <v>100</v>
      </c>
      <c r="W229">
        <v>0.40000000596046398</v>
      </c>
      <c r="X229">
        <v>1.29999995231628</v>
      </c>
      <c r="Y229">
        <v>0.89999997615814198</v>
      </c>
      <c r="Z229" s="10">
        <v>138.16116333007801</v>
      </c>
      <c r="AA229" s="10">
        <v>28.123247146606399</v>
      </c>
      <c r="AB229" s="10">
        <v>42.022457122802699</v>
      </c>
      <c r="AC229" s="10">
        <v>69.238395690917898</v>
      </c>
      <c r="AD229" s="10">
        <v>1.6562807559967001</v>
      </c>
      <c r="AE229" s="10">
        <v>2.4007859230041499</v>
      </c>
      <c r="AF229" s="10">
        <v>1.83622157573699</v>
      </c>
      <c r="AG229" s="10">
        <v>1.63868224620819</v>
      </c>
      <c r="AH229" s="3">
        <f t="shared" si="6"/>
        <v>6.3103065776633563E-3</v>
      </c>
      <c r="AI229" s="3">
        <f t="shared" si="7"/>
        <v>0.52259303001413326</v>
      </c>
      <c r="AJ229" s="3">
        <f>(AVERAGEIF($E:$E,_xlfn.CONCAT($A229,"_",$B229,"_",$C229,"_Standard"),$J:$J)-$J229)/$J229</f>
        <v>1.3566653161714333</v>
      </c>
      <c r="AK229" s="3">
        <f>(AVERAGEIF($E:$E,_xlfn.CONCAT($A229,"_",$B229,"_",$C229,"_Standard"),$H:$H)-$H229)/$H229</f>
        <v>1.3566653161714333</v>
      </c>
      <c r="AL229" s="3">
        <f>($J229+$L229-AVERAGEIF($E:$E,_xlfn.CONCAT($A229,"_",$B229,"_",$C229,"_Standard"),$H:$H))/$L229</f>
        <v>-0.35666531617143327</v>
      </c>
    </row>
    <row r="230" spans="1:38" x14ac:dyDescent="0.25">
      <c r="A230" t="str" cm="1">
        <f t="array" ref="A230:D230">_xlfn.TEXTSPLIT(E230,"_")</f>
        <v>Cottage</v>
      </c>
      <c r="B230" t="str">
        <v>Point</v>
      </c>
      <c r="C230" t="str">
        <v>Parallel</v>
      </c>
      <c r="D230" t="str">
        <v>Full</v>
      </c>
      <c r="E230" t="s">
        <v>620</v>
      </c>
      <c r="F230" s="10">
        <v>68.255813598632798</v>
      </c>
      <c r="G230" s="10">
        <v>74.542823791503906</v>
      </c>
      <c r="H230" s="22">
        <v>76.012420654296804</v>
      </c>
      <c r="I230" s="10">
        <v>49.819000244140597</v>
      </c>
      <c r="J230" s="22">
        <v>64.706016540527301</v>
      </c>
      <c r="K230" s="10">
        <v>42.376998901367102</v>
      </c>
      <c r="L230" s="10">
        <v>30.8917942047119</v>
      </c>
      <c r="M230" s="3">
        <v>0.63400000333786</v>
      </c>
      <c r="N230" s="3">
        <v>0.77090024948120095</v>
      </c>
      <c r="O230" s="3">
        <v>0.72930443286895696</v>
      </c>
      <c r="P230" s="3">
        <v>0.75203388929366999</v>
      </c>
      <c r="Q230" s="3">
        <v>0.80553835630416804</v>
      </c>
      <c r="R230" s="3">
        <v>0.83359771966934204</v>
      </c>
      <c r="S230" s="3">
        <v>0.83506131172180098</v>
      </c>
      <c r="T230">
        <v>24</v>
      </c>
      <c r="U230">
        <v>2</v>
      </c>
      <c r="V230">
        <v>100</v>
      </c>
      <c r="W230">
        <v>0.40000000596046398</v>
      </c>
      <c r="X230">
        <v>1.29999995231628</v>
      </c>
      <c r="Y230">
        <v>0.89999997615814198</v>
      </c>
      <c r="Z230" s="10">
        <v>381.82015991210898</v>
      </c>
      <c r="AA230" s="10">
        <v>19.402032852172798</v>
      </c>
      <c r="AB230" s="10">
        <v>63.802513122558501</v>
      </c>
      <c r="AC230" s="10">
        <v>65.874328613281193</v>
      </c>
      <c r="AD230" s="10">
        <v>1.4989988803863501</v>
      </c>
      <c r="AE230" s="10">
        <v>1.8545844554901101</v>
      </c>
      <c r="AF230" s="10">
        <v>1.5629649162292401</v>
      </c>
      <c r="AG230" s="10">
        <v>1.7425718307495099</v>
      </c>
      <c r="AH230" s="3">
        <f t="shared" si="6"/>
        <v>5.2007248481125742E-2</v>
      </c>
      <c r="AI230" s="3">
        <f t="shared" si="7"/>
        <v>0.13196182745223242</v>
      </c>
      <c r="AJ230" s="3">
        <f>(AVERAGEIF($E:$E,_xlfn.CONCAT($A230,"_",$B230,"_",$C230,"_Standard"),$J:$J)-$J230)/$J230</f>
        <v>1.8590139989319829</v>
      </c>
      <c r="AK230" s="3">
        <f>(AVERAGEIF($E:$E,_xlfn.CONCAT($A230,"_",$B230,"_",$C230,"_Standard"),$H:$H)-$H230)/$H230</f>
        <v>1.5824954080557165</v>
      </c>
      <c r="AL230" s="3">
        <f>($J230+$L230-AVERAGEIF($E:$E,_xlfn.CONCAT($A230,"_",$B230,"_",$C230,"_Standard"),$H:$H))/$L230</f>
        <v>-3.2598921215887651</v>
      </c>
    </row>
    <row r="231" spans="1:38" x14ac:dyDescent="0.25">
      <c r="A231" t="str" cm="1">
        <f t="array" ref="A231:D231">_xlfn.TEXTSPLIT(E231,"_")</f>
        <v>Crowd</v>
      </c>
      <c r="B231" t="str">
        <v>Plane</v>
      </c>
      <c r="C231" t="str">
        <v>Parallel</v>
      </c>
      <c r="D231" t="str">
        <v>Full</v>
      </c>
      <c r="E231" t="s">
        <v>621</v>
      </c>
      <c r="F231" s="10">
        <v>64.621658325195298</v>
      </c>
      <c r="G231" s="10">
        <v>164.563720703125</v>
      </c>
      <c r="H231" s="22">
        <v>64.552474975585895</v>
      </c>
      <c r="I231" s="10">
        <v>42.245998382568303</v>
      </c>
      <c r="J231" s="22">
        <v>64.552474975585895</v>
      </c>
      <c r="K231" s="10">
        <v>42.245998382568303</v>
      </c>
      <c r="L231" s="10">
        <v>64.552474975585895</v>
      </c>
      <c r="M231" s="3">
        <v>1</v>
      </c>
      <c r="N231" s="3">
        <v>8.4647096693515694E-2</v>
      </c>
      <c r="O231" s="3">
        <v>8.7196856737136799E-2</v>
      </c>
      <c r="P231" s="3">
        <v>0.15475219488143899</v>
      </c>
      <c r="Q231" s="3">
        <v>0.310123801231384</v>
      </c>
      <c r="R231" s="3">
        <v>0.60575991868972701</v>
      </c>
      <c r="S231" s="3">
        <v>0.65656697750091497</v>
      </c>
      <c r="T231">
        <v>27</v>
      </c>
      <c r="U231">
        <v>2</v>
      </c>
      <c r="V231">
        <v>100</v>
      </c>
      <c r="W231">
        <v>0.40000000596046398</v>
      </c>
      <c r="X231">
        <v>1.29999995231628</v>
      </c>
      <c r="Y231">
        <v>0.89999997615814198</v>
      </c>
      <c r="Z231" s="10">
        <v>4014.9873046875</v>
      </c>
      <c r="AA231" s="10">
        <v>351.40026855468699</v>
      </c>
      <c r="AB231" s="10">
        <v>60.657390594482401</v>
      </c>
      <c r="AC231" s="10">
        <v>87.705223083496094</v>
      </c>
      <c r="AD231" s="10">
        <v>13.215776443481399</v>
      </c>
      <c r="AE231" s="10">
        <v>17.827610015869102</v>
      </c>
      <c r="AF231" s="10">
        <v>1.35106217861175</v>
      </c>
      <c r="AG231" s="10">
        <v>1.1881141662597601</v>
      </c>
      <c r="AH231" s="3">
        <f t="shared" si="6"/>
        <v>1.0705907493313209E-3</v>
      </c>
      <c r="AI231" s="3">
        <f t="shared" si="7"/>
        <v>0.60773568621458574</v>
      </c>
      <c r="AJ231" s="3">
        <f>(AVERAGEIF($E:$E,_xlfn.CONCAT($A231,"_",$B231,"_",$C231,"_Standard"),$J:$J)-$J231)/$J231</f>
        <v>0.5825321101871479</v>
      </c>
      <c r="AK231" s="3">
        <f>(AVERAGEIF($E:$E,_xlfn.CONCAT($A231,"_",$B231,"_",$C231,"_Standard"),$H:$H)-$H231)/$H231</f>
        <v>0.5825321101871479</v>
      </c>
      <c r="AL231" s="3">
        <f>($J231+$L231-AVERAGEIF($E:$E,_xlfn.CONCAT($A231,"_",$B231,"_",$C231,"_Standard"),$H:$H))/$L231</f>
        <v>0.41746788981285216</v>
      </c>
    </row>
    <row r="232" spans="1:38" x14ac:dyDescent="0.25">
      <c r="A232" t="str" cm="1">
        <f t="array" ref="A232:D232">_xlfn.TEXTSPLIT(E232,"_")</f>
        <v>Cottage</v>
      </c>
      <c r="B232" t="str">
        <v>Point</v>
      </c>
      <c r="C232" t="str">
        <v>15</v>
      </c>
      <c r="D232" t="str">
        <v>Full</v>
      </c>
      <c r="E232" t="s">
        <v>622</v>
      </c>
      <c r="F232" s="10">
        <v>65.033470153808594</v>
      </c>
      <c r="G232" s="10">
        <v>76.196914672851506</v>
      </c>
      <c r="H232" s="22">
        <v>77.095199584960895</v>
      </c>
      <c r="I232" s="10">
        <v>50.452999114990199</v>
      </c>
      <c r="J232" s="22">
        <v>66.065628051757798</v>
      </c>
      <c r="K232" s="10">
        <v>43.341999053955</v>
      </c>
      <c r="L232" s="10">
        <v>29.101840972900298</v>
      </c>
      <c r="M232" s="3">
        <v>0.62099999189376798</v>
      </c>
      <c r="N232" s="3">
        <v>0.67777281999588002</v>
      </c>
      <c r="O232" s="3">
        <v>0.72019118070602395</v>
      </c>
      <c r="P232" s="3">
        <v>0.75319504737854004</v>
      </c>
      <c r="Q232" s="3">
        <v>0.78953790664672796</v>
      </c>
      <c r="R232" s="3">
        <v>0.82154035568237305</v>
      </c>
      <c r="S232" s="3">
        <v>0.82224959135055498</v>
      </c>
      <c r="T232">
        <v>19</v>
      </c>
      <c r="U232">
        <v>2</v>
      </c>
      <c r="V232">
        <v>100</v>
      </c>
      <c r="W232">
        <v>0.40000000596046398</v>
      </c>
      <c r="X232">
        <v>1.29999995231628</v>
      </c>
      <c r="Y232">
        <v>0.89999997615814198</v>
      </c>
      <c r="Z232" s="10">
        <v>365.420654296875</v>
      </c>
      <c r="AA232" s="10">
        <v>19.373342514038001</v>
      </c>
      <c r="AB232" s="10">
        <v>62.610809326171797</v>
      </c>
      <c r="AC232" s="10">
        <v>65.874328613281193</v>
      </c>
      <c r="AD232" s="10">
        <v>1.4960906505584699</v>
      </c>
      <c r="AE232" s="10">
        <v>1.86428451538085</v>
      </c>
      <c r="AF232" s="10">
        <v>1.58107054233551</v>
      </c>
      <c r="AG232" s="10">
        <v>1.7425718307495099</v>
      </c>
      <c r="AH232" s="3">
        <f t="shared" si="6"/>
        <v>1.5871179801847889E-2</v>
      </c>
      <c r="AI232" s="3">
        <f t="shared" si="7"/>
        <v>0.13296190094562219</v>
      </c>
      <c r="AJ232" s="3">
        <f>(AVERAGEIF($E:$E,_xlfn.CONCAT($A232,"_",$B232,"_",$C232,"_Standard"),$J:$J)-$J232)/$J232</f>
        <v>1.7541939040718268</v>
      </c>
      <c r="AK232" s="3">
        <f>(AVERAGEIF($E:$E,_xlfn.CONCAT($A232,"_",$B232,"_",$C232,"_Standard"),$H:$H)-$H232)/$H232</f>
        <v>1.5032301760451288</v>
      </c>
      <c r="AL232" s="3">
        <f>($J232+$L232-AVERAGEIF($E:$E,_xlfn.CONCAT($A232,"_",$B232,"_",$C232,"_Standard"),$H:$H))/$L232</f>
        <v>-3.3612842945478159</v>
      </c>
    </row>
    <row r="233" spans="1:38" x14ac:dyDescent="0.25">
      <c r="A233" t="str" cm="1">
        <f t="array" ref="A233:D233">_xlfn.TEXTSPLIT(E233,"_")</f>
        <v>Crowd</v>
      </c>
      <c r="B233" t="str">
        <v>Plane</v>
      </c>
      <c r="C233" t="str">
        <v>15</v>
      </c>
      <c r="D233" t="str">
        <v>Full</v>
      </c>
      <c r="E233" t="s">
        <v>623</v>
      </c>
      <c r="F233" s="10">
        <v>116.198532104492</v>
      </c>
      <c r="G233" s="10">
        <v>151.639724731445</v>
      </c>
      <c r="H233" s="22">
        <v>120.236862182617</v>
      </c>
      <c r="I233" s="10">
        <v>72.004997253417898</v>
      </c>
      <c r="J233" s="22">
        <v>120.236862182617</v>
      </c>
      <c r="K233" s="10">
        <v>72.004997253417898</v>
      </c>
      <c r="L233" s="10">
        <v>120.236862182617</v>
      </c>
      <c r="M233" s="3">
        <v>1</v>
      </c>
      <c r="N233" s="3">
        <v>0.374610185623168</v>
      </c>
      <c r="O233" s="3">
        <v>0.42087009549140902</v>
      </c>
      <c r="P233" s="3">
        <v>0.46082118153571999</v>
      </c>
      <c r="Q233" s="3">
        <v>0.47773522138595498</v>
      </c>
      <c r="R233" s="3">
        <v>0.57058256864547696</v>
      </c>
      <c r="S233" s="3">
        <v>0.60572654008865301</v>
      </c>
      <c r="T233">
        <v>27</v>
      </c>
      <c r="U233">
        <v>2</v>
      </c>
      <c r="V233">
        <v>100</v>
      </c>
      <c r="W233">
        <v>0.40000000596046398</v>
      </c>
      <c r="X233">
        <v>1.29999995231628</v>
      </c>
      <c r="Y233">
        <v>0.89999997615814198</v>
      </c>
      <c r="Z233" s="10">
        <v>5576.97900390625</v>
      </c>
      <c r="AA233" s="10">
        <v>350.25012207031199</v>
      </c>
      <c r="AB233" s="10">
        <v>58.8719482421875</v>
      </c>
      <c r="AC233" s="10">
        <v>87.705223083496094</v>
      </c>
      <c r="AD233" s="10">
        <v>15.293270111083901</v>
      </c>
      <c r="AE233" s="10">
        <v>17.758846282958899</v>
      </c>
      <c r="AF233" s="10">
        <v>1.2990086078643699</v>
      </c>
      <c r="AG233" s="10">
        <v>1.1881141662597601</v>
      </c>
      <c r="AH233" s="3">
        <f t="shared" si="6"/>
        <v>3.4753709922028232E-2</v>
      </c>
      <c r="AI233" s="3">
        <f t="shared" si="7"/>
        <v>0.20708862802568842</v>
      </c>
      <c r="AJ233" s="3">
        <f>(AVERAGEIF($E:$E,_xlfn.CONCAT($A233,"_",$B233,"_",$C233,"_Standard"),$J:$J)-$J233)/$J233</f>
        <v>-4.2786131652625223E-2</v>
      </c>
      <c r="AK233" s="3">
        <f>(AVERAGEIF($E:$E,_xlfn.CONCAT($A233,"_",$B233,"_",$C233,"_Standard"),$H:$H)-$H233)/$H233</f>
        <v>-4.2786131652625223E-2</v>
      </c>
      <c r="AL233" s="3">
        <f>($J233+$L233-AVERAGEIF($E:$E,_xlfn.CONCAT($A233,"_",$B233,"_",$C233,"_Standard"),$H:$H))/$L233</f>
        <v>1.0427861316526252</v>
      </c>
    </row>
    <row r="234" spans="1:38" x14ac:dyDescent="0.25">
      <c r="A234" t="str" cm="1">
        <f t="array" ref="A234:D234">_xlfn.TEXTSPLIT(E234,"_")</f>
        <v>Cottage</v>
      </c>
      <c r="B234" t="str">
        <v>Point</v>
      </c>
      <c r="C234" t="str">
        <v>45</v>
      </c>
      <c r="D234" t="str">
        <v>Full</v>
      </c>
      <c r="E234" t="s">
        <v>624</v>
      </c>
      <c r="F234" s="10">
        <v>124.23768615722599</v>
      </c>
      <c r="G234" s="10">
        <v>106.49356842041</v>
      </c>
      <c r="H234" s="22">
        <v>129.87379455566401</v>
      </c>
      <c r="I234" s="10">
        <v>81.162002563476506</v>
      </c>
      <c r="J234" s="22">
        <v>124.682960510253</v>
      </c>
      <c r="K234" s="10">
        <v>77.911003112792898</v>
      </c>
      <c r="L234" s="10">
        <v>33.062412261962798</v>
      </c>
      <c r="M234" s="3">
        <v>0.84299999475479104</v>
      </c>
      <c r="N234" s="3">
        <v>0.81472420692443803</v>
      </c>
      <c r="O234" s="3">
        <v>0.874611675739288</v>
      </c>
      <c r="P234" s="3">
        <v>0.81798630952835005</v>
      </c>
      <c r="Q234" s="3">
        <v>0.81648492813110296</v>
      </c>
      <c r="R234" s="3">
        <v>0.84081715345382602</v>
      </c>
      <c r="S234" s="3">
        <v>0.84066534042358398</v>
      </c>
      <c r="T234">
        <v>20</v>
      </c>
      <c r="U234">
        <v>2</v>
      </c>
      <c r="V234">
        <v>100</v>
      </c>
      <c r="W234">
        <v>0.40000000596046398</v>
      </c>
      <c r="X234">
        <v>1.29999995231628</v>
      </c>
      <c r="Y234">
        <v>0.89999997615814198</v>
      </c>
      <c r="Z234" s="10">
        <v>253.09150695800699</v>
      </c>
      <c r="AA234" s="10">
        <v>19.444145202636701</v>
      </c>
      <c r="AB234" s="10">
        <v>53.424026489257798</v>
      </c>
      <c r="AC234" s="10">
        <v>65.874328613281193</v>
      </c>
      <c r="AD234" s="10">
        <v>1.4066964387893599</v>
      </c>
      <c r="AE234" s="10">
        <v>1.8643834590911801</v>
      </c>
      <c r="AF234" s="10">
        <v>1.6424311399459799</v>
      </c>
      <c r="AG234" s="10">
        <v>1.7425718307495099</v>
      </c>
      <c r="AH234" s="3">
        <f t="shared" si="6"/>
        <v>3.584052205089336E-3</v>
      </c>
      <c r="AI234" s="3">
        <f t="shared" si="7"/>
        <v>0.17080272883744324</v>
      </c>
      <c r="AJ234" s="3">
        <f>(AVERAGEIF($E:$E,_xlfn.CONCAT($A234,"_",$B234,"_",$C234,"_Standard"),$J:$J)-$J234)/$J234</f>
        <v>1.4196139561736483</v>
      </c>
      <c r="AK234" s="3">
        <f>(AVERAGEIF($E:$E,_xlfn.CONCAT($A234,"_",$B234,"_",$C234,"_Standard"),$H:$H)-$H234)/$H234</f>
        <v>1.3628750539423018</v>
      </c>
      <c r="AL234" s="3">
        <f>($J234+$L234-AVERAGEIF($E:$E,_xlfn.CONCAT($A234,"_",$B234,"_",$C234,"_Standard"),$H:$H))/$L234</f>
        <v>-4.5105655135683946</v>
      </c>
    </row>
    <row r="235" spans="1:38" x14ac:dyDescent="0.25">
      <c r="A235" t="str" cm="1">
        <f t="array" ref="A235:D235">_xlfn.TEXTSPLIT(E235,"_")</f>
        <v>Sponza</v>
      </c>
      <c r="B235" t="str">
        <v>Plane</v>
      </c>
      <c r="C235" t="str">
        <v>Parallel</v>
      </c>
      <c r="D235" t="str">
        <v>Full</v>
      </c>
      <c r="E235" t="s">
        <v>625</v>
      </c>
      <c r="F235" s="10">
        <v>73.788314819335895</v>
      </c>
      <c r="G235" s="10">
        <v>199.04884338378901</v>
      </c>
      <c r="H235" s="22">
        <v>75.872413635253906</v>
      </c>
      <c r="I235" s="10">
        <v>49.786998748779297</v>
      </c>
      <c r="J235" s="22">
        <v>74.683212280273395</v>
      </c>
      <c r="K235" s="10">
        <v>49.186000823974602</v>
      </c>
      <c r="L235" s="10">
        <v>198.19999694824199</v>
      </c>
      <c r="M235" s="3">
        <v>0.99500000476837103</v>
      </c>
      <c r="N235" s="3">
        <v>0.17655237019062001</v>
      </c>
      <c r="O235" s="3">
        <v>0.18298219144344299</v>
      </c>
      <c r="P235" s="3">
        <v>0.27475094795227001</v>
      </c>
      <c r="Q235" s="3">
        <v>0.356541037559509</v>
      </c>
      <c r="R235" s="3">
        <v>0.58618515729904097</v>
      </c>
      <c r="S235" s="3">
        <v>0.75128692388534501</v>
      </c>
      <c r="T235">
        <v>32</v>
      </c>
      <c r="U235">
        <v>2</v>
      </c>
      <c r="V235">
        <v>100</v>
      </c>
      <c r="W235">
        <v>0.40000000596046398</v>
      </c>
      <c r="X235">
        <v>1.29999995231628</v>
      </c>
      <c r="Y235">
        <v>0.89999997615814198</v>
      </c>
      <c r="Z235" s="10">
        <v>7959.09326171875</v>
      </c>
      <c r="AA235" s="10">
        <v>767.10388183593705</v>
      </c>
      <c r="AB235" s="10">
        <v>56.218711853027301</v>
      </c>
      <c r="AC235" s="10">
        <v>76.229072570800696</v>
      </c>
      <c r="AD235" s="10">
        <v>34.883228302001903</v>
      </c>
      <c r="AE235" s="10">
        <v>52.0361938476562</v>
      </c>
      <c r="AF235" s="10">
        <v>1.400319814682</v>
      </c>
      <c r="AG235" s="10">
        <v>1.4165676832198999</v>
      </c>
      <c r="AH235" s="3">
        <f t="shared" si="6"/>
        <v>1.2127902136382658E-2</v>
      </c>
      <c r="AI235" s="3">
        <f t="shared" si="7"/>
        <v>0.62479956672606429</v>
      </c>
      <c r="AJ235" s="3">
        <f>(AVERAGEIF($E:$E,_xlfn.CONCAT($A235,"_",$B235,"_",$C235,"_Standard"),$J:$J)-$J235)/$J235</f>
        <v>2.3296265414687873</v>
      </c>
      <c r="AK235" s="3">
        <f>(AVERAGEIF($E:$E,_xlfn.CONCAT($A235,"_",$B235,"_",$C235,"_Standard"),$H:$H)-$H235)/$H235</f>
        <v>2.29311237518412</v>
      </c>
      <c r="AL235" s="3">
        <f>($J235+$L235-AVERAGEIF($E:$E,_xlfn.CONCAT($A235,"_",$B235,"_",$C235,"_Standard"),$H:$H))/$L235</f>
        <v>0.11617974422666423</v>
      </c>
    </row>
    <row r="236" spans="1:38" x14ac:dyDescent="0.25">
      <c r="A236" t="str" cm="1">
        <f t="array" ref="A236:D236">_xlfn.TEXTSPLIT(E236,"_")</f>
        <v>Crowd</v>
      </c>
      <c r="B236" t="str">
        <v>Plane</v>
      </c>
      <c r="C236" t="str">
        <v>45</v>
      </c>
      <c r="D236" t="str">
        <v>Full</v>
      </c>
      <c r="E236" t="s">
        <v>626</v>
      </c>
      <c r="F236" s="10">
        <v>213.861892700195</v>
      </c>
      <c r="G236" s="10">
        <v>355.47042846679602</v>
      </c>
      <c r="H236" s="22">
        <v>219.44371032714801</v>
      </c>
      <c r="I236" s="10">
        <v>121.052001953125</v>
      </c>
      <c r="J236" s="22">
        <v>219.44371032714801</v>
      </c>
      <c r="K236" s="10">
        <v>121.052001953125</v>
      </c>
      <c r="L236" s="10">
        <v>219.44371032714801</v>
      </c>
      <c r="M236" s="3">
        <v>1</v>
      </c>
      <c r="N236" s="3">
        <v>0.42300954461097701</v>
      </c>
      <c r="O236" s="3">
        <v>0.46075597405433599</v>
      </c>
      <c r="P236" s="3">
        <v>0.60087847709655695</v>
      </c>
      <c r="Q236" s="3">
        <v>0.640550136566162</v>
      </c>
      <c r="R236" s="3">
        <v>0.64420956373214699</v>
      </c>
      <c r="S236" s="3">
        <v>0.65428060293197599</v>
      </c>
      <c r="T236">
        <v>25</v>
      </c>
      <c r="U236">
        <v>2</v>
      </c>
      <c r="V236">
        <v>100</v>
      </c>
      <c r="W236">
        <v>0.40000000596046398</v>
      </c>
      <c r="X236">
        <v>1.29999995231628</v>
      </c>
      <c r="Y236">
        <v>0.89999997615814198</v>
      </c>
      <c r="Z236" s="10">
        <v>934.80621337890602</v>
      </c>
      <c r="AA236" s="10">
        <v>350.26461791992102</v>
      </c>
      <c r="AB236" s="10">
        <v>30.390384674072202</v>
      </c>
      <c r="AC236" s="10">
        <v>87.705223083496094</v>
      </c>
      <c r="AD236" s="10">
        <v>16.713542938232401</v>
      </c>
      <c r="AE236" s="10">
        <v>17.773288726806602</v>
      </c>
      <c r="AF236" s="10">
        <v>1.4604620933532699</v>
      </c>
      <c r="AG236" s="10">
        <v>1.1881141662597601</v>
      </c>
      <c r="AH236" s="3">
        <f t="shared" si="6"/>
        <v>2.6100103933794101E-2</v>
      </c>
      <c r="AI236" s="3">
        <f t="shared" si="7"/>
        <v>0.38266676282005851</v>
      </c>
      <c r="AJ236" s="3">
        <f>(AVERAGEIF($E:$E,_xlfn.CONCAT($A236,"_",$B236,"_",$C236,"_Standard"),$J:$J)-$J236)/$J236</f>
        <v>-0.48358598843525208</v>
      </c>
      <c r="AK236" s="3">
        <f>(AVERAGEIF($E:$E,_xlfn.CONCAT($A236,"_",$B236,"_",$C236,"_Standard"),$H:$H)-$H236)/$H236</f>
        <v>-0.48358598843525208</v>
      </c>
      <c r="AL236" s="3">
        <f>($J236+$L236-AVERAGEIF($E:$E,_xlfn.CONCAT($A236,"_",$B236,"_",$C236,"_Standard"),$H:$H))/$L236</f>
        <v>1.483585988435252</v>
      </c>
    </row>
    <row r="237" spans="1:38" x14ac:dyDescent="0.25">
      <c r="A237" t="str" cm="1">
        <f t="array" ref="A237:D237">_xlfn.TEXTSPLIT(E237,"_")</f>
        <v>Cottage</v>
      </c>
      <c r="B237" t="str">
        <v>Point</v>
      </c>
      <c r="C237" t="str">
        <v>Oblique</v>
      </c>
      <c r="D237" t="str">
        <v>Full</v>
      </c>
      <c r="E237" t="s">
        <v>627</v>
      </c>
      <c r="F237" s="10">
        <v>82.575576782226506</v>
      </c>
      <c r="G237" s="10">
        <v>92.465751647949205</v>
      </c>
      <c r="H237" s="22">
        <v>88.238327026367102</v>
      </c>
      <c r="I237" s="10">
        <v>55.423999786376903</v>
      </c>
      <c r="J237" s="22">
        <v>83.907516479492102</v>
      </c>
      <c r="K237" s="10">
        <v>52.7890014648437</v>
      </c>
      <c r="L237" s="10">
        <v>13.366665840148899</v>
      </c>
      <c r="M237" s="3">
        <v>0.67599999904632502</v>
      </c>
      <c r="N237" s="3">
        <v>0.80208432674407903</v>
      </c>
      <c r="O237" s="3">
        <v>0.81819373369216897</v>
      </c>
      <c r="P237" s="3">
        <v>0.79885619878768899</v>
      </c>
      <c r="Q237" s="3">
        <v>0.83069783449172896</v>
      </c>
      <c r="R237" s="3">
        <v>0.84764325618743896</v>
      </c>
      <c r="S237" s="3">
        <v>0.848821520805358</v>
      </c>
      <c r="T237">
        <v>20</v>
      </c>
      <c r="U237">
        <v>2</v>
      </c>
      <c r="V237">
        <v>100</v>
      </c>
      <c r="W237">
        <v>0.40000000596046398</v>
      </c>
      <c r="X237">
        <v>1.29999995231628</v>
      </c>
      <c r="Y237">
        <v>0.89999997615814198</v>
      </c>
      <c r="Z237" s="10">
        <v>308.29702758789</v>
      </c>
      <c r="AA237" s="10">
        <v>19.565071105956999</v>
      </c>
      <c r="AB237" s="10">
        <v>57.803985595703097</v>
      </c>
      <c r="AC237" s="10">
        <v>65.874328613281193</v>
      </c>
      <c r="AD237" s="10">
        <v>1.4209941625595</v>
      </c>
      <c r="AE237" s="10">
        <v>1.86788570880889</v>
      </c>
      <c r="AF237" s="10">
        <v>1.6029900312423699</v>
      </c>
      <c r="AG237" s="10">
        <v>1.7425718307495099</v>
      </c>
      <c r="AH237" s="3">
        <f t="shared" si="6"/>
        <v>1.612994724551875E-2</v>
      </c>
      <c r="AI237" s="3">
        <f t="shared" si="7"/>
        <v>9.255573026693624E-2</v>
      </c>
      <c r="AJ237" s="3">
        <f>(AVERAGEIF($E:$E,_xlfn.CONCAT($A237,"_",$B237,"_",$C237,"_Standard"),$J:$J)-$J237)/$J237</f>
        <v>1.2833854310348995</v>
      </c>
      <c r="AK237" s="3">
        <f>(AVERAGEIF($E:$E,_xlfn.CONCAT($A237,"_",$B237,"_",$C237,"_Standard"),$H:$H)-$H237)/$H237</f>
        <v>1.2203954598362297</v>
      </c>
      <c r="AL237" s="3">
        <f>($J237+$L237-AVERAGEIF($E:$E,_xlfn.CONCAT($A237,"_",$B237,"_",$C237,"_Standard"),$H:$H))/$L237</f>
        <v>-7.3802846254253396</v>
      </c>
    </row>
    <row r="238" spans="1:38" x14ac:dyDescent="0.25">
      <c r="A238" t="str" cm="1">
        <f t="array" ref="A238:D238">_xlfn.TEXTSPLIT(E238,"_")</f>
        <v>Crowd</v>
      </c>
      <c r="B238" t="str">
        <v>Plane</v>
      </c>
      <c r="C238" t="str">
        <v>Oblique</v>
      </c>
      <c r="D238" t="str">
        <v>Full</v>
      </c>
      <c r="E238" t="s">
        <v>628</v>
      </c>
      <c r="F238" s="10">
        <v>118.01807403564401</v>
      </c>
      <c r="G238" s="10">
        <v>74.110534667968693</v>
      </c>
      <c r="H238" s="22">
        <v>117.943000793457</v>
      </c>
      <c r="I238" s="10">
        <v>67.913002014160099</v>
      </c>
      <c r="J238" s="22">
        <v>117.89299774169901</v>
      </c>
      <c r="K238" s="10">
        <v>67.888000488281193</v>
      </c>
      <c r="L238" s="10">
        <v>10</v>
      </c>
      <c r="M238" s="3">
        <v>0.99500000476837103</v>
      </c>
      <c r="N238" s="3">
        <v>0.473508030176162</v>
      </c>
      <c r="O238" s="3">
        <v>0.56944280862808205</v>
      </c>
      <c r="P238" s="3">
        <v>0.52020674943923895</v>
      </c>
      <c r="Q238" s="3">
        <v>0.495373755693435</v>
      </c>
      <c r="R238" s="3">
        <v>0.57120651006698597</v>
      </c>
      <c r="S238" s="3">
        <v>0.61052983999252297</v>
      </c>
      <c r="T238">
        <v>32</v>
      </c>
      <c r="U238">
        <v>2</v>
      </c>
      <c r="V238">
        <v>100</v>
      </c>
      <c r="W238">
        <v>0.40000000596046398</v>
      </c>
      <c r="X238">
        <v>1.29999995231628</v>
      </c>
      <c r="Y238">
        <v>0.89999997615814198</v>
      </c>
      <c r="Z238" s="10">
        <v>6423.47802734375</v>
      </c>
      <c r="AA238" s="10">
        <v>350.64706420898398</v>
      </c>
      <c r="AB238" s="10">
        <v>62.880538940429602</v>
      </c>
      <c r="AC238" s="10">
        <v>87.705223083496094</v>
      </c>
      <c r="AD238" s="10">
        <v>17.6546535491943</v>
      </c>
      <c r="AE238" s="10">
        <v>17.807357788085898</v>
      </c>
      <c r="AF238" s="10">
        <v>1.32211124897003</v>
      </c>
      <c r="AG238" s="10">
        <v>1.1881141662597601</v>
      </c>
      <c r="AH238" s="3">
        <f t="shared" si="6"/>
        <v>1.0598062624477681E-3</v>
      </c>
      <c r="AI238" s="3">
        <f t="shared" si="7"/>
        <v>0.59077246264495686</v>
      </c>
      <c r="AJ238" s="3">
        <f>(AVERAGEIF($E:$E,_xlfn.CONCAT($A238,"_",$B238,"_",$C238,"_Standard"),$J:$J)-$J238)/$J238</f>
        <v>-4.0775873321496597E-2</v>
      </c>
      <c r="AK238" s="3">
        <f>(AVERAGEIF($E:$E,_xlfn.CONCAT($A238,"_",$B238,"_",$C238,"_Standard"),$H:$H)-$H238)/$H238</f>
        <v>-4.0758586003974952E-2</v>
      </c>
      <c r="AL238" s="3">
        <f>($J238+$L238-AVERAGEIF($E:$E,_xlfn.CONCAT($A238,"_",$B238,"_",$C238,"_Standard"),$H:$H))/$L238</f>
        <v>1.4757186889649005</v>
      </c>
    </row>
    <row r="239" spans="1:38" x14ac:dyDescent="0.25">
      <c r="A239" t="str" cm="1">
        <f t="array" ref="A239:D239">_xlfn.TEXTSPLIT(E239,"_")</f>
        <v>Random100</v>
      </c>
      <c r="B239" t="str">
        <v>Plane</v>
      </c>
      <c r="C239" t="str">
        <v>45</v>
      </c>
      <c r="D239" t="str">
        <v>Full</v>
      </c>
      <c r="E239" t="s">
        <v>629</v>
      </c>
      <c r="F239" s="10">
        <v>20.549531936645501</v>
      </c>
      <c r="G239" s="10">
        <v>30.566703796386701</v>
      </c>
      <c r="H239" s="22">
        <v>41.0647773742675</v>
      </c>
      <c r="I239" s="10">
        <v>22.350999832153299</v>
      </c>
      <c r="J239" s="22">
        <v>20.766408920288001</v>
      </c>
      <c r="K239" s="10">
        <v>11.421999931335399</v>
      </c>
      <c r="L239" s="10">
        <v>22.654466629028299</v>
      </c>
      <c r="M239" s="3">
        <v>0.104000002145767</v>
      </c>
      <c r="N239" s="3">
        <v>0.38040220737457198</v>
      </c>
      <c r="O239" s="3">
        <v>0.441332638263702</v>
      </c>
      <c r="P239" s="3">
        <v>0.435580223798751</v>
      </c>
      <c r="Q239" s="3">
        <v>0.43544876575469899</v>
      </c>
      <c r="R239" s="3">
        <v>0.43544876575469899</v>
      </c>
      <c r="S239" s="3">
        <v>0.43544876575469899</v>
      </c>
      <c r="T239">
        <v>10</v>
      </c>
      <c r="U239">
        <v>2</v>
      </c>
      <c r="V239">
        <v>100</v>
      </c>
      <c r="W239">
        <v>0.40000000596046398</v>
      </c>
      <c r="X239">
        <v>1.29999995231628</v>
      </c>
      <c r="Y239">
        <v>0.89999997615814198</v>
      </c>
      <c r="Z239" s="10">
        <v>4.6767978668212802</v>
      </c>
      <c r="AA239" s="10">
        <v>0.55889981985092096</v>
      </c>
      <c r="AB239" s="10">
        <v>29.515151977538999</v>
      </c>
      <c r="AC239" s="10">
        <v>77.191917419433594</v>
      </c>
      <c r="AD239" s="10">
        <v>2.4099979549646301E-2</v>
      </c>
      <c r="AE239" s="10">
        <v>3.0599981546401901E-2</v>
      </c>
      <c r="AF239" s="10">
        <v>1.1212121248245199</v>
      </c>
      <c r="AG239" s="10">
        <v>1</v>
      </c>
      <c r="AH239" s="3">
        <f t="shared" si="6"/>
        <v>1.0553864891479513E-2</v>
      </c>
      <c r="AI239" s="3">
        <f t="shared" si="7"/>
        <v>0.32061994454427228</v>
      </c>
      <c r="AJ239" s="3">
        <f>(AVERAGEIF($E:$E,_xlfn.CONCAT($A239,"_",$B239,"_",$C239,"_Standard"),$J:$J)-$J239)/$J239</f>
        <v>0.15534546293533444</v>
      </c>
      <c r="AK239" s="3">
        <f>(AVERAGEIF($E:$E,_xlfn.CONCAT($A239,"_",$B239,"_",$C239,"_Standard"),$H:$H)-$H239)/$H239</f>
        <v>7.8557922355882256E-2</v>
      </c>
      <c r="AL239" s="3">
        <f>($J239+$L239-AVERAGEIF($E:$E,_xlfn.CONCAT($A239,"_",$B239,"_",$C239,"_Standard"),$H:$H))/$L239</f>
        <v>-3.8397082205673963E-2</v>
      </c>
    </row>
    <row r="240" spans="1:38" x14ac:dyDescent="0.25">
      <c r="A240" t="str" cm="1">
        <f t="array" ref="A240:D240">_xlfn.TEXTSPLIT(E240,"_")</f>
        <v>Random100</v>
      </c>
      <c r="B240" t="str">
        <v>Plane</v>
      </c>
      <c r="C240" t="str">
        <v>Parallel</v>
      </c>
      <c r="D240" t="str">
        <v>Full</v>
      </c>
      <c r="E240" t="s">
        <v>630</v>
      </c>
      <c r="F240" s="10">
        <v>13.0393524169921</v>
      </c>
      <c r="G240" s="10">
        <v>21.869691848754801</v>
      </c>
      <c r="H240" s="22">
        <v>28.553256988525298</v>
      </c>
      <c r="I240" s="10">
        <v>15.789999961853001</v>
      </c>
      <c r="J240" s="22">
        <v>12.965242385864199</v>
      </c>
      <c r="K240" s="10">
        <v>7.4499998092651296</v>
      </c>
      <c r="L240" s="10">
        <v>18.758165359496999</v>
      </c>
      <c r="M240" s="3">
        <v>0.168999999761581</v>
      </c>
      <c r="N240" s="3">
        <v>9.2826388776302296E-2</v>
      </c>
      <c r="O240" s="3">
        <v>0.110777772963047</v>
      </c>
      <c r="P240" s="3">
        <v>0.17100016772747001</v>
      </c>
      <c r="Q240" s="3">
        <v>0.17168305814266199</v>
      </c>
      <c r="R240" s="3">
        <v>0.17168305814266199</v>
      </c>
      <c r="S240" s="3">
        <v>0.17168305814266199</v>
      </c>
      <c r="T240">
        <v>9</v>
      </c>
      <c r="U240">
        <v>2</v>
      </c>
      <c r="V240">
        <v>100</v>
      </c>
      <c r="W240">
        <v>0.40000000596046398</v>
      </c>
      <c r="X240">
        <v>1.29999995231628</v>
      </c>
      <c r="Y240">
        <v>0.89999997615814198</v>
      </c>
      <c r="Z240" s="10">
        <v>9.7430973052978498</v>
      </c>
      <c r="AA240" s="10">
        <v>0.54999965429305997</v>
      </c>
      <c r="AB240" s="10">
        <v>67.535354614257798</v>
      </c>
      <c r="AC240" s="10">
        <v>77.191917419433594</v>
      </c>
      <c r="AD240" s="10">
        <v>1.73999909311532E-2</v>
      </c>
      <c r="AE240" s="10">
        <v>2.8699982911348301E-2</v>
      </c>
      <c r="AF240" s="10">
        <v>1.1212121248245199</v>
      </c>
      <c r="AG240" s="10">
        <v>1</v>
      </c>
      <c r="AH240" s="3">
        <f t="shared" si="6"/>
        <v>5.6835668488663229E-3</v>
      </c>
      <c r="AI240" s="3">
        <f t="shared" si="7"/>
        <v>0.4071593474874497</v>
      </c>
      <c r="AJ240" s="3">
        <f>(AVERAGEIF($E:$E,_xlfn.CONCAT($A240,"_",$B240,"_",$C240,"_Standard"),$J:$J)-$J240)/$J240</f>
        <v>0.61857344758479271</v>
      </c>
      <c r="AK240" s="3">
        <f>(AVERAGEIF($E:$E,_xlfn.CONCAT($A240,"_",$B240,"_",$C240,"_Standard"),$H:$H)-$H240)/$H240</f>
        <v>0.28087705317188433</v>
      </c>
      <c r="AL240" s="3">
        <f>($J240+$L240-AVERAGEIF($E:$E,_xlfn.CONCAT($A240,"_",$B240,"_",$C240,"_Standard"),$H:$H))/$L240</f>
        <v>-0.25854361722561575</v>
      </c>
    </row>
    <row r="241" spans="1:38" x14ac:dyDescent="0.25">
      <c r="A241" t="str" cm="1">
        <f t="array" ref="A241:D241">_xlfn.TEXTSPLIT(E241,"_")</f>
        <v>Random100</v>
      </c>
      <c r="B241" t="str">
        <v>Plane</v>
      </c>
      <c r="C241" t="str">
        <v>15</v>
      </c>
      <c r="D241" t="str">
        <v>Full</v>
      </c>
      <c r="E241" t="s">
        <v>631</v>
      </c>
      <c r="F241" s="10">
        <v>16.1535835266113</v>
      </c>
      <c r="G241" s="10">
        <v>24.0925979614257</v>
      </c>
      <c r="H241" s="22">
        <v>33.759281158447202</v>
      </c>
      <c r="I241" s="10">
        <v>18.490999221801701</v>
      </c>
      <c r="J241" s="22">
        <v>16.2036628723144</v>
      </c>
      <c r="K241" s="10">
        <v>9.0439996719360298</v>
      </c>
      <c r="L241" s="10">
        <v>20.109548568725501</v>
      </c>
      <c r="M241" s="3">
        <v>0.12700000405311501</v>
      </c>
      <c r="N241" s="3">
        <v>0.243249997496604</v>
      </c>
      <c r="O241" s="3">
        <v>0.275328338146209</v>
      </c>
      <c r="P241" s="3">
        <v>0.29057911038398698</v>
      </c>
      <c r="Q241" s="3">
        <v>0.29132834076881398</v>
      </c>
      <c r="R241" s="3">
        <v>0.29132834076881398</v>
      </c>
      <c r="S241" s="3">
        <v>0.29132834076881398</v>
      </c>
      <c r="T241">
        <v>9</v>
      </c>
      <c r="U241">
        <v>2</v>
      </c>
      <c r="V241">
        <v>100</v>
      </c>
      <c r="W241">
        <v>0.40000000596046398</v>
      </c>
      <c r="X241">
        <v>1.29999995231628</v>
      </c>
      <c r="Y241">
        <v>0.89999997615814198</v>
      </c>
      <c r="Z241" s="10">
        <v>11.124600410461399</v>
      </c>
      <c r="AA241" s="10">
        <v>0.542699754238128</v>
      </c>
      <c r="AB241" s="10">
        <v>52.404041290283203</v>
      </c>
      <c r="AC241" s="10">
        <v>77.191917419433594</v>
      </c>
      <c r="AD241" s="10">
        <v>2.3099981248378702E-2</v>
      </c>
      <c r="AE241" s="10">
        <v>2.8699984773993398E-2</v>
      </c>
      <c r="AF241" s="10">
        <v>1.0101009607314999</v>
      </c>
      <c r="AG241" s="10">
        <v>1</v>
      </c>
      <c r="AH241" s="3">
        <f t="shared" si="6"/>
        <v>3.1002003747713173E-3</v>
      </c>
      <c r="AI241" s="3">
        <f t="shared" si="7"/>
        <v>0.32744227508142359</v>
      </c>
      <c r="AJ241" s="3">
        <f>(AVERAGEIF($E:$E,_xlfn.CONCAT($A241,"_",$B241,"_",$C241,"_Standard"),$J:$J)-$J241)/$J241</f>
        <v>0.35423687634676493</v>
      </c>
      <c r="AK241" s="3">
        <f>(AVERAGEIF($E:$E,_xlfn.CONCAT($A241,"_",$B241,"_",$C241,"_Standard"),$H:$H)-$H241)/$H241</f>
        <v>0.17002533279591953</v>
      </c>
      <c r="AL241" s="3">
        <f>($J241+$L241-AVERAGEIF($E:$E,_xlfn.CONCAT($A241,"_",$B241,"_",$C241,"_Standard"),$H:$H))/$L241</f>
        <v>-0.15843233479035915</v>
      </c>
    </row>
    <row r="242" spans="1:38" x14ac:dyDescent="0.25">
      <c r="A242" t="str" cm="1">
        <f t="array" ref="A242:D242">_xlfn.TEXTSPLIT(E242,"_")</f>
        <v>Random100</v>
      </c>
      <c r="B242" t="str">
        <v>Plane</v>
      </c>
      <c r="C242" t="str">
        <v>Oblique</v>
      </c>
      <c r="D242" t="str">
        <v>Full</v>
      </c>
      <c r="E242" t="s">
        <v>632</v>
      </c>
      <c r="F242" s="10">
        <v>22.959545135498001</v>
      </c>
      <c r="G242" s="10">
        <v>20.0896282196044</v>
      </c>
      <c r="H242" s="22">
        <v>41.754390716552699</v>
      </c>
      <c r="I242" s="10">
        <v>22.636999130248999</v>
      </c>
      <c r="J242" s="22">
        <v>22.57958984375</v>
      </c>
      <c r="K242" s="10">
        <v>12.3020000457763</v>
      </c>
      <c r="L242" s="10">
        <v>21.376613616943299</v>
      </c>
      <c r="M242" s="3">
        <v>0.103000000119209</v>
      </c>
      <c r="N242" s="3">
        <v>0.46305415034294101</v>
      </c>
      <c r="O242" s="3">
        <v>0.49675807356834401</v>
      </c>
      <c r="P242" s="3">
        <v>0.47498703002929599</v>
      </c>
      <c r="Q242" s="3">
        <v>0.47527053952217102</v>
      </c>
      <c r="R242" s="3">
        <v>0.47527053952217102</v>
      </c>
      <c r="S242" s="3">
        <v>0.47527053952217102</v>
      </c>
      <c r="T242">
        <v>9</v>
      </c>
      <c r="U242">
        <v>2</v>
      </c>
      <c r="V242">
        <v>100</v>
      </c>
      <c r="W242">
        <v>0.40000000596046398</v>
      </c>
      <c r="X242">
        <v>1.29999995231628</v>
      </c>
      <c r="Y242">
        <v>0.89999997615814198</v>
      </c>
      <c r="Z242" s="10">
        <v>11.8509006500244</v>
      </c>
      <c r="AA242" s="10">
        <v>0.55839985609054499</v>
      </c>
      <c r="AB242" s="10">
        <v>54.585857391357401</v>
      </c>
      <c r="AC242" s="10">
        <v>77.191917419433594</v>
      </c>
      <c r="AD242" s="10">
        <v>2.7099974453449201E-2</v>
      </c>
      <c r="AE242" s="10">
        <v>2.8099983930587699E-2</v>
      </c>
      <c r="AF242" s="10">
        <v>1.0202020406723</v>
      </c>
      <c r="AG242" s="10">
        <v>1</v>
      </c>
      <c r="AH242" s="3">
        <f t="shared" si="6"/>
        <v>1.6548903277728604E-2</v>
      </c>
      <c r="AI242" s="3">
        <f t="shared" si="7"/>
        <v>0.12394264328474626</v>
      </c>
      <c r="AJ242" s="3">
        <f>(AVERAGEIF($E:$E,_xlfn.CONCAT($A242,"_",$B242,"_",$C242,"_Standard"),$J:$J)-$J242)/$J242</f>
        <v>1.080619634322718E-2</v>
      </c>
      <c r="AK242" s="3">
        <f>(AVERAGEIF($E:$E,_xlfn.CONCAT($A242,"_",$B242,"_",$C242,"_Standard"),$H:$H)-$H242)/$H242</f>
        <v>5.8435930285811091E-3</v>
      </c>
      <c r="AL242" s="3">
        <f>($J242+$L242-AVERAGEIF($E:$E,_xlfn.CONCAT($A242,"_",$B242,"_",$C242,"_Standard"),$H:$H))/$L242</f>
        <v>9.1586867439327285E-2</v>
      </c>
    </row>
    <row r="243" spans="1:38" x14ac:dyDescent="0.25">
      <c r="A243" t="str" cm="1">
        <f t="array" ref="A243:D243">_xlfn.TEXTSPLIT(E243,"_")</f>
        <v>Random1000</v>
      </c>
      <c r="B243" t="str">
        <v>Plane</v>
      </c>
      <c r="C243" t="str">
        <v>Oblique</v>
      </c>
      <c r="D243" t="str">
        <v>Full</v>
      </c>
      <c r="E243" t="s">
        <v>633</v>
      </c>
      <c r="F243" s="10">
        <v>106.28668212890599</v>
      </c>
      <c r="G243" s="10">
        <v>74.922286987304602</v>
      </c>
      <c r="H243" s="22">
        <v>133.795166015625</v>
      </c>
      <c r="I243" s="10">
        <v>78.176002502441406</v>
      </c>
      <c r="J243" s="22">
        <v>105.360450744628</v>
      </c>
      <c r="K243" s="10">
        <v>61.944000244140597</v>
      </c>
      <c r="L243" s="10">
        <v>61.680644989013601</v>
      </c>
      <c r="M243" s="3">
        <v>0.53899997472762995</v>
      </c>
      <c r="N243" s="3">
        <v>0.56720346212386996</v>
      </c>
      <c r="O243" s="3">
        <v>0.65202075242996205</v>
      </c>
      <c r="P243" s="3">
        <v>0.62952047586440996</v>
      </c>
      <c r="Q243" s="3">
        <v>0.609574675559997</v>
      </c>
      <c r="R243" s="3">
        <v>0.61044752597808805</v>
      </c>
      <c r="S243" s="3">
        <v>0.61044752597808805</v>
      </c>
      <c r="T243">
        <v>13</v>
      </c>
      <c r="U243">
        <v>2</v>
      </c>
      <c r="V243">
        <v>100</v>
      </c>
      <c r="W243">
        <v>0.40000000596046398</v>
      </c>
      <c r="X243">
        <v>1.29999995231628</v>
      </c>
      <c r="Y243">
        <v>0.89999997615814198</v>
      </c>
      <c r="Z243" s="10">
        <v>105.350090026855</v>
      </c>
      <c r="AA243" s="10">
        <v>6.2619881629943803</v>
      </c>
      <c r="AB243" s="10">
        <v>51.449447631835902</v>
      </c>
      <c r="AC243" s="10">
        <v>85.615615844726506</v>
      </c>
      <c r="AD243" s="10">
        <v>0.25150200724601701</v>
      </c>
      <c r="AE243" s="10">
        <v>0.29110094904899497</v>
      </c>
      <c r="AF243" s="10">
        <v>1.0730730295181199</v>
      </c>
      <c r="AG243" s="10">
        <v>1.00200200080871</v>
      </c>
      <c r="AH243" s="3">
        <f t="shared" si="6"/>
        <v>8.714463239662058E-3</v>
      </c>
      <c r="AI243" s="3">
        <f t="shared" si="7"/>
        <v>0.40626314253435786</v>
      </c>
      <c r="AJ243" s="3">
        <f>(AVERAGEIF($E:$E,_xlfn.CONCAT($A243,"_",$B243,"_",$C243,"_Standard"),$J:$J)-$J243)/$J243</f>
        <v>-2.1696830621423212E-2</v>
      </c>
      <c r="AK243" s="3">
        <f>(AVERAGEIF($E:$E,_xlfn.CONCAT($A243,"_",$B243,"_",$C243,"_Standard"),$H:$H)-$H243)/$H243</f>
        <v>-1.7086013411800095E-2</v>
      </c>
      <c r="AL243" s="3">
        <f>($J243+$L243-AVERAGEIF($E:$E,_xlfn.CONCAT($A243,"_",$B243,"_",$C243,"_Standard"),$H:$H))/$L243</f>
        <v>0.5760632970897509</v>
      </c>
    </row>
    <row r="244" spans="1:38" x14ac:dyDescent="0.25">
      <c r="A244" t="str" cm="1">
        <f t="array" ref="A244:D244">_xlfn.TEXTSPLIT(E244,"_")</f>
        <v>Sponza</v>
      </c>
      <c r="B244" t="str">
        <v>Plane</v>
      </c>
      <c r="C244" t="str">
        <v>15</v>
      </c>
      <c r="D244" t="str">
        <v>Full</v>
      </c>
      <c r="E244" t="s">
        <v>634</v>
      </c>
      <c r="F244" s="10">
        <v>139.010971069335</v>
      </c>
      <c r="G244" s="10">
        <v>172.28088378906199</v>
      </c>
      <c r="H244" s="22">
        <v>147.10853576660099</v>
      </c>
      <c r="I244" s="10">
        <v>89.238998413085895</v>
      </c>
      <c r="J244" s="22">
        <v>145.83134460449199</v>
      </c>
      <c r="K244" s="10">
        <v>88.593002319335895</v>
      </c>
      <c r="L244" s="10">
        <v>182.45715332031199</v>
      </c>
      <c r="M244" s="3">
        <v>0.99299997091293302</v>
      </c>
      <c r="N244" s="3">
        <v>0.45317557454109098</v>
      </c>
      <c r="O244" s="3">
        <v>0.50441181659698398</v>
      </c>
      <c r="P244" s="3">
        <v>0.52255660295486395</v>
      </c>
      <c r="Q244" s="3">
        <v>0.53638839721679599</v>
      </c>
      <c r="R244" s="3">
        <v>0.62044113874435403</v>
      </c>
      <c r="S244" s="3">
        <v>0.72256290912628096</v>
      </c>
      <c r="T244">
        <v>30</v>
      </c>
      <c r="U244">
        <v>2</v>
      </c>
      <c r="V244">
        <v>100</v>
      </c>
      <c r="W244">
        <v>0.40000000596046398</v>
      </c>
      <c r="X244">
        <v>1.29999995231628</v>
      </c>
      <c r="Y244">
        <v>0.89999997615814198</v>
      </c>
      <c r="Z244" s="10">
        <v>12644.5185546875</v>
      </c>
      <c r="AA244" s="10">
        <v>770.60986328125</v>
      </c>
      <c r="AB244" s="10">
        <v>55.117271423339801</v>
      </c>
      <c r="AC244" s="10">
        <v>76.229072570800696</v>
      </c>
      <c r="AD244" s="10">
        <v>37.820446014404297</v>
      </c>
      <c r="AE244" s="10">
        <v>52.554969787597599</v>
      </c>
      <c r="AF244" s="10">
        <v>1.26965367794036</v>
      </c>
      <c r="AG244" s="10">
        <v>1.4165676832198999</v>
      </c>
      <c r="AH244" s="3">
        <f t="shared" si="6"/>
        <v>4.9063562988529638E-2</v>
      </c>
      <c r="AI244" s="3">
        <f t="shared" si="7"/>
        <v>0.15352567622623994</v>
      </c>
      <c r="AJ244" s="3">
        <f>(AVERAGEIF($E:$E,_xlfn.CONCAT($A244,"_",$B244,"_",$C244,"_Standard"),$J:$J)-$J244)/$J244</f>
        <v>1.2518690876399738</v>
      </c>
      <c r="AK244" s="3">
        <f>(AVERAGEIF($E:$E,_xlfn.CONCAT($A244,"_",$B244,"_",$C244,"_Standard"),$H:$H)-$H244)/$H244</f>
        <v>1.2410004040077203</v>
      </c>
      <c r="AL244" s="3">
        <f>($J244+$L244-AVERAGEIF($E:$E,_xlfn.CONCAT($A244,"_",$B244,"_",$C244,"_Standard"),$H:$H))/$L244</f>
        <v>-7.5732309530620948E-3</v>
      </c>
    </row>
    <row r="245" spans="1:38" x14ac:dyDescent="0.25">
      <c r="A245" t="str" cm="1">
        <f t="array" ref="A245:D245">_xlfn.TEXTSPLIT(E245,"_")</f>
        <v>Sponza</v>
      </c>
      <c r="B245" t="str">
        <v>Plane</v>
      </c>
      <c r="C245" t="str">
        <v>45</v>
      </c>
      <c r="D245" t="str">
        <v>Full</v>
      </c>
      <c r="E245" t="s">
        <v>635</v>
      </c>
      <c r="F245" s="10">
        <v>259.92916870117102</v>
      </c>
      <c r="G245" s="10">
        <v>376.35757446289</v>
      </c>
      <c r="H245" s="22">
        <v>247.83680725097599</v>
      </c>
      <c r="I245" s="10">
        <v>154.54899597167901</v>
      </c>
      <c r="J245" s="22">
        <v>246.37242126464801</v>
      </c>
      <c r="K245" s="10">
        <v>153.77900695800699</v>
      </c>
      <c r="L245" s="10">
        <v>27.1185188293457</v>
      </c>
      <c r="M245" s="3">
        <v>0.94599997997283902</v>
      </c>
      <c r="N245" s="3">
        <v>0.47272619605064298</v>
      </c>
      <c r="O245" s="3">
        <v>0.51558244228363004</v>
      </c>
      <c r="P245" s="3">
        <v>0.61459290981292702</v>
      </c>
      <c r="Q245" s="3">
        <v>0.67621093988418501</v>
      </c>
      <c r="R245" s="3">
        <v>0.66648656129837003</v>
      </c>
      <c r="S245" s="3">
        <v>0.69142359495162897</v>
      </c>
      <c r="T245">
        <v>30</v>
      </c>
      <c r="U245">
        <v>2</v>
      </c>
      <c r="V245">
        <v>100</v>
      </c>
      <c r="W245">
        <v>0.40000000596046398</v>
      </c>
      <c r="X245">
        <v>1.29999995231628</v>
      </c>
      <c r="Y245">
        <v>0.89999997615814198</v>
      </c>
      <c r="Z245" s="10">
        <v>1792.52941894531</v>
      </c>
      <c r="AA245" s="10">
        <v>763.97863769531205</v>
      </c>
      <c r="AB245" s="10">
        <v>35.307292938232401</v>
      </c>
      <c r="AC245" s="10">
        <v>76.229072570800696</v>
      </c>
      <c r="AD245" s="10">
        <v>46.030532836913999</v>
      </c>
      <c r="AE245" s="10">
        <v>51.956253051757798</v>
      </c>
      <c r="AF245" s="10">
        <v>1.8434555530548</v>
      </c>
      <c r="AG245" s="10">
        <v>1.4165676832198999</v>
      </c>
      <c r="AH245" s="3">
        <f t="shared" si="6"/>
        <v>5.215554492889022E-2</v>
      </c>
      <c r="AI245" s="3">
        <f t="shared" si="7"/>
        <v>0.34537674280568764</v>
      </c>
      <c r="AJ245" s="3">
        <f>(AVERAGEIF($E:$E,_xlfn.CONCAT($A245,"_",$B245,"_",$C245,"_Standard"),$J:$J)-$J245)/$J245</f>
        <v>0.19117222356653168</v>
      </c>
      <c r="AK245" s="3">
        <f>(AVERAGEIF($E:$E,_xlfn.CONCAT($A245,"_",$B245,"_",$C245,"_Standard"),$H:$H)-$H245)/$H245</f>
        <v>0.1900428961953694</v>
      </c>
      <c r="AL245" s="3">
        <f>($J245+$L245-AVERAGEIF($E:$E,_xlfn.CONCAT($A245,"_",$B245,"_",$C245,"_Standard"),$H:$H))/$L245</f>
        <v>-0.79080616186030606</v>
      </c>
    </row>
    <row r="246" spans="1:38" x14ac:dyDescent="0.25">
      <c r="A246" t="str" cm="1">
        <f t="array" ref="A246:D246">_xlfn.TEXTSPLIT(E246,"_")</f>
        <v>Sponza</v>
      </c>
      <c r="B246" t="str">
        <v>Plane</v>
      </c>
      <c r="C246" t="str">
        <v>Oblique</v>
      </c>
      <c r="D246" t="str">
        <v>Full</v>
      </c>
      <c r="E246" t="s">
        <v>636</v>
      </c>
      <c r="F246" s="10">
        <v>207.24542236328099</v>
      </c>
      <c r="G246" s="10">
        <v>117.02031707763599</v>
      </c>
      <c r="H246" s="22">
        <v>210.89703369140599</v>
      </c>
      <c r="I246" s="10">
        <v>124.956001281738</v>
      </c>
      <c r="J246" s="22">
        <v>210.32221984863199</v>
      </c>
      <c r="K246" s="10">
        <v>124.647003173828</v>
      </c>
      <c r="L246" s="10">
        <v>44.215385437011697</v>
      </c>
      <c r="M246" s="3">
        <v>0.98699998855590798</v>
      </c>
      <c r="N246" s="3">
        <v>0.479331225156784</v>
      </c>
      <c r="O246" s="3">
        <v>0.65249627828598</v>
      </c>
      <c r="P246" s="3">
        <v>0.63198232650756803</v>
      </c>
      <c r="Q246" s="3">
        <v>0.60621553659438998</v>
      </c>
      <c r="R246" s="3">
        <v>0.635417520999908</v>
      </c>
      <c r="S246" s="3">
        <v>0.69730567932128895</v>
      </c>
      <c r="T246">
        <v>46</v>
      </c>
      <c r="U246">
        <v>2</v>
      </c>
      <c r="V246">
        <v>100</v>
      </c>
      <c r="W246">
        <v>0.40000000596046398</v>
      </c>
      <c r="X246">
        <v>1.29999995231628</v>
      </c>
      <c r="Y246">
        <v>0.89999997615814198</v>
      </c>
      <c r="Z246" s="10">
        <v>10211.34375</v>
      </c>
      <c r="AA246" s="10">
        <v>773.95989990234295</v>
      </c>
      <c r="AB246" s="10">
        <v>60.2575073242187</v>
      </c>
      <c r="AC246" s="10">
        <v>76.229072570800696</v>
      </c>
      <c r="AD246" s="10">
        <v>32.373882293701101</v>
      </c>
      <c r="AE246" s="10">
        <v>52.715553283691399</v>
      </c>
      <c r="AF246" s="10">
        <v>1.3335654735565099</v>
      </c>
      <c r="AG246" s="10">
        <v>1.4165676832198999</v>
      </c>
      <c r="AH246" s="3">
        <f t="shared" si="6"/>
        <v>1.4846154140657777E-2</v>
      </c>
      <c r="AI246" s="3">
        <f t="shared" si="7"/>
        <v>0.79731370672236135</v>
      </c>
      <c r="AJ246" s="3">
        <f>(AVERAGEIF($E:$E,_xlfn.CONCAT($A246,"_",$B246,"_",$C246,"_Standard"),$J:$J)-$J246)/$J246</f>
        <v>0.6099474762793754</v>
      </c>
      <c r="AK246" s="3">
        <f>(AVERAGEIF($E:$E,_xlfn.CONCAT($A246,"_",$B246,"_",$C246,"_Standard"),$H:$H)-$H246)/$H246</f>
        <v>0.60828509635962991</v>
      </c>
      <c r="AL246" s="3">
        <f>($J246+$L246-AVERAGEIF($E:$E,_xlfn.CONCAT($A246,"_",$B246,"_",$C246,"_Standard"),$H:$H))/$L246</f>
        <v>-1.9143777676049605</v>
      </c>
    </row>
    <row r="247" spans="1:38" x14ac:dyDescent="0.25">
      <c r="A247" t="str" cm="1">
        <f t="array" ref="A247:D247">_xlfn.TEXTSPLIT(E247,"_")</f>
        <v>Wood</v>
      </c>
      <c r="B247" t="str">
        <v>Point</v>
      </c>
      <c r="C247" t="str">
        <v>Oblique</v>
      </c>
      <c r="D247" t="str">
        <v>Full</v>
      </c>
      <c r="E247" t="s">
        <v>637</v>
      </c>
      <c r="F247" s="10">
        <v>66.902420043945298</v>
      </c>
      <c r="G247" s="10">
        <v>88.118919372558594</v>
      </c>
      <c r="H247" s="22">
        <v>85.631164550781193</v>
      </c>
      <c r="I247" s="10">
        <v>55.615001678466797</v>
      </c>
      <c r="J247" s="22">
        <v>76.502624511718693</v>
      </c>
      <c r="K247" s="10">
        <v>50.352001190185497</v>
      </c>
      <c r="L247" s="10">
        <v>20.2213420867919</v>
      </c>
      <c r="M247" s="3">
        <v>0.54100000858306796</v>
      </c>
      <c r="N247" s="3">
        <v>0.65954160690307595</v>
      </c>
      <c r="O247" s="3">
        <v>0.69178193807601895</v>
      </c>
      <c r="P247" s="3">
        <v>0.74891310930251997</v>
      </c>
      <c r="Q247" s="3">
        <v>0.79063469171524003</v>
      </c>
      <c r="R247" s="3">
        <v>0.81957983970642001</v>
      </c>
      <c r="S247" s="3">
        <v>0.82935494184493996</v>
      </c>
      <c r="T247">
        <v>25</v>
      </c>
      <c r="U247">
        <v>2</v>
      </c>
      <c r="V247">
        <v>100</v>
      </c>
      <c r="W247">
        <v>0.40000000596046398</v>
      </c>
      <c r="X247">
        <v>1.29999995231628</v>
      </c>
      <c r="Y247">
        <v>0.89999997615814198</v>
      </c>
      <c r="Z247" s="10">
        <v>599.20831298828102</v>
      </c>
      <c r="AA247" s="10">
        <v>32.355049133300703</v>
      </c>
      <c r="AB247" s="10">
        <v>55.288848876953097</v>
      </c>
      <c r="AC247" s="10">
        <v>66.061386108398395</v>
      </c>
      <c r="AD247" s="10">
        <v>2.3835129737853999</v>
      </c>
      <c r="AE247" s="10">
        <v>2.76873350143432</v>
      </c>
      <c r="AF247" s="10">
        <v>1.44529604911804</v>
      </c>
      <c r="AG247" s="10">
        <v>1.54545450210571</v>
      </c>
      <c r="AH247" s="3">
        <f t="shared" si="6"/>
        <v>0.14349562334916191</v>
      </c>
      <c r="AI247" s="3">
        <f t="shared" si="7"/>
        <v>0.13182520783904858</v>
      </c>
      <c r="AJ247" s="3">
        <f>(AVERAGEIF($E:$E,_xlfn.CONCAT($A247,"_",$B247,"_",$C247,"_Standard"),$J:$J)-$J247)/$J247</f>
        <v>1.8095347605230188</v>
      </c>
      <c r="AK247" s="3">
        <f>(AVERAGEIF($E:$E,_xlfn.CONCAT($A247,"_",$B247,"_",$C247,"_Standard"),$H:$H)-$H247)/$H247</f>
        <v>1.6134001458323322</v>
      </c>
      <c r="AL247" s="3">
        <f>($J247+$L247-AVERAGEIF($E:$E,_xlfn.CONCAT($A247,"_",$B247,"_",$C247,"_Standard"),$H:$H))/$L247</f>
        <v>-6.2836843756918066</v>
      </c>
    </row>
    <row r="248" spans="1:38" x14ac:dyDescent="0.25">
      <c r="A248" t="str" cm="1">
        <f t="array" ref="A248:D248">_xlfn.TEXTSPLIT(E248,"_")</f>
        <v>Random100</v>
      </c>
      <c r="B248" t="str">
        <v>Point</v>
      </c>
      <c r="C248" t="str">
        <v>Oblique</v>
      </c>
      <c r="D248" t="str">
        <v>Full</v>
      </c>
      <c r="E248" t="s">
        <v>638</v>
      </c>
      <c r="F248" s="10">
        <v>25.069902420043899</v>
      </c>
      <c r="G248" s="10">
        <v>22.665592193603501</v>
      </c>
      <c r="H248" s="22">
        <v>48.169933319091797</v>
      </c>
      <c r="I248" s="10">
        <v>26.142999649047798</v>
      </c>
      <c r="J248" s="22">
        <v>26.4136657714843</v>
      </c>
      <c r="K248" s="10">
        <v>14.263999938964799</v>
      </c>
      <c r="L248" s="10">
        <v>24.795934677123999</v>
      </c>
      <c r="M248" s="3">
        <v>0.112999998033046</v>
      </c>
      <c r="N248" s="3">
        <v>0.47804149985313399</v>
      </c>
      <c r="O248" s="3">
        <v>0.53928226232528598</v>
      </c>
      <c r="P248" s="3">
        <v>0.51864355802536</v>
      </c>
      <c r="Q248" s="3">
        <v>0.51585298776626498</v>
      </c>
      <c r="R248" s="3">
        <v>0.51585298776626498</v>
      </c>
      <c r="S248" s="3">
        <v>0.51585298776626498</v>
      </c>
      <c r="T248">
        <v>10</v>
      </c>
      <c r="U248">
        <v>2</v>
      </c>
      <c r="V248">
        <v>100</v>
      </c>
      <c r="W248">
        <v>0.40000000596046398</v>
      </c>
      <c r="X248">
        <v>1.29999995231628</v>
      </c>
      <c r="Y248">
        <v>0.89999997615814198</v>
      </c>
      <c r="Z248" s="10">
        <v>9.3140993118286097</v>
      </c>
      <c r="AA248" s="10">
        <v>0.55659961700439398</v>
      </c>
      <c r="AB248" s="10">
        <v>43.595958709716797</v>
      </c>
      <c r="AC248" s="10">
        <v>77.191917419433594</v>
      </c>
      <c r="AD248" s="10">
        <v>3.1499985605478197E-2</v>
      </c>
      <c r="AE248" s="10">
        <v>3.06999795138835E-2</v>
      </c>
      <c r="AF248" s="10">
        <v>1.0404040813446001</v>
      </c>
      <c r="AG248" s="10">
        <v>1</v>
      </c>
      <c r="AH248" s="3">
        <f t="shared" si="6"/>
        <v>5.3600661419648567E-2</v>
      </c>
      <c r="AI248" s="3">
        <f t="shared" si="7"/>
        <v>0.1653640260473119</v>
      </c>
      <c r="AJ248" s="3">
        <f>(AVERAGEIF($E:$E,_xlfn.CONCAT($A248,"_",$B248,"_",$C248,"_Standard"),$J:$J)-$J248)/$J248</f>
        <v>8.251874877965866E-3</v>
      </c>
      <c r="AK248" s="3">
        <f>(AVERAGEIF($E:$E,_xlfn.CONCAT($A248,"_",$B248,"_",$C248,"_Standard"),$H:$H)-$H248)/$H248</f>
        <v>4.4840375248889168E-3</v>
      </c>
      <c r="AL248" s="3">
        <f>($J248+$L248-AVERAGEIF($E:$E,_xlfn.CONCAT($A248,"_",$B248,"_",$C248,"_Standard"),$H:$H))/$L248</f>
        <v>0.11387638246794277</v>
      </c>
    </row>
    <row r="249" spans="1:38" x14ac:dyDescent="0.25">
      <c r="A249" t="str" cm="1">
        <f t="array" ref="A249:D249">_xlfn.TEXTSPLIT(E249,"_")</f>
        <v>Suzanne</v>
      </c>
      <c r="B249" t="str">
        <v>Point</v>
      </c>
      <c r="C249" t="str">
        <v>Parallel</v>
      </c>
      <c r="D249" t="str">
        <v>Full</v>
      </c>
      <c r="E249" t="s">
        <v>644</v>
      </c>
      <c r="F249" s="10">
        <v>45.421554565429602</v>
      </c>
      <c r="G249" s="10">
        <v>44.979522705078097</v>
      </c>
      <c r="H249" s="22">
        <v>53.266834259033203</v>
      </c>
      <c r="I249" s="10">
        <v>34.120998382568303</v>
      </c>
      <c r="J249" s="22">
        <v>45.330436706542898</v>
      </c>
      <c r="K249" s="10">
        <v>29.631999969482401</v>
      </c>
      <c r="L249" s="10">
        <v>18.806636810302699</v>
      </c>
      <c r="M249" s="3">
        <v>0.57800000905990601</v>
      </c>
      <c r="N249" s="3">
        <v>0.344019144773483</v>
      </c>
      <c r="O249" s="3">
        <v>0.43953597545623702</v>
      </c>
      <c r="P249" s="3">
        <v>0.53744429349899203</v>
      </c>
      <c r="Q249" s="3">
        <v>0.60573047399520796</v>
      </c>
      <c r="R249" s="3">
        <v>0.61773067712783802</v>
      </c>
      <c r="S249" s="3">
        <v>0.61773067712783802</v>
      </c>
      <c r="T249">
        <v>16</v>
      </c>
      <c r="U249">
        <v>2</v>
      </c>
      <c r="V249">
        <v>100</v>
      </c>
      <c r="W249">
        <v>0.40000000596046398</v>
      </c>
      <c r="X249">
        <v>1.29999995231628</v>
      </c>
      <c r="Y249">
        <v>0.89999997615814198</v>
      </c>
      <c r="Z249" s="10">
        <v>97.026168823242102</v>
      </c>
      <c r="AA249" s="10">
        <v>6.2794938087463299</v>
      </c>
      <c r="AB249" s="10">
        <v>63.120330810546797</v>
      </c>
      <c r="AC249" s="10">
        <v>88.482398986816406</v>
      </c>
      <c r="AD249" s="10">
        <v>0.31630095839500399</v>
      </c>
      <c r="AE249" s="10">
        <v>0.31250068545341397</v>
      </c>
      <c r="AF249" s="10">
        <v>1.3298754692077599</v>
      </c>
      <c r="AG249" s="10">
        <v>1.1759834289550699</v>
      </c>
      <c r="AH249" s="3">
        <f t="shared" si="6"/>
        <v>2.0060488849066044E-3</v>
      </c>
      <c r="AI249" s="3">
        <f t="shared" si="7"/>
        <v>7.8016390650846911E-3</v>
      </c>
      <c r="AJ249" s="3">
        <f>(AVERAGEIF($E:$E,_xlfn.CONCAT($A249,"_",$B249,"_",$C249,"_Standard"),$J:$J)-$J249)/$J249</f>
        <v>9.0200016796962171E-2</v>
      </c>
      <c r="AK249" s="3">
        <f>(AVERAGEIF($E:$E,_xlfn.CONCAT($A249,"_",$B249,"_",$C249,"_Standard"),$H:$H)-$H249)/$H249</f>
        <v>7.6760896792878161E-2</v>
      </c>
      <c r="AL249" s="3">
        <f>($J249+$L249-AVERAGEIF($E:$E,_xlfn.CONCAT($A249,"_",$B249,"_",$C249,"_Standard"),$H:$H))/$L249</f>
        <v>0.36058702888633298</v>
      </c>
    </row>
    <row r="250" spans="1:38" x14ac:dyDescent="0.25">
      <c r="A250" t="str" cm="1">
        <f t="array" ref="A250:D250">_xlfn.TEXTSPLIT(E250,"_")</f>
        <v>Suzanne</v>
      </c>
      <c r="B250" t="str">
        <v>Point</v>
      </c>
      <c r="C250" t="str">
        <v>15</v>
      </c>
      <c r="D250" t="str">
        <v>Full</v>
      </c>
      <c r="E250" t="s">
        <v>645</v>
      </c>
      <c r="F250" s="10">
        <v>42.3379096984863</v>
      </c>
      <c r="G250" s="10">
        <v>42.886550903320298</v>
      </c>
      <c r="H250" s="22">
        <v>52.969192504882798</v>
      </c>
      <c r="I250" s="10">
        <v>33.702999114990199</v>
      </c>
      <c r="J250" s="22">
        <v>45.355594635009702</v>
      </c>
      <c r="K250" s="10">
        <v>29.465000152587798</v>
      </c>
      <c r="L250" s="10">
        <v>16.268377304077099</v>
      </c>
      <c r="M250" s="3">
        <v>0.53200000524520796</v>
      </c>
      <c r="N250" s="3">
        <v>0.437472283840179</v>
      </c>
      <c r="O250" s="3">
        <v>0.48160052299499501</v>
      </c>
      <c r="P250" s="3">
        <v>0.546530961990356</v>
      </c>
      <c r="Q250" s="3">
        <v>0.61882108449935902</v>
      </c>
      <c r="R250" s="3">
        <v>0.63084965944290095</v>
      </c>
      <c r="S250" s="3">
        <v>0.63084965944290095</v>
      </c>
      <c r="T250">
        <v>16</v>
      </c>
      <c r="U250">
        <v>2</v>
      </c>
      <c r="V250">
        <v>100</v>
      </c>
      <c r="W250">
        <v>0.40000000596046398</v>
      </c>
      <c r="X250">
        <v>1.29999995231628</v>
      </c>
      <c r="Y250">
        <v>0.89999997615814198</v>
      </c>
      <c r="Z250" s="10">
        <v>100.92636108398401</v>
      </c>
      <c r="AA250" s="10">
        <v>6.1772952079772896</v>
      </c>
      <c r="AB250" s="10">
        <v>64.490608215332003</v>
      </c>
      <c r="AC250" s="10">
        <v>88.482398986816406</v>
      </c>
      <c r="AD250" s="10">
        <v>0.31920093297958302</v>
      </c>
      <c r="AE250" s="10">
        <v>0.30780076980590798</v>
      </c>
      <c r="AF250" s="10">
        <v>1.34133613109588</v>
      </c>
      <c r="AG250" s="10">
        <v>1.1759834289550699</v>
      </c>
      <c r="AH250" s="3">
        <f t="shared" si="6"/>
        <v>7.1276190960161939E-2</v>
      </c>
      <c r="AI250" s="3">
        <f t="shared" si="7"/>
        <v>5.7571515537712517E-2</v>
      </c>
      <c r="AJ250" s="3">
        <f>(AVERAGEIF($E:$E,_xlfn.CONCAT($A250,"_",$B250,"_",$C250,"_Standard"),$J:$J)-$J250)/$J250</f>
        <v>9.7575320884965594E-2</v>
      </c>
      <c r="AK250" s="3">
        <f>(AVERAGEIF($E:$E,_xlfn.CONCAT($A250,"_",$B250,"_",$C250,"_Standard"),$H:$H)-$H250)/$H250</f>
        <v>8.3550273392005089E-2</v>
      </c>
      <c r="AL250" s="3">
        <f>($J250+$L250-AVERAGEIF($E:$E,_xlfn.CONCAT($A250,"_",$B250,"_",$C250,"_Standard"),$H:$H))/$L250</f>
        <v>0.25996378372705919</v>
      </c>
    </row>
    <row r="251" spans="1:38" x14ac:dyDescent="0.25">
      <c r="A251" t="str" cm="1">
        <f t="array" ref="A251:D251">_xlfn.TEXTSPLIT(E251,"_")</f>
        <v>Suzanne</v>
      </c>
      <c r="B251" t="str">
        <v>Point</v>
      </c>
      <c r="C251" t="str">
        <v>45</v>
      </c>
      <c r="D251" t="str">
        <v>Full</v>
      </c>
      <c r="E251" t="s">
        <v>646</v>
      </c>
      <c r="F251" s="10">
        <v>52.819625854492102</v>
      </c>
      <c r="G251" s="10">
        <v>50.621364593505803</v>
      </c>
      <c r="H251" s="22">
        <v>62.396770477294901</v>
      </c>
      <c r="I251" s="10">
        <v>38.882999420166001</v>
      </c>
      <c r="J251" s="22">
        <v>54.949974060058501</v>
      </c>
      <c r="K251" s="10">
        <v>34.671001434326101</v>
      </c>
      <c r="L251" s="10">
        <v>15.7105503082275</v>
      </c>
      <c r="M251" s="3">
        <v>0.52600002288818304</v>
      </c>
      <c r="N251" s="3">
        <v>0.55527865886688199</v>
      </c>
      <c r="O251" s="3">
        <v>0.58287298679351796</v>
      </c>
      <c r="P251" s="3">
        <v>0.61205977201461703</v>
      </c>
      <c r="Q251" s="3">
        <v>0.63992291688919001</v>
      </c>
      <c r="R251" s="3">
        <v>0.64526724815368597</v>
      </c>
      <c r="S251" s="3">
        <v>0.64535498619079501</v>
      </c>
      <c r="T251">
        <v>18</v>
      </c>
      <c r="U251">
        <v>2</v>
      </c>
      <c r="V251">
        <v>100</v>
      </c>
      <c r="W251">
        <v>0.40000000596046398</v>
      </c>
      <c r="X251">
        <v>1.29999995231628</v>
      </c>
      <c r="Y251">
        <v>0.89999997615814198</v>
      </c>
      <c r="Z251" s="10">
        <v>45.188228607177699</v>
      </c>
      <c r="AA251" s="10">
        <v>6.1679925918579102</v>
      </c>
      <c r="AB251" s="10">
        <v>38.521278381347599</v>
      </c>
      <c r="AC251" s="10">
        <v>88.482398986816406</v>
      </c>
      <c r="AD251" s="10">
        <v>0.31590083241462702</v>
      </c>
      <c r="AE251" s="10">
        <v>0.30320093035697898</v>
      </c>
      <c r="AF251" s="10">
        <v>1.37021279335021</v>
      </c>
      <c r="AG251" s="10">
        <v>1.1759834289550699</v>
      </c>
      <c r="AH251" s="3">
        <f t="shared" si="6"/>
        <v>4.0332512226328492E-2</v>
      </c>
      <c r="AI251" s="3">
        <f t="shared" si="7"/>
        <v>8.5509537352693468E-2</v>
      </c>
      <c r="AJ251" s="3">
        <f>(AVERAGEIF($E:$E,_xlfn.CONCAT($A251,"_",$B251,"_",$C251,"_Standard"),$J:$J)-$J251)/$J251</f>
        <v>-4.5437821238271621E-2</v>
      </c>
      <c r="AK251" s="3">
        <f>(AVERAGEIF($E:$E,_xlfn.CONCAT($A251,"_",$B251,"_",$C251,"_Standard"),$H:$H)-$H251)/$H251</f>
        <v>-4.0015066388645028E-2</v>
      </c>
      <c r="AL251" s="3">
        <f>($J251+$L251-AVERAGEIF($E:$E,_xlfn.CONCAT($A251,"_",$B251,"_",$C251,"_Standard"),$H:$H))/$L251</f>
        <v>0.68492602696685145</v>
      </c>
    </row>
    <row r="252" spans="1:38" x14ac:dyDescent="0.25">
      <c r="A252" t="str" cm="1">
        <f t="array" ref="A252:D252">_xlfn.TEXTSPLIT(E252,"_")</f>
        <v>Suzanne</v>
      </c>
      <c r="B252" t="str">
        <v>Point</v>
      </c>
      <c r="C252" t="str">
        <v>Oblique</v>
      </c>
      <c r="D252" t="str">
        <v>Full</v>
      </c>
      <c r="E252" t="s">
        <v>647</v>
      </c>
      <c r="F252" s="10">
        <v>45.959629058837798</v>
      </c>
      <c r="G252" s="10">
        <v>41.644680023193303</v>
      </c>
      <c r="H252" s="22">
        <v>53.7151679992675</v>
      </c>
      <c r="I252" s="10">
        <v>33.592998504638601</v>
      </c>
      <c r="J252" s="22">
        <v>45.149509429931598</v>
      </c>
      <c r="K252" s="10">
        <v>28.701000213623001</v>
      </c>
      <c r="L252" s="10">
        <v>15.599274635314901</v>
      </c>
      <c r="M252" s="3">
        <v>0.44800001382827698</v>
      </c>
      <c r="N252" s="3">
        <v>0.54287678003311102</v>
      </c>
      <c r="O252" s="3">
        <v>0.57147836685180597</v>
      </c>
      <c r="P252" s="3">
        <v>0.58781558275222701</v>
      </c>
      <c r="Q252" s="3">
        <v>0.63626062870025601</v>
      </c>
      <c r="R252" s="3">
        <v>0.64329731464385898</v>
      </c>
      <c r="S252" s="3">
        <v>0.64329731464385898</v>
      </c>
      <c r="T252">
        <v>16</v>
      </c>
      <c r="U252">
        <v>2</v>
      </c>
      <c r="V252">
        <v>100</v>
      </c>
      <c r="W252">
        <v>0.40000000596046398</v>
      </c>
      <c r="X252">
        <v>1.29999995231628</v>
      </c>
      <c r="Y252">
        <v>0.89999997615814198</v>
      </c>
      <c r="Z252" s="10">
        <v>105.108222961425</v>
      </c>
      <c r="AA252" s="10">
        <v>6.2421917915344203</v>
      </c>
      <c r="AB252" s="10">
        <v>64.738586425781193</v>
      </c>
      <c r="AC252" s="10">
        <v>88.482398986816406</v>
      </c>
      <c r="AD252" s="10">
        <v>0.31680104136466902</v>
      </c>
      <c r="AE252" s="10">
        <v>0.30920067429542503</v>
      </c>
      <c r="AF252" s="10">
        <v>1.3267635107040401</v>
      </c>
      <c r="AG252" s="10">
        <v>1.1759834289550699</v>
      </c>
      <c r="AH252" s="3">
        <f t="shared" si="6"/>
        <v>1.7626766044370815E-2</v>
      </c>
      <c r="AI252" s="3">
        <f t="shared" si="7"/>
        <v>8.4160315430118315E-2</v>
      </c>
      <c r="AJ252" s="3">
        <f>(AVERAGEIF($E:$E,_xlfn.CONCAT($A252,"_",$B252,"_",$C252,"_Standard"),$J:$J)-$J252)/$J252</f>
        <v>3.2236612147023849E-2</v>
      </c>
      <c r="AK252" s="3">
        <f>(AVERAGEIF($E:$E,_xlfn.CONCAT($A252,"_",$B252,"_",$C252,"_Standard"),$H:$H)-$H252)/$H252</f>
        <v>2.7069245753300653E-2</v>
      </c>
      <c r="AL252" s="3">
        <f>($J252+$L252-AVERAGEIF($E:$E,_xlfn.CONCAT($A252,"_",$B252,"_",$C252,"_Standard"),$H:$H))/$L252</f>
        <v>0.35768246365093626</v>
      </c>
    </row>
    <row r="253" spans="1:38" x14ac:dyDescent="0.25">
      <c r="A253" t="str" cm="1">
        <f t="array" ref="A253:D253">_xlfn.TEXTSPLIT(E253,"_")</f>
        <v>CottageWalls</v>
      </c>
      <c r="B253" t="str">
        <v>Point</v>
      </c>
      <c r="C253" t="str">
        <v>15</v>
      </c>
      <c r="D253" t="str">
        <v>Full</v>
      </c>
      <c r="E253" t="s">
        <v>639</v>
      </c>
      <c r="F253" s="10">
        <v>87.426521301269503</v>
      </c>
      <c r="G253" s="10">
        <v>76.781021118164006</v>
      </c>
      <c r="H253" s="22">
        <v>93.468170166015597</v>
      </c>
      <c r="I253" s="10">
        <v>59.714000701904297</v>
      </c>
      <c r="J253" s="22">
        <v>87.915367126464801</v>
      </c>
      <c r="K253" s="10">
        <v>56.102001190185497</v>
      </c>
      <c r="L253" s="10">
        <v>57.245353698730398</v>
      </c>
      <c r="M253" s="3">
        <v>0.90299999713897705</v>
      </c>
      <c r="N253" s="3">
        <v>0.37985119223594599</v>
      </c>
      <c r="O253" s="3">
        <v>0.62432110309600797</v>
      </c>
      <c r="P253" s="3">
        <v>0.60385316610336304</v>
      </c>
      <c r="Q253" s="3">
        <v>0.62680292129516602</v>
      </c>
      <c r="R253" s="3">
        <v>0.69702738523483199</v>
      </c>
      <c r="S253" s="3">
        <v>0.70009768009185702</v>
      </c>
      <c r="T253">
        <v>21</v>
      </c>
      <c r="U253">
        <v>2</v>
      </c>
      <c r="V253">
        <v>100</v>
      </c>
      <c r="W253">
        <v>0.40000000596046398</v>
      </c>
      <c r="X253">
        <v>1.29999995231628</v>
      </c>
      <c r="Y253">
        <v>0.89999997615814198</v>
      </c>
      <c r="Z253" s="10">
        <v>492.964752197265</v>
      </c>
      <c r="AA253" s="10">
        <v>28.1345825195312</v>
      </c>
      <c r="AB253" s="10">
        <v>63.938991546630803</v>
      </c>
      <c r="AC253" s="10">
        <v>69.238395690917898</v>
      </c>
      <c r="AD253" s="10">
        <v>2.06980204582214</v>
      </c>
      <c r="AE253" s="10">
        <v>2.38368368148803</v>
      </c>
      <c r="AF253" s="10">
        <v>1.5693444013595499</v>
      </c>
      <c r="AG253" s="10">
        <v>1.63868224620819</v>
      </c>
      <c r="AH253" s="3">
        <f t="shared" si="6"/>
        <v>5.5915049337345634E-3</v>
      </c>
      <c r="AI253" s="3">
        <f t="shared" si="7"/>
        <v>0.14501429970780572</v>
      </c>
      <c r="AJ253" s="3">
        <f>(AVERAGEIF($E:$E,_xlfn.CONCAT($A253,"_",$B253,"_",$C253,"_Standard"),$J:$J)-$J253)/$J253</f>
        <v>1.9866064613928578</v>
      </c>
      <c r="AK253" s="3">
        <f>(AVERAGEIF($E:$E,_xlfn.CONCAT($A253,"_",$B253,"_",$C253,"_Standard"),$H:$H)-$H253)/$H253</f>
        <v>1.8685854122010632</v>
      </c>
      <c r="AL253" s="3">
        <f>($J253+$L253-AVERAGEIF($E:$E,_xlfn.CONCAT($A253,"_",$B253,"_",$C253,"_Standard"),$H:$H))/$L253</f>
        <v>-2.1479596276979738</v>
      </c>
    </row>
    <row r="254" spans="1:38" x14ac:dyDescent="0.25">
      <c r="A254" t="str" cm="1">
        <f t="array" ref="A254:D254">_xlfn.TEXTSPLIT(E254,"_")</f>
        <v>CottageWalls</v>
      </c>
      <c r="B254" t="str">
        <v>Point</v>
      </c>
      <c r="C254" t="str">
        <v>Oblique</v>
      </c>
      <c r="D254" t="str">
        <v>Full</v>
      </c>
      <c r="E254" t="s">
        <v>640</v>
      </c>
      <c r="F254" s="10">
        <v>117.81324768066401</v>
      </c>
      <c r="G254" s="10">
        <v>93.097862243652301</v>
      </c>
      <c r="H254" s="22">
        <v>119.25879669189401</v>
      </c>
      <c r="I254" s="10">
        <v>73.686996459960895</v>
      </c>
      <c r="J254" s="22">
        <v>119.608848571777</v>
      </c>
      <c r="K254" s="10">
        <v>73.459999084472599</v>
      </c>
      <c r="L254" s="10">
        <v>21.623527526855401</v>
      </c>
      <c r="M254" s="3">
        <v>0.98900002241134599</v>
      </c>
      <c r="N254" s="3">
        <v>0.60159152746200495</v>
      </c>
      <c r="O254" s="3">
        <v>0.73702001571655196</v>
      </c>
      <c r="P254" s="3">
        <v>0.70698118209838801</v>
      </c>
      <c r="Q254" s="3">
        <v>0.69003880023956299</v>
      </c>
      <c r="R254" s="3">
        <v>0.73053938150405795</v>
      </c>
      <c r="S254" s="3">
        <v>0.73313456773757901</v>
      </c>
      <c r="T254">
        <v>23</v>
      </c>
      <c r="U254">
        <v>2</v>
      </c>
      <c r="V254">
        <v>100</v>
      </c>
      <c r="W254">
        <v>0.40000000596046398</v>
      </c>
      <c r="X254">
        <v>1.29999995231628</v>
      </c>
      <c r="Y254">
        <v>0.89999997615814198</v>
      </c>
      <c r="Z254" s="10">
        <v>383.87850952148398</v>
      </c>
      <c r="AA254" s="10">
        <v>28.099681854248001</v>
      </c>
      <c r="AB254" s="10">
        <v>57.919204711913999</v>
      </c>
      <c r="AC254" s="10">
        <v>69.238395690917898</v>
      </c>
      <c r="AD254" s="10">
        <v>1.7769919633865301</v>
      </c>
      <c r="AE254" s="10">
        <v>2.37308502197265</v>
      </c>
      <c r="AF254" s="10">
        <v>1.57053363323211</v>
      </c>
      <c r="AG254" s="10">
        <v>1.63868224620819</v>
      </c>
      <c r="AH254" s="3">
        <f t="shared" si="6"/>
        <v>1.5241077947193357E-2</v>
      </c>
      <c r="AI254" s="3">
        <f t="shared" si="7"/>
        <v>0.2847647162803924</v>
      </c>
      <c r="AJ254" s="3">
        <f>(AVERAGEIF($E:$E,_xlfn.CONCAT($A254,"_",$B254,"_",$C254,"_Standard"),$J:$J)-$J254)/$J254</f>
        <v>1.3141129976448267</v>
      </c>
      <c r="AK254" s="3">
        <f>(AVERAGEIF($E:$E,_xlfn.CONCAT($A254,"_",$B254,"_",$C254,"_Standard"),$H:$H)-$H254)/$H254</f>
        <v>1.3100622084051039</v>
      </c>
      <c r="AL254" s="3">
        <f>($J254+$L254-AVERAGEIF($E:$E,_xlfn.CONCAT($A254,"_",$B254,"_",$C254,"_Standard"),$H:$H))/$L254</f>
        <v>-6.2091100997481297</v>
      </c>
    </row>
    <row r="255" spans="1:38" x14ac:dyDescent="0.25">
      <c r="A255" t="str" cm="1">
        <f t="array" ref="A255:D255">_xlfn.TEXTSPLIT(E255,"_")</f>
        <v>Sponza</v>
      </c>
      <c r="B255" t="str">
        <v>Point</v>
      </c>
      <c r="C255" t="str">
        <v>15</v>
      </c>
      <c r="D255" t="str">
        <v>Full</v>
      </c>
      <c r="E255" t="s">
        <v>641</v>
      </c>
      <c r="F255" s="10">
        <v>177.82650756835901</v>
      </c>
      <c r="G255" s="10">
        <v>163.05776977539</v>
      </c>
      <c r="H255" s="22">
        <v>186.17019653320301</v>
      </c>
      <c r="I255" s="10">
        <v>110.36699676513599</v>
      </c>
      <c r="J255" s="22">
        <v>185.74620056152301</v>
      </c>
      <c r="K255" s="10">
        <v>110.15499877929599</v>
      </c>
      <c r="L255" s="10">
        <v>47.111110687255803</v>
      </c>
      <c r="M255" s="3">
        <v>0.990999996662139</v>
      </c>
      <c r="N255" s="3">
        <v>0.30303561687469399</v>
      </c>
      <c r="O255" s="3">
        <v>0.44910022616386402</v>
      </c>
      <c r="P255" s="3">
        <v>0.53669410943984897</v>
      </c>
      <c r="Q255" s="3">
        <v>0.54867899417877197</v>
      </c>
      <c r="R255" s="3">
        <v>0.60748535394668501</v>
      </c>
      <c r="S255" s="3">
        <v>0.72486269474029497</v>
      </c>
      <c r="T255">
        <v>84</v>
      </c>
      <c r="U255">
        <v>2</v>
      </c>
      <c r="V255">
        <v>100</v>
      </c>
      <c r="W255">
        <v>0.40000000596046398</v>
      </c>
      <c r="X255">
        <v>1.29999995231628</v>
      </c>
      <c r="Y255">
        <v>0.89999997615814198</v>
      </c>
      <c r="Z255" s="10">
        <v>11636.568359375</v>
      </c>
      <c r="AA255" s="10">
        <v>765.79278564453102</v>
      </c>
      <c r="AB255" s="10">
        <v>60.703418731689403</v>
      </c>
      <c r="AC255" s="10">
        <v>76.229072570800696</v>
      </c>
      <c r="AD255" s="10">
        <v>43.687206268310497</v>
      </c>
      <c r="AE255" s="10">
        <v>51.809486389160099</v>
      </c>
      <c r="AF255" s="10">
        <v>1.3677328824996899</v>
      </c>
      <c r="AG255" s="10">
        <v>1.4165676832198999</v>
      </c>
      <c r="AH255" s="3">
        <f t="shared" si="6"/>
        <v>4.4536065525099311E-2</v>
      </c>
      <c r="AI255" s="3">
        <f t="shared" si="7"/>
        <v>0.13914351224959126</v>
      </c>
      <c r="AJ255" s="3">
        <f>(AVERAGEIF($E:$E,_xlfn.CONCAT($A255,"_",$B255,"_",$C255,"_Standard"),$J:$J)-$J255)/$J255</f>
        <v>1.1677180180534699</v>
      </c>
      <c r="AK255" s="3">
        <f>(AVERAGEIF($E:$E,_xlfn.CONCAT($A255,"_",$B255,"_",$C255,"_Standard"),$H:$H)-$H255)/$H255</f>
        <v>1.1650585000225402</v>
      </c>
      <c r="AL255" s="3">
        <f>($J255+$L255-AVERAGEIF($E:$E,_xlfn.CONCAT($A255,"_",$B255,"_",$C255,"_Standard"),$H:$H))/$L255</f>
        <v>-3.612991770375388</v>
      </c>
    </row>
    <row r="256" spans="1:38" x14ac:dyDescent="0.25">
      <c r="A256" t="str" cm="1">
        <f t="array" ref="A256:D256">_xlfn.TEXTSPLIT(E256,"_")</f>
        <v>Sponza</v>
      </c>
      <c r="B256" t="str">
        <v>Point</v>
      </c>
      <c r="C256" t="str">
        <v>45</v>
      </c>
      <c r="D256" t="str">
        <v>Full</v>
      </c>
      <c r="E256" t="s">
        <v>642</v>
      </c>
      <c r="F256" s="10">
        <v>198.72708129882801</v>
      </c>
      <c r="G256" s="10">
        <v>197.79815673828099</v>
      </c>
      <c r="H256" s="22">
        <v>228.403564453125</v>
      </c>
      <c r="I256" s="10">
        <v>137.38999938964801</v>
      </c>
      <c r="J256" s="22">
        <v>226.13757324218699</v>
      </c>
      <c r="K256" s="10">
        <v>136.23800659179599</v>
      </c>
      <c r="L256" s="10">
        <v>20.7889900207519</v>
      </c>
      <c r="M256" s="3">
        <v>0.89099997282028198</v>
      </c>
      <c r="N256" s="3">
        <v>0.20955908298492401</v>
      </c>
      <c r="O256" s="3">
        <v>0.57087659835815396</v>
      </c>
      <c r="P256" s="3">
        <v>0.62543076276779097</v>
      </c>
      <c r="Q256" s="3">
        <v>0.59295749664306596</v>
      </c>
      <c r="R256" s="3">
        <v>0.63098526000976496</v>
      </c>
      <c r="S256" s="3">
        <v>0.73889088630676203</v>
      </c>
      <c r="T256">
        <v>78</v>
      </c>
      <c r="U256">
        <v>2</v>
      </c>
      <c r="V256">
        <v>100</v>
      </c>
      <c r="W256">
        <v>0.40000000596046398</v>
      </c>
      <c r="X256">
        <v>1.29999995231628</v>
      </c>
      <c r="Y256">
        <v>0.89999997615814198</v>
      </c>
      <c r="Z256" s="10">
        <v>10056.46875</v>
      </c>
      <c r="AA256" s="10">
        <v>766.41827392578102</v>
      </c>
      <c r="AB256" s="10">
        <v>53.132003784179602</v>
      </c>
      <c r="AC256" s="10">
        <v>76.229072570800696</v>
      </c>
      <c r="AD256" s="10">
        <v>46.7857055664062</v>
      </c>
      <c r="AE256" s="10">
        <v>51.976764678955</v>
      </c>
      <c r="AF256" s="10">
        <v>1.46609270572662</v>
      </c>
      <c r="AG256" s="10">
        <v>1.4165676832198999</v>
      </c>
      <c r="AH256" s="3">
        <f t="shared" si="6"/>
        <v>0.13793033020065107</v>
      </c>
      <c r="AI256" s="3">
        <f t="shared" si="7"/>
        <v>0.14327442161861817</v>
      </c>
      <c r="AJ256" s="3">
        <f>(AVERAGEIF($E:$E,_xlfn.CONCAT($A256,"_",$B256,"_",$C256,"_Standard"),$J:$J)-$J256)/$J256</f>
        <v>0.7326953191843123</v>
      </c>
      <c r="AK256" s="3">
        <f>(AVERAGEIF($E:$E,_xlfn.CONCAT($A256,"_",$B256,"_",$C256,"_Standard"),$H:$H)-$H256)/$H256</f>
        <v>0.72542638430597861</v>
      </c>
      <c r="AL256" s="3">
        <f>($J256+$L256-AVERAGEIF($E:$E,_xlfn.CONCAT($A256,"_",$B256,"_",$C256,"_Standard"),$H:$H))/$L256</f>
        <v>-7.0790823877018418</v>
      </c>
    </row>
    <row r="257" spans="1:38" x14ac:dyDescent="0.25">
      <c r="A257" t="str" cm="1">
        <f t="array" ref="A257:D257">_xlfn.TEXTSPLIT(E257,"_")</f>
        <v>Sponza</v>
      </c>
      <c r="B257" t="str">
        <v>Point</v>
      </c>
      <c r="C257" t="str">
        <v>Oblique</v>
      </c>
      <c r="D257" t="str">
        <v>Full</v>
      </c>
      <c r="E257" t="s">
        <v>643</v>
      </c>
      <c r="F257" s="10">
        <v>177.43194580078099</v>
      </c>
      <c r="G257" s="10">
        <v>157.92204284667901</v>
      </c>
      <c r="H257" s="22">
        <v>196.03439331054599</v>
      </c>
      <c r="I257" s="10">
        <v>115.31600189208901</v>
      </c>
      <c r="J257" s="22">
        <v>193.634841918945</v>
      </c>
      <c r="K257" s="10">
        <v>113.95700073242099</v>
      </c>
      <c r="L257" s="10">
        <v>66.4923095703125</v>
      </c>
      <c r="M257" s="3">
        <v>0.962000012397766</v>
      </c>
      <c r="N257" s="3">
        <v>0.45685532689094499</v>
      </c>
      <c r="O257" s="3">
        <v>0.46255651116371099</v>
      </c>
      <c r="P257" s="3">
        <v>0.57119894027709905</v>
      </c>
      <c r="Q257" s="3">
        <v>0.58435511589050204</v>
      </c>
      <c r="R257" s="3">
        <v>0.64950430393218905</v>
      </c>
      <c r="S257" s="3">
        <v>0.71044474840164096</v>
      </c>
      <c r="T257">
        <v>44</v>
      </c>
      <c r="U257">
        <v>2</v>
      </c>
      <c r="V257">
        <v>100</v>
      </c>
      <c r="W257">
        <v>0.40000000596046398</v>
      </c>
      <c r="X257">
        <v>1.29999995231628</v>
      </c>
      <c r="Y257">
        <v>0.89999997615814198</v>
      </c>
      <c r="Z257" s="10">
        <v>8952.2451171875</v>
      </c>
      <c r="AA257" s="10">
        <v>764.22119140625</v>
      </c>
      <c r="AB257" s="10">
        <v>59.402347564697202</v>
      </c>
      <c r="AC257" s="10">
        <v>76.229072570800696</v>
      </c>
      <c r="AD257" s="10">
        <v>39.098300933837798</v>
      </c>
      <c r="AE257" s="10">
        <v>51.682826995849602</v>
      </c>
      <c r="AF257" s="10">
        <v>1.4388068914413401</v>
      </c>
      <c r="AG257" s="10">
        <v>1.4165676832198999</v>
      </c>
      <c r="AH257" s="3">
        <f t="shared" si="6"/>
        <v>9.1318933831433455E-2</v>
      </c>
      <c r="AI257" s="3">
        <f t="shared" si="7"/>
        <v>0.22614195224752953</v>
      </c>
      <c r="AJ257" s="3">
        <f>(AVERAGEIF($E:$E,_xlfn.CONCAT($A257,"_",$B257,"_",$C257,"_Standard"),$J:$J)-$J257)/$J257</f>
        <v>1.4053890082255798</v>
      </c>
      <c r="AK257" s="3">
        <f>(AVERAGEIF($E:$E,_xlfn.CONCAT($A257,"_",$B257,"_",$C257,"_Standard"),$H:$H)-$H257)/$H257</f>
        <v>1.3867983258752323</v>
      </c>
      <c r="AL257" s="3">
        <f>($J257+$L257-AVERAGEIF($E:$E,_xlfn.CONCAT($A257,"_",$B257,"_",$C257,"_Standard"),$H:$H))/$L257</f>
        <v>-3.1246833148217878</v>
      </c>
    </row>
  </sheetData>
  <autoFilter ref="A1:AL225" xr:uid="{00000000-0009-0000-0000-000000000000}"/>
  <conditionalFormatting sqref="E1:E1048576">
    <cfRule type="containsText" dxfId="15" priority="1" operator="containsText" text="45">
      <formula>NOT(ISERROR(SEARCH("45",E1)))</formula>
    </cfRule>
    <cfRule type="containsText" dxfId="14" priority="3" operator="containsText" text="15">
      <formula>NOT(ISERROR(SEARCH("15",E1)))</formula>
    </cfRule>
    <cfRule type="containsText" dxfId="13" priority="4" operator="containsText" text="parallel">
      <formula>NOT(ISERROR(SEARCH("parallel",E1)))</formula>
    </cfRule>
    <cfRule type="containsText" dxfId="12" priority="6" operator="containsText" text="Facing">
      <formula>NOT(ISERROR(SEARCH("Facing",E1)))</formula>
    </cfRule>
    <cfRule type="containsText" dxfId="11" priority="7" operator="containsText" text="Standard">
      <formula>NOT(ISERROR(SEARCH("Standard",E1)))</formula>
    </cfRule>
    <cfRule type="containsText" dxfId="10" priority="8" operator="containsText" text="Full">
      <formula>NOT(ISERROR(SEARCH("Full",E1)))</formula>
    </cfRule>
    <cfRule type="containsText" dxfId="8" priority="5" operator="containsText" text="Longest">
      <formula>NOT(ISERROR(SEARCH("Longest",E1)))</formula>
    </cfRule>
  </conditionalFormatting>
  <conditionalFormatting sqref="N1:N1048576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258:AH1048576 AH1">
    <cfRule type="colorScale" priority="16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H2:AI257">
    <cfRule type="colorScale" priority="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2:AJ257 AK1:AK1048576">
    <cfRule type="iconSet" priority="17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:AL1048576">
    <cfRule type="cellIs" dxfId="9" priority="9" operator="greaterThan">
      <formula>1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86699-0950-49B3-B1EF-EAE99299EC85}">
  <dimension ref="A1:AL203"/>
  <sheetViews>
    <sheetView topLeftCell="K1" workbookViewId="0">
      <selection activeCell="AG1" sqref="AG1:AG1048576"/>
    </sheetView>
  </sheetViews>
  <sheetFormatPr defaultRowHeight="15" outlineLevelCol="1" x14ac:dyDescent="0.25"/>
  <cols>
    <col min="1" max="1" width="12.28515625" hidden="1" customWidth="1" outlineLevel="1"/>
    <col min="2" max="2" width="6.28515625" hidden="1" customWidth="1" outlineLevel="1"/>
    <col min="3" max="3" width="7.7109375" hidden="1" customWidth="1" outlineLevel="1"/>
    <col min="4" max="4" width="8.28515625" hidden="1" customWidth="1" outlineLevel="1"/>
    <col min="5" max="5" width="28.28515625" customWidth="1" collapsed="1"/>
    <col min="6" max="7" width="8.85546875" style="1"/>
    <col min="8" max="8" width="8.85546875" style="8"/>
    <col min="9" max="9" width="8.85546875" style="1"/>
    <col min="10" max="10" width="8.85546875" style="8"/>
    <col min="11" max="11" width="8.85546875" style="1"/>
    <col min="12" max="12" width="10.7109375" style="8" customWidth="1"/>
    <col min="13" max="13" width="8.85546875" style="1"/>
    <col min="14" max="19" width="8.85546875" style="3" customWidth="1" outlineLevel="1"/>
    <col min="20" max="20" width="5.85546875" customWidth="1"/>
    <col min="21" max="21" width="4.5703125" customWidth="1"/>
    <col min="22" max="22" width="7.28515625" bestFit="1" customWidth="1"/>
    <col min="23" max="25" width="4.85546875" customWidth="1"/>
    <col min="26" max="33" width="8.85546875" style="2"/>
    <col min="34" max="37" width="8.85546875" style="3"/>
    <col min="38" max="38" width="5.85546875" style="3" customWidth="1"/>
  </cols>
  <sheetData>
    <row r="1" spans="1:38" s="16" customFormat="1" ht="57" customHeight="1" x14ac:dyDescent="0.2">
      <c r="A1" s="16" t="s">
        <v>143</v>
      </c>
      <c r="B1" s="16" t="s">
        <v>355</v>
      </c>
      <c r="C1" s="16" t="s">
        <v>356</v>
      </c>
      <c r="D1" s="16" t="s">
        <v>357</v>
      </c>
      <c r="E1" s="16" t="s">
        <v>0</v>
      </c>
      <c r="F1" s="17" t="s">
        <v>1</v>
      </c>
      <c r="G1" s="17" t="s">
        <v>2</v>
      </c>
      <c r="H1" s="17" t="s">
        <v>338</v>
      </c>
      <c r="I1" s="17" t="s">
        <v>339</v>
      </c>
      <c r="J1" s="17" t="s">
        <v>340</v>
      </c>
      <c r="K1" s="17" t="s">
        <v>341</v>
      </c>
      <c r="L1" s="17" t="s">
        <v>342</v>
      </c>
      <c r="M1" s="17" t="s">
        <v>343</v>
      </c>
      <c r="N1" s="18" t="s">
        <v>344</v>
      </c>
      <c r="O1" s="18" t="s">
        <v>345</v>
      </c>
      <c r="P1" s="18" t="s">
        <v>346</v>
      </c>
      <c r="Q1" s="18" t="s">
        <v>349</v>
      </c>
      <c r="R1" s="18" t="s">
        <v>348</v>
      </c>
      <c r="S1" s="18" t="s">
        <v>347</v>
      </c>
      <c r="T1" s="16" t="s">
        <v>350</v>
      </c>
      <c r="U1" s="16" t="s">
        <v>17</v>
      </c>
      <c r="V1" s="16" t="s">
        <v>18</v>
      </c>
      <c r="W1" s="16" t="s">
        <v>19</v>
      </c>
      <c r="X1" s="16" t="s">
        <v>20</v>
      </c>
      <c r="Y1" s="16" t="s">
        <v>21</v>
      </c>
      <c r="Z1" s="19" t="s">
        <v>24</v>
      </c>
      <c r="AA1" s="19" t="s">
        <v>25</v>
      </c>
      <c r="AB1" s="19" t="s">
        <v>351</v>
      </c>
      <c r="AC1" s="19" t="s">
        <v>352</v>
      </c>
      <c r="AD1" s="19" t="s">
        <v>22</v>
      </c>
      <c r="AE1" s="19" t="s">
        <v>23</v>
      </c>
      <c r="AF1" s="19" t="s">
        <v>353</v>
      </c>
      <c r="AG1" s="19" t="s">
        <v>354</v>
      </c>
      <c r="AH1" s="18" t="s">
        <v>86</v>
      </c>
      <c r="AI1" s="18" t="s">
        <v>87</v>
      </c>
      <c r="AJ1" s="18" t="s">
        <v>89</v>
      </c>
      <c r="AK1" s="18" t="s">
        <v>88</v>
      </c>
      <c r="AL1" s="18" t="s">
        <v>90</v>
      </c>
    </row>
    <row r="2" spans="1:38" x14ac:dyDescent="0.25">
      <c r="A2" t="str" cm="1">
        <f t="array" ref="A2:D2">_xlfn.TEXTSPLIT(E2,"_")</f>
        <v/>
      </c>
      <c r="B2" t="str">
        <v>Plane</v>
      </c>
      <c r="C2" t="str">
        <v>Parallel</v>
      </c>
      <c r="D2" t="str">
        <v>Full</v>
      </c>
      <c r="E2" t="s">
        <v>358</v>
      </c>
      <c r="F2" s="1">
        <f>AVERAGEIFS('New data'!F:F,'New data'!$B:$B,'Summary new'!$B2,'New data'!$C:$C,'Summary new'!$C2,'New data'!$D:$D,'Summary new'!$D2)</f>
        <v>60.835803031921344</v>
      </c>
      <c r="G2" s="1">
        <f>AVERAGEIFS('New data'!G:G,'New data'!$B:$B,'Summary new'!$B2,'New data'!$C:$C,'Summary new'!$C2,'New data'!$D:$D,'Summary new'!$D2)</f>
        <v>98.550134420394826</v>
      </c>
      <c r="H2" s="8">
        <f>AVERAGEIFS('New data'!H:H,'New data'!$B:$B,'Summary new'!$B2,'New data'!$C:$C,'Summary new'!$C2,'New data'!$D:$D,'Summary new'!$D2)</f>
        <v>71.113304615020681</v>
      </c>
      <c r="I2" s="1">
        <f>AVERAGEIFS('New data'!I:I,'New data'!$B:$B,'Summary new'!$B2,'New data'!$C:$C,'Summary new'!$C2,'New data'!$D:$D,'Summary new'!$D2)</f>
        <v>47.397625327110255</v>
      </c>
      <c r="J2" s="8">
        <f>AVERAGEIFS('New data'!J:J,'New data'!$B:$B,'Summary new'!$B2,'New data'!$C:$C,'Summary new'!$C2,'New data'!$D:$D,'Summary new'!$D2)</f>
        <v>60.888697862625072</v>
      </c>
      <c r="K2" s="1">
        <f>AVERAGEIFS('New data'!K:K,'New data'!$B:$B,'Summary new'!$B2,'New data'!$C:$C,'Summary new'!$C2,'New data'!$D:$D,'Summary new'!$D2)</f>
        <v>41.23212516307828</v>
      </c>
      <c r="L2" s="1">
        <f>AVERAGEIFS('New data'!L:L,'New data'!$B:$B,'Summary new'!$B2,'New data'!$C:$C,'Summary new'!$C2,'New data'!$D:$D,'Summary new'!$D2)</f>
        <v>72.242015480995107</v>
      </c>
      <c r="M2" s="1">
        <f>AVERAGEIFS('New data'!M:M,'New data'!$B:$B,'Summary new'!$B2,'New data'!$C:$C,'Summary new'!$C2,'New data'!$D:$D,'Summary new'!$D2)</f>
        <v>0.7664999999105927</v>
      </c>
      <c r="N2" s="1">
        <f>AVERAGEIFS('New data'!N:N,'New data'!$B:$B,'Summary new'!$B2,'New data'!$C:$C,'Summary new'!$C2,'New data'!$D:$D,'Summary new'!$D2)</f>
        <v>0.34973195940256074</v>
      </c>
      <c r="O2" s="1">
        <f>AVERAGEIFS('New data'!O:O,'New data'!$B:$B,'Summary new'!$B2,'New data'!$C:$C,'Summary new'!$C2,'New data'!$D:$D,'Summary new'!$D2)</f>
        <v>0.38881521578878131</v>
      </c>
      <c r="P2" s="1">
        <f>AVERAGEIFS('New data'!P:P,'New data'!$B:$B,'Summary new'!$B2,'New data'!$C:$C,'Summary new'!$C2,'New data'!$D:$D,'Summary new'!$D2)</f>
        <v>0.47084408067166761</v>
      </c>
      <c r="Q2" s="1">
        <f>AVERAGEIFS('New data'!Q:Q,'New data'!$B:$B,'Summary new'!$B2,'New data'!$C:$C,'Summary new'!$C2,'New data'!$D:$D,'Summary new'!$D2)</f>
        <v>0.54937155358493295</v>
      </c>
      <c r="R2" s="1">
        <f>AVERAGEIFS('New data'!R:R,'New data'!$B:$B,'Summary new'!$B2,'New data'!$C:$C,'Summary new'!$C2,'New data'!$D:$D,'Summary new'!$D2)</f>
        <v>0.62880040518939428</v>
      </c>
      <c r="S2" s="1">
        <f>AVERAGEIFS('New data'!S:S,'New data'!$B:$B,'Summary new'!$B2,'New data'!$C:$C,'Summary new'!$C2,'New data'!$D:$D,'Summary new'!$D2)</f>
        <v>0.6595878060907121</v>
      </c>
      <c r="T2" s="1">
        <f>AVERAGEIFS('New data'!T:T,'New data'!$B:$B,'Summary new'!$B2,'New data'!$C:$C,'Summary new'!$C2,'New data'!$D:$D,'Summary new'!$D2)</f>
        <v>20.75</v>
      </c>
      <c r="U2" s="1">
        <f>AVERAGEIFS('New data'!U:U,'New data'!$B:$B,'Summary new'!$B2,'New data'!$C:$C,'Summary new'!$C2,'New data'!$D:$D,'Summary new'!$D2)</f>
        <v>2</v>
      </c>
      <c r="V2" s="1">
        <f>AVERAGEIFS('New data'!V:V,'New data'!$B:$B,'Summary new'!$B2,'New data'!$C:$C,'Summary new'!$C2,'New data'!$D:$D,'Summary new'!$D2)</f>
        <v>100</v>
      </c>
      <c r="W2" s="1">
        <f>AVERAGEIFS('New data'!W:W,'New data'!$B:$B,'Summary new'!$B2,'New data'!$C:$C,'Summary new'!$C2,'New data'!$D:$D,'Summary new'!$D2)</f>
        <v>0.40000000596046398</v>
      </c>
      <c r="X2" s="1">
        <f>AVERAGEIFS('New data'!X:X,'New data'!$B:$B,'Summary new'!$B2,'New data'!$C:$C,'Summary new'!$C2,'New data'!$D:$D,'Summary new'!$D2)</f>
        <v>1.29999995231628</v>
      </c>
      <c r="Y2" s="1">
        <f>AVERAGEIFS('New data'!Y:Y,'New data'!$B:$B,'Summary new'!$B2,'New data'!$C:$C,'Summary new'!$C2,'New data'!$D:$D,'Summary new'!$D2)</f>
        <v>0.89999997615814198</v>
      </c>
      <c r="Z2" s="1">
        <f>AVERAGEIFS('New data'!Z:Z,'New data'!$B:$B,'Summary new'!$B2,'New data'!$C:$C,'Summary new'!$C2,'New data'!$D:$D,'Summary new'!$D2)</f>
        <v>1613.1202652454372</v>
      </c>
      <c r="AA2" s="1">
        <f>AVERAGEIFS('New data'!AA:AA,'New data'!$B:$B,'Summary new'!$B2,'New data'!$C:$C,'Summary new'!$C2,'New data'!$D:$D,'Summary new'!$D2)</f>
        <v>152.43250834196792</v>
      </c>
      <c r="AB2" s="1">
        <f>AVERAGEIFS('New data'!AB:AB,'New data'!$B:$B,'Summary new'!$B2,'New data'!$C:$C,'Summary new'!$C2,'New data'!$D:$D,'Summary new'!$D2)</f>
        <v>60.808796882629366</v>
      </c>
      <c r="AC2" s="1">
        <f>AVERAGEIFS('New data'!AC:AC,'New data'!$B:$B,'Summary new'!$B2,'New data'!$C:$C,'Summary new'!$C2,'New data'!$D:$D,'Summary new'!$D2)</f>
        <v>77.049792289733844</v>
      </c>
      <c r="AD2" s="1">
        <f>AVERAGEIFS('New data'!AD:AD,'New data'!$B:$B,'Summary new'!$B2,'New data'!$C:$C,'Summary new'!$C2,'New data'!$D:$D,'Summary new'!$D2)</f>
        <v>6.5019135971087838</v>
      </c>
      <c r="AE2" s="1">
        <f>AVERAGEIFS('New data'!AE:AE,'New data'!$B:$B,'Summary new'!$B2,'New data'!$C:$C,'Summary new'!$C2,'New data'!$D:$D,'Summary new'!$D2)</f>
        <v>9.7202262864447988</v>
      </c>
      <c r="AF2" s="1">
        <f>AVERAGEIFS('New data'!AF:AF,'New data'!$B:$B,'Summary new'!$B2,'New data'!$C:$C,'Summary new'!$C2,'New data'!$D:$D,'Summary new'!$D2)</f>
        <v>1.3911893367767287</v>
      </c>
      <c r="AG2" s="1">
        <f>AVERAGEIFS('New data'!AG:AG,'New data'!$B:$B,'Summary new'!$B2,'New data'!$C:$C,'Summary new'!$C2,'New data'!$D:$D,'Summary new'!$D2)</f>
        <v>1.3386719822883562</v>
      </c>
      <c r="AH2" s="3">
        <f>AVERAGEIFS('New data'!AH:AH,'New data'!$B:$B,'Summary new'!$B2,'New data'!$C:$C,'Summary new'!$C2,'New data'!$D:$D,'Summary new'!$D2)</f>
        <v>8.7114409944135385E-3</v>
      </c>
      <c r="AI2" s="3">
        <f>AVERAGEIFS('New data'!AI:AI,'New data'!$B:$B,'Summary new'!$B2,'New data'!$C:$C,'Summary new'!$C2,'New data'!$D:$D,'Summary new'!$D2)</f>
        <v>0.3162867104902935</v>
      </c>
      <c r="AJ2" s="1">
        <f>AVERAGEIFS('New data'!AJ:AJ,'New data'!$B:$B,'Summary new'!$B2,'New data'!$C:$C,'Summary new'!$C2,'New data'!$D:$D,'Summary new'!$D2)</f>
        <v>1.2745613627940482</v>
      </c>
      <c r="AK2" s="1">
        <f>AVERAGEIFS('New data'!AK:AK,'New data'!$B:$B,'Summary new'!$B2,'New data'!$C:$C,'Summary new'!$C2,'New data'!$D:$D,'Summary new'!$D2)</f>
        <v>1.116102315385247</v>
      </c>
      <c r="AL2" s="1">
        <f>AVERAGEIFS('New data'!AL:AL,'New data'!$B:$B,'Summary new'!$B2,'New data'!$C:$C,'Summary new'!$C2,'New data'!$D:$D,'Summary new'!$D2)</f>
        <v>-0.5316315316007334</v>
      </c>
    </row>
    <row r="3" spans="1:38" x14ac:dyDescent="0.25">
      <c r="A3" t="str" cm="1">
        <f t="array" ref="A3:D3">_xlfn.TEXTSPLIT(E3,"_")</f>
        <v/>
      </c>
      <c r="B3" t="str">
        <v>Plane</v>
      </c>
      <c r="C3" t="str">
        <v>15</v>
      </c>
      <c r="D3" t="str">
        <v>Full</v>
      </c>
      <c r="E3" t="s">
        <v>359</v>
      </c>
      <c r="F3" s="1">
        <f>AVERAGEIFS('New data'!F:F,'New data'!$B:$B,'Summary new'!$B3,'New data'!$C:$C,'Summary new'!$C3,'New data'!$D:$D,'Summary new'!$D3)</f>
        <v>93.656640529632199</v>
      </c>
      <c r="G3" s="1">
        <f>AVERAGEIFS('New data'!G:G,'New data'!$B:$B,'Summary new'!$B3,'New data'!$C:$C,'Summary new'!$C3,'New data'!$D:$D,'Summary new'!$D3)</f>
        <v>95.062646865844471</v>
      </c>
      <c r="H3" s="8">
        <f>AVERAGEIFS('New data'!H:H,'New data'!$B:$B,'Summary new'!$B3,'New data'!$C:$C,'Summary new'!$C3,'New data'!$D:$D,'Summary new'!$D3)</f>
        <v>103.17073059082004</v>
      </c>
      <c r="I3" s="1">
        <f>AVERAGEIFS('New data'!I:I,'New data'!$B:$B,'Summary new'!$B3,'New data'!$C:$C,'Summary new'!$C3,'New data'!$D:$D,'Summary new'!$D3)</f>
        <v>64.601875066757174</v>
      </c>
      <c r="J3" s="8">
        <f>AVERAGEIFS('New data'!J:J,'New data'!$B:$B,'Summary new'!$B3,'New data'!$C:$C,'Summary new'!$C3,'New data'!$D:$D,'Summary new'!$D3)</f>
        <v>94.803881168365166</v>
      </c>
      <c r="K3" s="1">
        <f>AVERAGEIFS('New data'!K:K,'New data'!$B:$B,'Summary new'!$B3,'New data'!$C:$C,'Summary new'!$C3,'New data'!$D:$D,'Summary new'!$D3)</f>
        <v>59.759875178337055</v>
      </c>
      <c r="L3" s="1">
        <f>AVERAGEIFS('New data'!L:L,'New data'!$B:$B,'Summary new'!$B3,'New data'!$C:$C,'Summary new'!$C3,'New data'!$D:$D,'Summary new'!$D3)</f>
        <v>79.178506135940353</v>
      </c>
      <c r="M3" s="1">
        <f>AVERAGEIFS('New data'!M:M,'New data'!$B:$B,'Summary new'!$B3,'New data'!$C:$C,'Summary new'!$C3,'New data'!$D:$D,'Summary new'!$D3)</f>
        <v>0.74437500163912729</v>
      </c>
      <c r="N3" s="1">
        <f>AVERAGEIFS('New data'!N:N,'New data'!$B:$B,'Summary new'!$B3,'New data'!$C:$C,'Summary new'!$C3,'New data'!$D:$D,'Summary new'!$D3)</f>
        <v>0.52667963691055697</v>
      </c>
      <c r="O3" s="1">
        <f>AVERAGEIFS('New data'!O:O,'New data'!$B:$B,'Summary new'!$B3,'New data'!$C:$C,'Summary new'!$C3,'New data'!$D:$D,'Summary new'!$D3)</f>
        <v>0.58737602457404081</v>
      </c>
      <c r="P3" s="1">
        <f>AVERAGEIFS('New data'!P:P,'New data'!$B:$B,'Summary new'!$B3,'New data'!$C:$C,'Summary new'!$C3,'New data'!$D:$D,'Summary new'!$D3)</f>
        <v>0.58946260809898299</v>
      </c>
      <c r="Q3" s="1">
        <f>AVERAGEIFS('New data'!Q:Q,'New data'!$B:$B,'Summary new'!$B3,'New data'!$C:$C,'Summary new'!$C3,'New data'!$D:$D,'Summary new'!$D3)</f>
        <v>0.61029049381613676</v>
      </c>
      <c r="R3" s="1">
        <f>AVERAGEIFS('New data'!R:R,'New data'!$B:$B,'Summary new'!$B3,'New data'!$C:$C,'Summary new'!$C3,'New data'!$D:$D,'Summary new'!$D3)</f>
        <v>0.64304177835583665</v>
      </c>
      <c r="S3" s="1">
        <f>AVERAGEIFS('New data'!S:S,'New data'!$B:$B,'Summary new'!$B3,'New data'!$C:$C,'Summary new'!$C3,'New data'!$D:$D,'Summary new'!$D3)</f>
        <v>0.66064649447798673</v>
      </c>
      <c r="T3" s="1">
        <f>AVERAGEIFS('New data'!T:T,'New data'!$B:$B,'Summary new'!$B3,'New data'!$C:$C,'Summary new'!$C3,'New data'!$D:$D,'Summary new'!$D3)</f>
        <v>20.875</v>
      </c>
      <c r="U3" s="1">
        <f>AVERAGEIFS('New data'!U:U,'New data'!$B:$B,'Summary new'!$B3,'New data'!$C:$C,'Summary new'!$C3,'New data'!$D:$D,'Summary new'!$D3)</f>
        <v>2</v>
      </c>
      <c r="V3" s="1">
        <f>AVERAGEIFS('New data'!V:V,'New data'!$B:$B,'Summary new'!$B3,'New data'!$C:$C,'Summary new'!$C3,'New data'!$D:$D,'Summary new'!$D3)</f>
        <v>100</v>
      </c>
      <c r="W3" s="1">
        <f>AVERAGEIFS('New data'!W:W,'New data'!$B:$B,'Summary new'!$B3,'New data'!$C:$C,'Summary new'!$C3,'New data'!$D:$D,'Summary new'!$D3)</f>
        <v>0.40000000596046398</v>
      </c>
      <c r="X3" s="1">
        <f>AVERAGEIFS('New data'!X:X,'New data'!$B:$B,'Summary new'!$B3,'New data'!$C:$C,'Summary new'!$C3,'New data'!$D:$D,'Summary new'!$D3)</f>
        <v>1.29999995231628</v>
      </c>
      <c r="Y3" s="1">
        <f>AVERAGEIFS('New data'!Y:Y,'New data'!$B:$B,'Summary new'!$B3,'New data'!$C:$C,'Summary new'!$C3,'New data'!$D:$D,'Summary new'!$D3)</f>
        <v>0.89999997615814198</v>
      </c>
      <c r="Z3" s="1">
        <f>AVERAGEIFS('New data'!Z:Z,'New data'!$B:$B,'Summary new'!$B3,'New data'!$C:$C,'Summary new'!$C3,'New data'!$D:$D,'Summary new'!$D3)</f>
        <v>2476.2780157327652</v>
      </c>
      <c r="AA3" s="1">
        <f>AVERAGEIFS('New data'!AA:AA,'New data'!$B:$B,'Summary new'!$B3,'New data'!$C:$C,'Summary new'!$C3,'New data'!$D:$D,'Summary new'!$D3)</f>
        <v>151.71900790184728</v>
      </c>
      <c r="AB3" s="1">
        <f>AVERAGEIFS('New data'!AB:AB,'New data'!$B:$B,'Summary new'!$B3,'New data'!$C:$C,'Summary new'!$C3,'New data'!$D:$D,'Summary new'!$D3)</f>
        <v>58.053749561309779</v>
      </c>
      <c r="AC3" s="1">
        <f>AVERAGEIFS('New data'!AC:AC,'New data'!$B:$B,'Summary new'!$B3,'New data'!$C:$C,'Summary new'!$C3,'New data'!$D:$D,'Summary new'!$D3)</f>
        <v>77.049792289733844</v>
      </c>
      <c r="AD3" s="1">
        <f>AVERAGEIFS('New data'!AD:AD,'New data'!$B:$B,'Summary new'!$B3,'New data'!$C:$C,'Summary new'!$C3,'New data'!$D:$D,'Summary new'!$D3)</f>
        <v>7.3292987169697756</v>
      </c>
      <c r="AE3" s="1">
        <f>AVERAGEIFS('New data'!AE:AE,'New data'!$B:$B,'Summary new'!$B3,'New data'!$C:$C,'Summary new'!$C3,'New data'!$D:$D,'Summary new'!$D3)</f>
        <v>9.7411774422507538</v>
      </c>
      <c r="AF3" s="1">
        <f>AVERAGEIFS('New data'!AF:AF,'New data'!$B:$B,'Summary new'!$B3,'New data'!$C:$C,'Summary new'!$C3,'New data'!$D:$D,'Summary new'!$D3)</f>
        <v>1.327871069312091</v>
      </c>
      <c r="AG3" s="1">
        <f>AVERAGEIFS('New data'!AG:AG,'New data'!$B:$B,'Summary new'!$B3,'New data'!$C:$C,'Summary new'!$C3,'New data'!$D:$D,'Summary new'!$D3)</f>
        <v>1.3386719822883562</v>
      </c>
      <c r="AH3" s="3">
        <f>AVERAGEIFS('New data'!AH:AH,'New data'!$B:$B,'Summary new'!$B3,'New data'!$C:$C,'Summary new'!$C3,'New data'!$D:$D,'Summary new'!$D3)</f>
        <v>1.4989495196197336E-2</v>
      </c>
      <c r="AI3" s="3">
        <f>AVERAGEIFS('New data'!AI:AI,'New data'!$B:$B,'Summary new'!$B3,'New data'!$C:$C,'Summary new'!$C3,'New data'!$D:$D,'Summary new'!$D3)</f>
        <v>0.21255693296168879</v>
      </c>
      <c r="AJ3" s="1">
        <f>AVERAGEIFS('New data'!AJ:AJ,'New data'!$B:$B,'Summary new'!$B3,'New data'!$C:$C,'Summary new'!$C3,'New data'!$D:$D,'Summary new'!$D3)</f>
        <v>0.82223996576206926</v>
      </c>
      <c r="AK3" s="1">
        <f>AVERAGEIFS('New data'!AK:AK,'New data'!$B:$B,'Summary new'!$B3,'New data'!$C:$C,'Summary new'!$C3,'New data'!$D:$D,'Summary new'!$D3)</f>
        <v>0.75431962319903945</v>
      </c>
      <c r="AL3" s="1">
        <f>AVERAGEIFS('New data'!AL:AL,'New data'!$B:$B,'Summary new'!$B3,'New data'!$C:$C,'Summary new'!$C3,'New data'!$D:$D,'Summary new'!$D3)</f>
        <v>-0.56716306368027158</v>
      </c>
    </row>
    <row r="4" spans="1:38" x14ac:dyDescent="0.25">
      <c r="A4" t="str" cm="1">
        <f t="array" ref="A4:D4">_xlfn.TEXTSPLIT(E4,"_")</f>
        <v/>
      </c>
      <c r="B4" t="str">
        <v>Plane</v>
      </c>
      <c r="C4" t="str">
        <v>45</v>
      </c>
      <c r="D4" t="str">
        <v>Full</v>
      </c>
      <c r="E4" t="s">
        <v>360</v>
      </c>
      <c r="F4" s="1">
        <f>AVERAGEIFS('New data'!F:F,'New data'!$B:$B,'Summary new'!$B4,'New data'!$C:$C,'Summary new'!$C4,'New data'!$D:$D,'Summary new'!$D4)</f>
        <v>159.0428664684292</v>
      </c>
      <c r="G4" s="1">
        <f>AVERAGEIFS('New data'!G:G,'New data'!$B:$B,'Summary new'!$B4,'New data'!$C:$C,'Summary new'!$C4,'New data'!$D:$D,'Summary new'!$D4)</f>
        <v>172.47180604934644</v>
      </c>
      <c r="H4" s="8">
        <f>AVERAGEIFS('New data'!H:H,'New data'!$B:$B,'Summary new'!$B4,'New data'!$C:$C,'Summary new'!$C4,'New data'!$D:$D,'Summary new'!$D4)</f>
        <v>166.54399824142428</v>
      </c>
      <c r="I4" s="1">
        <f>AVERAGEIFS('New data'!I:I,'New data'!$B:$B,'Summary new'!$B4,'New data'!$C:$C,'Summary new'!$C4,'New data'!$D:$D,'Summary new'!$D4)</f>
        <v>106.61974978446945</v>
      </c>
      <c r="J4" s="8">
        <f>AVERAGEIFS('New data'!J:J,'New data'!$B:$B,'Summary new'!$B4,'New data'!$C:$C,'Summary new'!$C4,'New data'!$D:$D,'Summary new'!$D4)</f>
        <v>157.34912943840001</v>
      </c>
      <c r="K4" s="1">
        <f>AVERAGEIFS('New data'!K:K,'New data'!$B:$B,'Summary new'!$B4,'New data'!$C:$C,'Summary new'!$C4,'New data'!$D:$D,'Summary new'!$D4)</f>
        <v>101.36975085735305</v>
      </c>
      <c r="L4" s="1">
        <f>AVERAGEIFS('New data'!L:L,'New data'!$B:$B,'Summary new'!$B4,'New data'!$C:$C,'Summary new'!$C4,'New data'!$D:$D,'Summary new'!$D4)</f>
        <v>76.799726009368811</v>
      </c>
      <c r="M4" s="1">
        <f>AVERAGEIFS('New data'!M:M,'New data'!$B:$B,'Summary new'!$B4,'New data'!$C:$C,'Summary new'!$C4,'New data'!$D:$D,'Summary new'!$D4)</f>
        <v>0.72587499395012833</v>
      </c>
      <c r="N4" s="1">
        <f>AVERAGEIFS('New data'!N:N,'New data'!$B:$B,'Summary new'!$B4,'New data'!$C:$C,'Summary new'!$C4,'New data'!$D:$D,'Summary new'!$D4)</f>
        <v>0.56424702703952745</v>
      </c>
      <c r="O4" s="1">
        <f>AVERAGEIFS('New data'!O:O,'New data'!$B:$B,'Summary new'!$B4,'New data'!$C:$C,'Summary new'!$C4,'New data'!$D:$D,'Summary new'!$D4)</f>
        <v>0.62116725370287862</v>
      </c>
      <c r="P4" s="1">
        <f>AVERAGEIFS('New data'!P:P,'New data'!$B:$B,'Summary new'!$B4,'New data'!$C:$C,'Summary new'!$C4,'New data'!$D:$D,'Summary new'!$D4)</f>
        <v>0.66614695265889112</v>
      </c>
      <c r="Q4" s="1">
        <f>AVERAGEIFS('New data'!Q:Q,'New data'!$B:$B,'Summary new'!$B4,'New data'!$C:$C,'Summary new'!$C4,'New data'!$D:$D,'Summary new'!$D4)</f>
        <v>0.67603412270545893</v>
      </c>
      <c r="R4" s="1">
        <f>AVERAGEIFS('New data'!R:R,'New data'!$B:$B,'Summary new'!$B4,'New data'!$C:$C,'Summary new'!$C4,'New data'!$D:$D,'Summary new'!$D4)</f>
        <v>0.67399290204048112</v>
      </c>
      <c r="S4" s="1">
        <f>AVERAGEIFS('New data'!S:S,'New data'!$B:$B,'Summary new'!$B4,'New data'!$C:$C,'Summary new'!$C4,'New data'!$D:$D,'Summary new'!$D4)</f>
        <v>0.67854522168636278</v>
      </c>
      <c r="T4" s="1">
        <f>AVERAGEIFS('New data'!T:T,'New data'!$B:$B,'Summary new'!$B4,'New data'!$C:$C,'Summary new'!$C4,'New data'!$D:$D,'Summary new'!$D4)</f>
        <v>21.625</v>
      </c>
      <c r="U4" s="1">
        <f>AVERAGEIFS('New data'!U:U,'New data'!$B:$B,'Summary new'!$B4,'New data'!$C:$C,'Summary new'!$C4,'New data'!$D:$D,'Summary new'!$D4)</f>
        <v>2</v>
      </c>
      <c r="V4" s="1">
        <f>AVERAGEIFS('New data'!V:V,'New data'!$B:$B,'Summary new'!$B4,'New data'!$C:$C,'Summary new'!$C4,'New data'!$D:$D,'Summary new'!$D4)</f>
        <v>100</v>
      </c>
      <c r="W4" s="1">
        <f>AVERAGEIFS('New data'!W:W,'New data'!$B:$B,'Summary new'!$B4,'New data'!$C:$C,'Summary new'!$C4,'New data'!$D:$D,'Summary new'!$D4)</f>
        <v>0.40000000596046398</v>
      </c>
      <c r="X4" s="1">
        <f>AVERAGEIFS('New data'!X:X,'New data'!$B:$B,'Summary new'!$B4,'New data'!$C:$C,'Summary new'!$C4,'New data'!$D:$D,'Summary new'!$D4)</f>
        <v>1.29999995231628</v>
      </c>
      <c r="Y4" s="1">
        <f>AVERAGEIFS('New data'!Y:Y,'New data'!$B:$B,'Summary new'!$B4,'New data'!$C:$C,'Summary new'!$C4,'New data'!$D:$D,'Summary new'!$D4)</f>
        <v>0.89999997615814198</v>
      </c>
      <c r="Z4" s="1">
        <f>AVERAGEIFS('New data'!Z:Z,'New data'!$B:$B,'Summary new'!$B4,'New data'!$C:$C,'Summary new'!$C4,'New data'!$D:$D,'Summary new'!$D4)</f>
        <v>400.88217234611466</v>
      </c>
      <c r="AA4" s="1">
        <f>AVERAGEIFS('New data'!AA:AA,'New data'!$B:$B,'Summary new'!$B4,'New data'!$C:$C,'Summary new'!$C4,'New data'!$D:$D,'Summary new'!$D4)</f>
        <v>150.89463042467816</v>
      </c>
      <c r="AB4" s="1">
        <f>AVERAGEIFS('New data'!AB:AB,'New data'!$B:$B,'Summary new'!$B4,'New data'!$C:$C,'Summary new'!$C4,'New data'!$D:$D,'Summary new'!$D4)</f>
        <v>34.261392116546588</v>
      </c>
      <c r="AC4" s="1">
        <f>AVERAGEIFS('New data'!AC:AC,'New data'!$B:$B,'Summary new'!$B4,'New data'!$C:$C,'Summary new'!$C4,'New data'!$D:$D,'Summary new'!$D4)</f>
        <v>77.049792289733844</v>
      </c>
      <c r="AD4" s="1">
        <f>AVERAGEIFS('New data'!AD:AD,'New data'!$B:$B,'Summary new'!$B4,'New data'!$C:$C,'Summary new'!$C4,'New data'!$D:$D,'Summary new'!$D4)</f>
        <v>8.520778850186602</v>
      </c>
      <c r="AE4" s="1">
        <f>AVERAGEIFS('New data'!AE:AE,'New data'!$B:$B,'Summary new'!$B4,'New data'!$C:$C,'Summary new'!$C4,'New data'!$D:$D,'Summary new'!$D4)</f>
        <v>9.6681677624583156</v>
      </c>
      <c r="AF4" s="1">
        <f>AVERAGEIFS('New data'!AF:AF,'New data'!$B:$B,'Summary new'!$B4,'New data'!$C:$C,'Summary new'!$C4,'New data'!$D:$D,'Summary new'!$D4)</f>
        <v>1.5572487413883163</v>
      </c>
      <c r="AG4" s="1">
        <f>AVERAGEIFS('New data'!AG:AG,'New data'!$B:$B,'Summary new'!$B4,'New data'!$C:$C,'Summary new'!$C4,'New data'!$D:$D,'Summary new'!$D4)</f>
        <v>1.3386719822883562</v>
      </c>
      <c r="AH4" s="3">
        <f>AVERAGEIFS('New data'!AH:AH,'New data'!$B:$B,'Summary new'!$B4,'New data'!$C:$C,'Summary new'!$C4,'New data'!$D:$D,'Summary new'!$D4)</f>
        <v>1.7308808258856643E-2</v>
      </c>
      <c r="AI4" s="3">
        <f>AVERAGEIFS('New data'!AI:AI,'New data'!$B:$B,'Summary new'!$B4,'New data'!$C:$C,'Summary new'!$C4,'New data'!$D:$D,'Summary new'!$D4)</f>
        <v>0.2621716891357464</v>
      </c>
      <c r="AJ4" s="1">
        <f>AVERAGEIFS('New data'!AJ:AJ,'New data'!$B:$B,'Summary new'!$B4,'New data'!$C:$C,'Summary new'!$C4,'New data'!$D:$D,'Summary new'!$D4)</f>
        <v>0.34509296201638778</v>
      </c>
      <c r="AK4" s="1">
        <f>AVERAGEIFS('New data'!AK:AK,'New data'!$B:$B,'Summary new'!$B4,'New data'!$C:$C,'Summary new'!$C4,'New data'!$D:$D,'Summary new'!$D4)</f>
        <v>0.32707965219889507</v>
      </c>
      <c r="AL4" s="1">
        <f>AVERAGEIFS('New data'!AL:AL,'New data'!$B:$B,'Summary new'!$B4,'New data'!$C:$C,'Summary new'!$C4,'New data'!$D:$D,'Summary new'!$D4)</f>
        <v>-0.28242196660893681</v>
      </c>
    </row>
    <row r="5" spans="1:38" x14ac:dyDescent="0.25">
      <c r="A5" t="str" cm="1">
        <f t="array" ref="A5:D5">_xlfn.TEXTSPLIT(E5,"_")</f>
        <v/>
      </c>
      <c r="B5" t="str">
        <v>Plane</v>
      </c>
      <c r="C5" t="str">
        <v>Oblique</v>
      </c>
      <c r="D5" t="str">
        <v>Full</v>
      </c>
      <c r="E5" t="s">
        <v>361</v>
      </c>
      <c r="F5" s="1">
        <f>AVERAGEIFS('New data'!F:F,'New data'!$B:$B,'Summary new'!$B5,'New data'!$C:$C,'Summary new'!$C5,'New data'!$D:$D,'Summary new'!$D5)</f>
        <v>113.57991695404029</v>
      </c>
      <c r="G5" s="1">
        <f>AVERAGEIFS('New data'!G:G,'New data'!$B:$B,'Summary new'!$B5,'New data'!$C:$C,'Summary new'!$C5,'New data'!$D:$D,'Summary new'!$D5)</f>
        <v>75.392110586166211</v>
      </c>
      <c r="H5" s="8">
        <f>AVERAGEIFS('New data'!H:H,'New data'!$B:$B,'Summary new'!$B5,'New data'!$C:$C,'Summary new'!$C5,'New data'!$D:$D,'Summary new'!$D5)</f>
        <v>122.65546703338595</v>
      </c>
      <c r="I5" s="1">
        <f>AVERAGEIFS('New data'!I:I,'New data'!$B:$B,'Summary new'!$B5,'New data'!$C:$C,'Summary new'!$C5,'New data'!$D:$D,'Summary new'!$D5)</f>
        <v>74.193375110626107</v>
      </c>
      <c r="J5" s="8">
        <f>AVERAGEIFS('New data'!J:J,'New data'!$B:$B,'Summary new'!$B5,'New data'!$C:$C,'Summary new'!$C5,'New data'!$D:$D,'Summary new'!$D5)</f>
        <v>114.24203753471328</v>
      </c>
      <c r="K5" s="1">
        <f>AVERAGEIFS('New data'!K:K,'New data'!$B:$B,'Summary new'!$B5,'New data'!$C:$C,'Summary new'!$C5,'New data'!$D:$D,'Summary new'!$D5)</f>
        <v>69.421000599861046</v>
      </c>
      <c r="L5" s="1">
        <f>AVERAGEIFS('New data'!L:L,'New data'!$B:$B,'Summary new'!$B5,'New data'!$C:$C,'Summary new'!$C5,'New data'!$D:$D,'Summary new'!$D5)</f>
        <v>49.715717673301569</v>
      </c>
      <c r="M5" s="1">
        <f>AVERAGEIFS('New data'!M:M,'New data'!$B:$B,'Summary new'!$B5,'New data'!$C:$C,'Summary new'!$C5,'New data'!$D:$D,'Summary new'!$D5)</f>
        <v>0.68374999240040735</v>
      </c>
      <c r="N5" s="1">
        <f>AVERAGEIFS('New data'!N:N,'New data'!$B:$B,'Summary new'!$B5,'New data'!$C:$C,'Summary new'!$C5,'New data'!$D:$D,'Summary new'!$D5)</f>
        <v>0.59787900373339609</v>
      </c>
      <c r="O5" s="1">
        <f>AVERAGEIFS('New data'!O:O,'New data'!$B:$B,'Summary new'!$B5,'New data'!$C:$C,'Summary new'!$C5,'New data'!$D:$D,'Summary new'!$D5)</f>
        <v>0.67626842483878125</v>
      </c>
      <c r="P5" s="1">
        <f>AVERAGEIFS('New data'!P:P,'New data'!$B:$B,'Summary new'!$B5,'New data'!$C:$C,'Summary new'!$C5,'New data'!$D:$D,'Summary new'!$D5)</f>
        <v>0.6519469469785687</v>
      </c>
      <c r="Q5" s="1">
        <f>AVERAGEIFS('New data'!Q:Q,'New data'!$B:$B,'Summary new'!$B5,'New data'!$C:$C,'Summary new'!$C5,'New data'!$D:$D,'Summary new'!$D5)</f>
        <v>0.65177357941865866</v>
      </c>
      <c r="R5" s="1">
        <f>AVERAGEIFS('New data'!R:R,'New data'!$B:$B,'Summary new'!$B5,'New data'!$C:$C,'Summary new'!$C5,'New data'!$D:$D,'Summary new'!$D5)</f>
        <v>0.66976900771260239</v>
      </c>
      <c r="S5" s="1">
        <f>AVERAGEIFS('New data'!S:S,'New data'!$B:$B,'Summary new'!$B5,'New data'!$C:$C,'Summary new'!$C5,'New data'!$D:$D,'Summary new'!$D5)</f>
        <v>0.68357398733496633</v>
      </c>
      <c r="T5" s="1">
        <f>AVERAGEIFS('New data'!T:T,'New data'!$B:$B,'Summary new'!$B5,'New data'!$C:$C,'Summary new'!$C5,'New data'!$D:$D,'Summary new'!$D5)</f>
        <v>24.375</v>
      </c>
      <c r="U5" s="1">
        <f>AVERAGEIFS('New data'!U:U,'New data'!$B:$B,'Summary new'!$B5,'New data'!$C:$C,'Summary new'!$C5,'New data'!$D:$D,'Summary new'!$D5)</f>
        <v>2</v>
      </c>
      <c r="V5" s="1">
        <f>AVERAGEIFS('New data'!V:V,'New data'!$B:$B,'Summary new'!$B5,'New data'!$C:$C,'Summary new'!$C5,'New data'!$D:$D,'Summary new'!$D5)</f>
        <v>100</v>
      </c>
      <c r="W5" s="1">
        <f>AVERAGEIFS('New data'!W:W,'New data'!$B:$B,'Summary new'!$B5,'New data'!$C:$C,'Summary new'!$C5,'New data'!$D:$D,'Summary new'!$D5)</f>
        <v>0.40000000596046398</v>
      </c>
      <c r="X5" s="1">
        <f>AVERAGEIFS('New data'!X:X,'New data'!$B:$B,'Summary new'!$B5,'New data'!$C:$C,'Summary new'!$C5,'New data'!$D:$D,'Summary new'!$D5)</f>
        <v>1.29999995231628</v>
      </c>
      <c r="Y5" s="1">
        <f>AVERAGEIFS('New data'!Y:Y,'New data'!$B:$B,'Summary new'!$B5,'New data'!$C:$C,'Summary new'!$C5,'New data'!$D:$D,'Summary new'!$D5)</f>
        <v>0.89999997615814198</v>
      </c>
      <c r="Z5" s="1">
        <f>AVERAGEIFS('New data'!Z:Z,'New data'!$B:$B,'Summary new'!$B5,'New data'!$C:$C,'Summary new'!$C5,'New data'!$D:$D,'Summary new'!$D5)</f>
        <v>2221.5575487613673</v>
      </c>
      <c r="AA5" s="1">
        <f>AVERAGEIFS('New data'!AA:AA,'New data'!$B:$B,'Summary new'!$B5,'New data'!$C:$C,'Summary new'!$C5,'New data'!$D:$D,'Summary new'!$D5)</f>
        <v>152.17322017997486</v>
      </c>
      <c r="AB5" s="1">
        <f>AVERAGEIFS('New data'!AB:AB,'New data'!$B:$B,'Summary new'!$B5,'New data'!$C:$C,'Summary new'!$C5,'New data'!$D:$D,'Summary new'!$D5)</f>
        <v>53.760863304138127</v>
      </c>
      <c r="AC5" s="1">
        <f>AVERAGEIFS('New data'!AC:AC,'New data'!$B:$B,'Summary new'!$B5,'New data'!$C:$C,'Summary new'!$C5,'New data'!$D:$D,'Summary new'!$D5)</f>
        <v>77.049792289733844</v>
      </c>
      <c r="AD5" s="1">
        <f>AVERAGEIFS('New data'!AD:AD,'New data'!$B:$B,'Summary new'!$B5,'New data'!$C:$C,'Summary new'!$C5,'New data'!$D:$D,'Summary new'!$D5)</f>
        <v>6.9677661480381943</v>
      </c>
      <c r="AE5" s="1">
        <f>AVERAGEIFS('New data'!AE:AE,'New data'!$B:$B,'Summary new'!$B5,'New data'!$C:$C,'Summary new'!$C5,'New data'!$D:$D,'Summary new'!$D5)</f>
        <v>9.7702011875808168</v>
      </c>
      <c r="AF5" s="1">
        <f>AVERAGEIFS('New data'!AF:AF,'New data'!$B:$B,'Summary new'!$B5,'New data'!$C:$C,'Summary new'!$C5,'New data'!$D:$D,'Summary new'!$D5)</f>
        <v>1.3873757570981926</v>
      </c>
      <c r="AG5" s="1">
        <f>AVERAGEIFS('New data'!AG:AG,'New data'!$B:$B,'Summary new'!$B5,'New data'!$C:$C,'Summary new'!$C5,'New data'!$D:$D,'Summary new'!$D5)</f>
        <v>1.3386719822883566</v>
      </c>
      <c r="AH5" s="3">
        <f>AVERAGEIFS('New data'!AH:AH,'New data'!$B:$B,'Summary new'!$B5,'New data'!$C:$C,'Summary new'!$C5,'New data'!$D:$D,'Summary new'!$D5)</f>
        <v>1.1944432443509498E-2</v>
      </c>
      <c r="AI5" s="3">
        <f>AVERAGEIFS('New data'!AI:AI,'New data'!$B:$B,'Summary new'!$B5,'New data'!$C:$C,'Summary new'!$C5,'New data'!$D:$D,'Summary new'!$D5)</f>
        <v>0.53316893968266765</v>
      </c>
      <c r="AJ5" s="1">
        <f>AVERAGEIFS('New data'!AJ:AJ,'New data'!$B:$B,'Summary new'!$B5,'New data'!$C:$C,'Summary new'!$C5,'New data'!$D:$D,'Summary new'!$D5)</f>
        <v>0.57793643828064467</v>
      </c>
      <c r="AK5" s="1">
        <f>AVERAGEIFS('New data'!AK:AK,'New data'!$B:$B,'Summary new'!$B5,'New data'!$C:$C,'Summary new'!$C5,'New data'!$D:$D,'Summary new'!$D5)</f>
        <v>0.55209277043589988</v>
      </c>
      <c r="AL5" s="1">
        <f>AVERAGEIFS('New data'!AL:AL,'New data'!$B:$B,'Summary new'!$B5,'New data'!$C:$C,'Summary new'!$C5,'New data'!$D:$D,'Summary new'!$D5)</f>
        <v>-0.96832498700297798</v>
      </c>
    </row>
    <row r="6" spans="1:38" x14ac:dyDescent="0.25">
      <c r="A6" t="str" cm="1">
        <f t="array" ref="A6:D6">_xlfn.TEXTSPLIT(E6,"_")</f>
        <v/>
      </c>
      <c r="B6" t="str">
        <v>Point</v>
      </c>
      <c r="C6" t="str">
        <v>Parallel</v>
      </c>
      <c r="D6" t="str">
        <v>Full</v>
      </c>
      <c r="E6" t="s">
        <v>362</v>
      </c>
      <c r="F6" s="1">
        <f>AVERAGEIFS('New data'!F:F,'New data'!$B:$B,'Summary new'!$B6,'New data'!$C:$C,'Summary new'!$C6,'New data'!$D:$D,'Summary new'!$D6)</f>
        <v>73.962201833724876</v>
      </c>
      <c r="G6" s="1">
        <f>AVERAGEIFS('New data'!G:G,'New data'!$B:$B,'Summary new'!$B6,'New data'!$C:$C,'Summary new'!$C6,'New data'!$D:$D,'Summary new'!$D6)</f>
        <v>80.188100576400601</v>
      </c>
      <c r="H6" s="8">
        <f>AVERAGEIFS('New data'!H:H,'New data'!$B:$B,'Summary new'!$B6,'New data'!$C:$C,'Summary new'!$C6,'New data'!$D:$D,'Summary new'!$D6)</f>
        <v>88.539326190948259</v>
      </c>
      <c r="I6" s="1">
        <f>AVERAGEIFS('New data'!I:I,'New data'!$B:$B,'Summary new'!$B6,'New data'!$C:$C,'Summary new'!$C6,'New data'!$D:$D,'Summary new'!$D6)</f>
        <v>54.206999540328844</v>
      </c>
      <c r="J6" s="8">
        <f>AVERAGEIFS('New data'!J:J,'New data'!$B:$B,'Summary new'!$B6,'New data'!$C:$C,'Summary new'!$C6,'New data'!$D:$D,'Summary new'!$D6)</f>
        <v>77.529396533965908</v>
      </c>
      <c r="K6" s="1">
        <f>AVERAGEIFS('New data'!K:K,'New data'!$B:$B,'Summary new'!$B6,'New data'!$C:$C,'Summary new'!$C6,'New data'!$D:$D,'Summary new'!$D6)</f>
        <v>47.797875165939217</v>
      </c>
      <c r="L6" s="1">
        <f>AVERAGEIFS('New data'!L:L,'New data'!$B:$B,'Summary new'!$B6,'New data'!$C:$C,'Summary new'!$C6,'New data'!$D:$D,'Summary new'!$D6)</f>
        <v>52.431178092956387</v>
      </c>
      <c r="M6" s="1">
        <f>AVERAGEIFS('New data'!M:M,'New data'!$B:$B,'Summary new'!$B6,'New data'!$C:$C,'Summary new'!$C6,'New data'!$D:$D,'Summary new'!$D6)</f>
        <v>0.60962500050663926</v>
      </c>
      <c r="N6" s="1">
        <f>AVERAGEIFS('New data'!N:N,'New data'!$B:$B,'Summary new'!$B6,'New data'!$C:$C,'Summary new'!$C6,'New data'!$D:$D,'Summary new'!$D6)</f>
        <v>0.4868745654821392</v>
      </c>
      <c r="O6" s="1">
        <f>AVERAGEIFS('New data'!O:O,'New data'!$B:$B,'Summary new'!$B6,'New data'!$C:$C,'Summary new'!$C6,'New data'!$D:$D,'Summary new'!$D6)</f>
        <v>0.55958262085914567</v>
      </c>
      <c r="P6" s="1">
        <f>AVERAGEIFS('New data'!P:P,'New data'!$B:$B,'Summary new'!$B6,'New data'!$C:$C,'Summary new'!$C6,'New data'!$D:$D,'Summary new'!$D6)</f>
        <v>0.57460782676935163</v>
      </c>
      <c r="Q6" s="1">
        <f>AVERAGEIFS('New data'!Q:Q,'New data'!$B:$B,'Summary new'!$B6,'New data'!$C:$C,'Summary new'!$C6,'New data'!$D:$D,'Summary new'!$D6)</f>
        <v>0.60361831262707655</v>
      </c>
      <c r="R6" s="1">
        <f>AVERAGEIFS('New data'!R:R,'New data'!$B:$B,'Summary new'!$B6,'New data'!$C:$C,'Summary new'!$C6,'New data'!$D:$D,'Summary new'!$D6)</f>
        <v>0.64064681157469716</v>
      </c>
      <c r="S6" s="1">
        <f>AVERAGEIFS('New data'!S:S,'New data'!$B:$B,'Summary new'!$B6,'New data'!$C:$C,'Summary new'!$C6,'New data'!$D:$D,'Summary new'!$D6)</f>
        <v>0.65974198654293981</v>
      </c>
      <c r="T6" s="1">
        <f>AVERAGEIFS('New data'!T:T,'New data'!$B:$B,'Summary new'!$B6,'New data'!$C:$C,'Summary new'!$C6,'New data'!$D:$D,'Summary new'!$D6)</f>
        <v>26.375</v>
      </c>
      <c r="U6" s="1">
        <f>AVERAGEIFS('New data'!U:U,'New data'!$B:$B,'Summary new'!$B6,'New data'!$C:$C,'Summary new'!$C6,'New data'!$D:$D,'Summary new'!$D6)</f>
        <v>2</v>
      </c>
      <c r="V6" s="1">
        <f>AVERAGEIFS('New data'!V:V,'New data'!$B:$B,'Summary new'!$B6,'New data'!$C:$C,'Summary new'!$C6,'New data'!$D:$D,'Summary new'!$D6)</f>
        <v>100</v>
      </c>
      <c r="W6" s="1">
        <f>AVERAGEIFS('New data'!W:W,'New data'!$B:$B,'Summary new'!$B6,'New data'!$C:$C,'Summary new'!$C6,'New data'!$D:$D,'Summary new'!$D6)</f>
        <v>0.40000000596046398</v>
      </c>
      <c r="X6" s="1">
        <f>AVERAGEIFS('New data'!X:X,'New data'!$B:$B,'Summary new'!$B6,'New data'!$C:$C,'Summary new'!$C6,'New data'!$D:$D,'Summary new'!$D6)</f>
        <v>1.29999995231628</v>
      </c>
      <c r="Y6" s="1">
        <f>AVERAGEIFS('New data'!Y:Y,'New data'!$B:$B,'Summary new'!$B6,'New data'!$C:$C,'Summary new'!$C6,'New data'!$D:$D,'Summary new'!$D6)</f>
        <v>0.89999997615814198</v>
      </c>
      <c r="Z6" s="1">
        <f>AVERAGEIFS('New data'!Z:Z,'New data'!$B:$B,'Summary new'!$B6,'New data'!$C:$C,'Summary new'!$C6,'New data'!$D:$D,'Summary new'!$D6)</f>
        <v>2180.1014310121536</v>
      </c>
      <c r="AA6" s="1">
        <f>AVERAGEIFS('New data'!AA:AA,'New data'!$B:$B,'Summary new'!$B6,'New data'!$C:$C,'Summary new'!$C6,'New data'!$D:$D,'Summary new'!$D6)</f>
        <v>151.67536439746604</v>
      </c>
      <c r="AB6" s="1">
        <f>AVERAGEIFS('New data'!AB:AB,'New data'!$B:$B,'Summary new'!$B6,'New data'!$C:$C,'Summary new'!$C6,'New data'!$D:$D,'Summary new'!$D6)</f>
        <v>58.743951797485302</v>
      </c>
      <c r="AC6" s="1">
        <f>AVERAGEIFS('New data'!AC:AC,'New data'!$B:$B,'Summary new'!$B6,'New data'!$C:$C,'Summary new'!$C6,'New data'!$D:$D,'Summary new'!$D6)</f>
        <v>77.049792289733858</v>
      </c>
      <c r="AD6" s="1">
        <f>AVERAGEIFS('New data'!AD:AD,'New data'!$B:$B,'Summary new'!$B6,'New data'!$C:$C,'Summary new'!$C6,'New data'!$D:$D,'Summary new'!$D6)</f>
        <v>8.2049959313589955</v>
      </c>
      <c r="AE6" s="1">
        <f>AVERAGEIFS('New data'!AE:AE,'New data'!$B:$B,'Summary new'!$B6,'New data'!$C:$C,'Summary new'!$C6,'New data'!$D:$D,'Summary new'!$D6)</f>
        <v>9.6466349314432431</v>
      </c>
      <c r="AF6" s="1">
        <f>AVERAGEIFS('New data'!AF:AF,'New data'!$B:$B,'Summary new'!$B6,'New data'!$C:$C,'Summary new'!$C6,'New data'!$D:$D,'Summary new'!$D6)</f>
        <v>1.3335577696561751</v>
      </c>
      <c r="AG6" s="1">
        <f>AVERAGEIFS('New data'!AG:AG,'New data'!$B:$B,'Summary new'!$B6,'New data'!$C:$C,'Summary new'!$C6,'New data'!$D:$D,'Summary new'!$D6)</f>
        <v>1.3386719822883564</v>
      </c>
      <c r="AH6" s="3">
        <f>AVERAGEIFS('New data'!AH:AH,'New data'!$B:$B,'Summary new'!$B6,'New data'!$C:$C,'Summary new'!$C6,'New data'!$D:$D,'Summary new'!$D6)</f>
        <v>8.2269315793190134E-2</v>
      </c>
      <c r="AI6" s="3">
        <f>AVERAGEIFS('New data'!AI:AI,'New data'!$B:$B,'Summary new'!$B6,'New data'!$C:$C,'Summary new'!$C6,'New data'!$D:$D,'Summary new'!$D6)</f>
        <v>0.19419198020907089</v>
      </c>
      <c r="AJ6" s="1">
        <f>AVERAGEIFS('New data'!AJ:AJ,'New data'!$B:$B,'Summary new'!$B6,'New data'!$C:$C,'Summary new'!$C6,'New data'!$D:$D,'Summary new'!$D6)</f>
        <v>0.82959183917531265</v>
      </c>
      <c r="AK6" s="1">
        <f>AVERAGEIFS('New data'!AK:AK,'New data'!$B:$B,'Summary new'!$B6,'New data'!$C:$C,'Summary new'!$C6,'New data'!$D:$D,'Summary new'!$D6)</f>
        <v>0.73619199174591143</v>
      </c>
      <c r="AL6" s="1">
        <f>AVERAGEIFS('New data'!AL:AL,'New data'!$B:$B,'Summary new'!$B6,'New data'!$C:$C,'Summary new'!$C6,'New data'!$D:$D,'Summary new'!$D6)</f>
        <v>-1.0241308795331043</v>
      </c>
    </row>
    <row r="7" spans="1:38" x14ac:dyDescent="0.25">
      <c r="A7" t="str" cm="1">
        <f t="array" ref="A7:D7">_xlfn.TEXTSPLIT(E7,"_")</f>
        <v/>
      </c>
      <c r="B7" t="str">
        <v>Point</v>
      </c>
      <c r="C7" t="str">
        <v>15</v>
      </c>
      <c r="D7" t="str">
        <v>Full</v>
      </c>
      <c r="E7" t="s">
        <v>363</v>
      </c>
      <c r="F7" s="1">
        <f>AVERAGEIFS('New data'!F:F,'New data'!$B:$B,'Summary new'!$B7,'New data'!$C:$C,'Summary new'!$C7,'New data'!$D:$D,'Summary new'!$D7)</f>
        <v>71.920246839523244</v>
      </c>
      <c r="G7" s="1">
        <f>AVERAGEIFS('New data'!G:G,'New data'!$B:$B,'Summary new'!$B7,'New data'!$C:$C,'Summary new'!$C7,'New data'!$D:$D,'Summary new'!$D7)</f>
        <v>85.386987686157084</v>
      </c>
      <c r="H7" s="8">
        <f>AVERAGEIFS('New data'!H:H,'New data'!$B:$B,'Summary new'!$B7,'New data'!$C:$C,'Summary new'!$C7,'New data'!$D:$D,'Summary new'!$D7)</f>
        <v>87.826298713683983</v>
      </c>
      <c r="I7" s="1">
        <f>AVERAGEIFS('New data'!I:I,'New data'!$B:$B,'Summary new'!$B7,'New data'!$C:$C,'Summary new'!$C7,'New data'!$D:$D,'Summary new'!$D7)</f>
        <v>53.549249172210573</v>
      </c>
      <c r="J7" s="8">
        <f>AVERAGEIFS('New data'!J:J,'New data'!$B:$B,'Summary new'!$B7,'New data'!$C:$C,'Summary new'!$C7,'New data'!$D:$D,'Summary new'!$D7)</f>
        <v>76.892030954360862</v>
      </c>
      <c r="K7" s="1">
        <f>AVERAGEIFS('New data'!K:K,'New data'!$B:$B,'Summary new'!$B7,'New data'!$C:$C,'Summary new'!$C7,'New data'!$D:$D,'Summary new'!$D7)</f>
        <v>47.24687480926498</v>
      </c>
      <c r="L7" s="1">
        <f>AVERAGEIFS('New data'!L:L,'New data'!$B:$B,'Summary new'!$B7,'New data'!$C:$C,'Summary new'!$C7,'New data'!$D:$D,'Summary new'!$D7)</f>
        <v>33.402928471565183</v>
      </c>
      <c r="M7" s="1">
        <f>AVERAGEIFS('New data'!M:M,'New data'!$B:$B,'Summary new'!$B7,'New data'!$C:$C,'Summary new'!$C7,'New data'!$D:$D,'Summary new'!$D7)</f>
        <v>0.58612500503659204</v>
      </c>
      <c r="N7" s="1">
        <f>AVERAGEIFS('New data'!N:N,'New data'!$B:$B,'Summary new'!$B7,'New data'!$C:$C,'Summary new'!$C7,'New data'!$D:$D,'Summary new'!$D7)</f>
        <v>0.42882565408945039</v>
      </c>
      <c r="O7" s="1">
        <f>AVERAGEIFS('New data'!O:O,'New data'!$B:$B,'Summary new'!$B7,'New data'!$C:$C,'Summary new'!$C7,'New data'!$D:$D,'Summary new'!$D7)</f>
        <v>0.53266032785177198</v>
      </c>
      <c r="P7" s="1">
        <f>AVERAGEIFS('New data'!P:P,'New data'!$B:$B,'Summary new'!$B7,'New data'!$C:$C,'Summary new'!$C7,'New data'!$D:$D,'Summary new'!$D7)</f>
        <v>0.57029035314917531</v>
      </c>
      <c r="Q7" s="1">
        <f>AVERAGEIFS('New data'!Q:Q,'New data'!$B:$B,'Summary new'!$B7,'New data'!$C:$C,'Summary new'!$C7,'New data'!$D:$D,'Summary new'!$D7)</f>
        <v>0.60104149580001787</v>
      </c>
      <c r="R7" s="1">
        <f>AVERAGEIFS('New data'!R:R,'New data'!$B:$B,'Summary new'!$B7,'New data'!$C:$C,'Summary new'!$C7,'New data'!$D:$D,'Summary new'!$D7)</f>
        <v>0.64378147199749891</v>
      </c>
      <c r="S7" s="1">
        <f>AVERAGEIFS('New data'!S:S,'New data'!$B:$B,'Summary new'!$B7,'New data'!$C:$C,'Summary new'!$C7,'New data'!$D:$D,'Summary new'!$D7)</f>
        <v>0.67022625729441598</v>
      </c>
      <c r="T7" s="1">
        <f>AVERAGEIFS('New data'!T:T,'New data'!$B:$B,'Summary new'!$B7,'New data'!$C:$C,'Summary new'!$C7,'New data'!$D:$D,'Summary new'!$D7)</f>
        <v>26.5</v>
      </c>
      <c r="U7" s="1">
        <f>AVERAGEIFS('New data'!U:U,'New data'!$B:$B,'Summary new'!$B7,'New data'!$C:$C,'Summary new'!$C7,'New data'!$D:$D,'Summary new'!$D7)</f>
        <v>2</v>
      </c>
      <c r="V7" s="1">
        <f>AVERAGEIFS('New data'!V:V,'New data'!$B:$B,'Summary new'!$B7,'New data'!$C:$C,'Summary new'!$C7,'New data'!$D:$D,'Summary new'!$D7)</f>
        <v>100</v>
      </c>
      <c r="W7" s="1">
        <f>AVERAGEIFS('New data'!W:W,'New data'!$B:$B,'Summary new'!$B7,'New data'!$C:$C,'Summary new'!$C7,'New data'!$D:$D,'Summary new'!$D7)</f>
        <v>0.40000000596046398</v>
      </c>
      <c r="X7" s="1">
        <f>AVERAGEIFS('New data'!X:X,'New data'!$B:$B,'Summary new'!$B7,'New data'!$C:$C,'Summary new'!$C7,'New data'!$D:$D,'Summary new'!$D7)</f>
        <v>1.29999995231628</v>
      </c>
      <c r="Y7" s="1">
        <f>AVERAGEIFS('New data'!Y:Y,'New data'!$B:$B,'Summary new'!$B7,'New data'!$C:$C,'Summary new'!$C7,'New data'!$D:$D,'Summary new'!$D7)</f>
        <v>0.89999997615814198</v>
      </c>
      <c r="Z7" s="1">
        <f>AVERAGEIFS('New data'!Z:Z,'New data'!$B:$B,'Summary new'!$B7,'New data'!$C:$C,'Summary new'!$C7,'New data'!$D:$D,'Summary new'!$D7)</f>
        <v>2222.5152744054794</v>
      </c>
      <c r="AA7" s="1">
        <f>AVERAGEIFS('New data'!AA:AA,'New data'!$B:$B,'Summary new'!$B7,'New data'!$C:$C,'Summary new'!$C7,'New data'!$D:$D,'Summary new'!$D7)</f>
        <v>151.31988868117321</v>
      </c>
      <c r="AB7" s="1">
        <f>AVERAGEIFS('New data'!AB:AB,'New data'!$B:$B,'Summary new'!$B7,'New data'!$C:$C,'Summary new'!$C7,'New data'!$D:$D,'Summary new'!$D7)</f>
        <v>57.231285095214801</v>
      </c>
      <c r="AC7" s="1">
        <f>AVERAGEIFS('New data'!AC:AC,'New data'!$B:$B,'Summary new'!$B7,'New data'!$C:$C,'Summary new'!$C7,'New data'!$D:$D,'Summary new'!$D7)</f>
        <v>77.049792289733844</v>
      </c>
      <c r="AD7" s="1">
        <f>AVERAGEIFS('New data'!AD:AD,'New data'!$B:$B,'Summary new'!$B7,'New data'!$C:$C,'Summary new'!$C7,'New data'!$D:$D,'Summary new'!$D7)</f>
        <v>8.529087377246455</v>
      </c>
      <c r="AE7" s="1">
        <f>AVERAGEIFS('New data'!AE:AE,'New data'!$B:$B,'Summary new'!$B7,'New data'!$C:$C,'Summary new'!$C7,'New data'!$D:$D,'Summary new'!$D7)</f>
        <v>9.6530203146394218</v>
      </c>
      <c r="AF7" s="1">
        <f>AVERAGEIFS('New data'!AF:AF,'New data'!$B:$B,'Summary new'!$B7,'New data'!$C:$C,'Summary new'!$C7,'New data'!$D:$D,'Summary new'!$D7)</f>
        <v>1.3420227468013726</v>
      </c>
      <c r="AG7" s="1">
        <f>AVERAGEIFS('New data'!AG:AG,'New data'!$B:$B,'Summary new'!$B7,'New data'!$C:$C,'Summary new'!$C7,'New data'!$D:$D,'Summary new'!$D7)</f>
        <v>1.3386719822883562</v>
      </c>
      <c r="AH7" s="3">
        <f>AVERAGEIFS('New data'!AH:AH,'New data'!$B:$B,'Summary new'!$B7,'New data'!$C:$C,'Summary new'!$C7,'New data'!$D:$D,'Summary new'!$D7)</f>
        <v>9.4956764162784674E-2</v>
      </c>
      <c r="AI7" s="3">
        <f>AVERAGEIFS('New data'!AI:AI,'New data'!$B:$B,'Summary new'!$B7,'New data'!$C:$C,'Summary new'!$C7,'New data'!$D:$D,'Summary new'!$D7)</f>
        <v>0.1727480338572798</v>
      </c>
      <c r="AJ7" s="1">
        <f>AVERAGEIFS('New data'!AJ:AJ,'New data'!$B:$B,'Summary new'!$B7,'New data'!$C:$C,'Summary new'!$C7,'New data'!$D:$D,'Summary new'!$D7)</f>
        <v>0.89596256566412624</v>
      </c>
      <c r="AK7" s="1">
        <f>AVERAGEIFS('New data'!AK:AK,'New data'!$B:$B,'Summary new'!$B7,'New data'!$C:$C,'Summary new'!$C7,'New data'!$D:$D,'Summary new'!$D7)</f>
        <v>0.80800315717267834</v>
      </c>
      <c r="AL7" s="1">
        <f>AVERAGEIFS('New data'!AL:AL,'New data'!$B:$B,'Summary new'!$B7,'New data'!$C:$C,'Summary new'!$C7,'New data'!$D:$D,'Summary new'!$D7)</f>
        <v>-1.7181445834186702</v>
      </c>
    </row>
    <row r="8" spans="1:38" x14ac:dyDescent="0.25">
      <c r="A8" t="str" cm="1">
        <f t="array" ref="A8:D8">_xlfn.TEXTSPLIT(E8,"_")</f>
        <v/>
      </c>
      <c r="B8" t="str">
        <v>Point</v>
      </c>
      <c r="C8" t="str">
        <v>45</v>
      </c>
      <c r="D8" t="str">
        <v>Full</v>
      </c>
      <c r="E8" t="s">
        <v>364</v>
      </c>
      <c r="F8" s="1">
        <f>AVERAGEIFS('New data'!F:F,'New data'!$B:$B,'Summary new'!$B8,'New data'!$C:$C,'Summary new'!$C8,'New data'!$D:$D,'Summary new'!$D8)</f>
        <v>92.347110033035079</v>
      </c>
      <c r="G8" s="1">
        <f>AVERAGEIFS('New data'!G:G,'New data'!$B:$B,'Summary new'!$B8,'New data'!$C:$C,'Summary new'!$C8,'New data'!$D:$D,'Summary new'!$D8)</f>
        <v>115.94439101219166</v>
      </c>
      <c r="H8" s="8">
        <f>AVERAGEIFS('New data'!H:H,'New data'!$B:$B,'Summary new'!$B8,'New data'!$C:$C,'Summary new'!$C8,'New data'!$D:$D,'Summary new'!$D8)</f>
        <v>110.02065086364732</v>
      </c>
      <c r="I8" s="1">
        <f>AVERAGEIFS('New data'!I:I,'New data'!$B:$B,'Summary new'!$B8,'New data'!$C:$C,'Summary new'!$C8,'New data'!$D:$D,'Summary new'!$D8)</f>
        <v>67.487124919891158</v>
      </c>
      <c r="J8" s="8">
        <f>AVERAGEIFS('New data'!J:J,'New data'!$B:$B,'Summary new'!$B8,'New data'!$C:$C,'Summary new'!$C8,'New data'!$D:$D,'Summary new'!$D8)</f>
        <v>101.26701068878145</v>
      </c>
      <c r="K8" s="1">
        <f>AVERAGEIFS('New data'!K:K,'New data'!$B:$B,'Summary new'!$B8,'New data'!$C:$C,'Summary new'!$C8,'New data'!$D:$D,'Summary new'!$D8)</f>
        <v>62.560001015662863</v>
      </c>
      <c r="L8" s="1">
        <f>AVERAGEIFS('New data'!L:L,'New data'!$B:$B,'Summary new'!$B8,'New data'!$C:$C,'Summary new'!$C8,'New data'!$D:$D,'Summary new'!$D8)</f>
        <v>40.793311834335213</v>
      </c>
      <c r="M8" s="1">
        <f>AVERAGEIFS('New data'!M:M,'New data'!$B:$B,'Summary new'!$B8,'New data'!$C:$C,'Summary new'!$C8,'New data'!$D:$D,'Summary new'!$D8)</f>
        <v>0.55437499564141013</v>
      </c>
      <c r="N8" s="1">
        <f>AVERAGEIFS('New data'!N:N,'New data'!$B:$B,'Summary new'!$B8,'New data'!$C:$C,'Summary new'!$C8,'New data'!$D:$D,'Summary new'!$D8)</f>
        <v>0.57185189425945249</v>
      </c>
      <c r="O8" s="1">
        <f>AVERAGEIFS('New data'!O:O,'New data'!$B:$B,'Summary new'!$B8,'New data'!$C:$C,'Summary new'!$C8,'New data'!$D:$D,'Summary new'!$D8)</f>
        <v>0.67232349887490228</v>
      </c>
      <c r="P8" s="1">
        <f>AVERAGEIFS('New data'!P:P,'New data'!$B:$B,'Summary new'!$B8,'New data'!$C:$C,'Summary new'!$C8,'New data'!$D:$D,'Summary new'!$D8)</f>
        <v>0.66432845592498724</v>
      </c>
      <c r="Q8" s="1">
        <f>AVERAGEIFS('New data'!Q:Q,'New data'!$B:$B,'Summary new'!$B8,'New data'!$C:$C,'Summary new'!$C8,'New data'!$D:$D,'Summary new'!$D8)</f>
        <v>0.66087926924228602</v>
      </c>
      <c r="R8" s="1">
        <f>AVERAGEIFS('New data'!R:R,'New data'!$B:$B,'Summary new'!$B8,'New data'!$C:$C,'Summary new'!$C8,'New data'!$D:$D,'Summary new'!$D8)</f>
        <v>0.69568869471549943</v>
      </c>
      <c r="S8" s="1">
        <f>AVERAGEIFS('New data'!S:S,'New data'!$B:$B,'Summary new'!$B8,'New data'!$C:$C,'Summary new'!$C8,'New data'!$D:$D,'Summary new'!$D8)</f>
        <v>0.72256539762020067</v>
      </c>
      <c r="T8" s="1">
        <f>AVERAGEIFS('New data'!T:T,'New data'!$B:$B,'Summary new'!$B8,'New data'!$C:$C,'Summary new'!$C8,'New data'!$D:$D,'Summary new'!$D8)</f>
        <v>26.875</v>
      </c>
      <c r="U8" s="1">
        <f>AVERAGEIFS('New data'!U:U,'New data'!$B:$B,'Summary new'!$B8,'New data'!$C:$C,'Summary new'!$C8,'New data'!$D:$D,'Summary new'!$D8)</f>
        <v>2</v>
      </c>
      <c r="V8" s="1">
        <f>AVERAGEIFS('New data'!V:V,'New data'!$B:$B,'Summary new'!$B8,'New data'!$C:$C,'Summary new'!$C8,'New data'!$D:$D,'Summary new'!$D8)</f>
        <v>100</v>
      </c>
      <c r="W8" s="1">
        <f>AVERAGEIFS('New data'!W:W,'New data'!$B:$B,'Summary new'!$B8,'New data'!$C:$C,'Summary new'!$C8,'New data'!$D:$D,'Summary new'!$D8)</f>
        <v>0.40000000596046398</v>
      </c>
      <c r="X8" s="1">
        <f>AVERAGEIFS('New data'!X:X,'New data'!$B:$B,'Summary new'!$B8,'New data'!$C:$C,'Summary new'!$C8,'New data'!$D:$D,'Summary new'!$D8)</f>
        <v>1.29999995231628</v>
      </c>
      <c r="Y8" s="1">
        <f>AVERAGEIFS('New data'!Y:Y,'New data'!$B:$B,'Summary new'!$B8,'New data'!$C:$C,'Summary new'!$C8,'New data'!$D:$D,'Summary new'!$D8)</f>
        <v>0.89999997615814198</v>
      </c>
      <c r="Z8" s="1">
        <f>AVERAGEIFS('New data'!Z:Z,'New data'!$B:$B,'Summary new'!$B8,'New data'!$C:$C,'Summary new'!$C8,'New data'!$D:$D,'Summary new'!$D8)</f>
        <v>1640.2908189296716</v>
      </c>
      <c r="AA8" s="1">
        <f>AVERAGEIFS('New data'!AA:AA,'New data'!$B:$B,'Summary new'!$B8,'New data'!$C:$C,'Summary new'!$C8,'New data'!$D:$D,'Summary new'!$D8)</f>
        <v>151.50851102918381</v>
      </c>
      <c r="AB8" s="1">
        <f>AVERAGEIFS('New data'!AB:AB,'New data'!$B:$B,'Summary new'!$B8,'New data'!$C:$C,'Summary new'!$C8,'New data'!$D:$D,'Summary new'!$D8)</f>
        <v>44.554901123046832</v>
      </c>
      <c r="AC8" s="1">
        <f>AVERAGEIFS('New data'!AC:AC,'New data'!$B:$B,'Summary new'!$B8,'New data'!$C:$C,'Summary new'!$C8,'New data'!$D:$D,'Summary new'!$D8)</f>
        <v>77.049792289733844</v>
      </c>
      <c r="AD8" s="1">
        <f>AVERAGEIFS('New data'!AD:AD,'New data'!$B:$B,'Summary new'!$B8,'New data'!$C:$C,'Summary new'!$C8,'New data'!$D:$D,'Summary new'!$D8)</f>
        <v>8.9259091666899497</v>
      </c>
      <c r="AE8" s="1">
        <f>AVERAGEIFS('New data'!AE:AE,'New data'!$B:$B,'Summary new'!$B8,'New data'!$C:$C,'Summary new'!$C8,'New data'!$D:$D,'Summary new'!$D8)</f>
        <v>9.6923710152040972</v>
      </c>
      <c r="AF8" s="1">
        <f>AVERAGEIFS('New data'!AF:AF,'New data'!$B:$B,'Summary new'!$B8,'New data'!$C:$C,'Summary new'!$C8,'New data'!$D:$D,'Summary new'!$D8)</f>
        <v>1.4095484763383799</v>
      </c>
      <c r="AG8" s="1">
        <f>AVERAGEIFS('New data'!AG:AG,'New data'!$B:$B,'Summary new'!$B8,'New data'!$C:$C,'Summary new'!$C8,'New data'!$D:$D,'Summary new'!$D8)</f>
        <v>1.3386719822883562</v>
      </c>
      <c r="AH8" s="3">
        <f>AVERAGEIFS('New data'!AH:AH,'New data'!$B:$B,'Summary new'!$B8,'New data'!$C:$C,'Summary new'!$C8,'New data'!$D:$D,'Summary new'!$D8)</f>
        <v>0.15122189669829555</v>
      </c>
      <c r="AI8" s="3">
        <f>AVERAGEIFS('New data'!AI:AI,'New data'!$B:$B,'Summary new'!$B8,'New data'!$C:$C,'Summary new'!$C8,'New data'!$D:$D,'Summary new'!$D8)</f>
        <v>0.3215606619309197</v>
      </c>
      <c r="AJ8" s="1">
        <f>AVERAGEIFS('New data'!AJ:AJ,'New data'!$B:$B,'Summary new'!$B8,'New data'!$C:$C,'Summary new'!$C8,'New data'!$D:$D,'Summary new'!$D8)</f>
        <v>0.45310570659956667</v>
      </c>
      <c r="AK8" s="1">
        <f>AVERAGEIFS('New data'!AK:AK,'New data'!$B:$B,'Summary new'!$B8,'New data'!$C:$C,'Summary new'!$C8,'New data'!$D:$D,'Summary new'!$D8)</f>
        <v>0.44295426531664694</v>
      </c>
      <c r="AL8" s="1">
        <f>AVERAGEIFS('New data'!AL:AL,'New data'!$B:$B,'Summary new'!$B8,'New data'!$C:$C,'Summary new'!$C8,'New data'!$D:$D,'Summary new'!$D8)</f>
        <v>-1.9052251592844325</v>
      </c>
    </row>
    <row r="9" spans="1:38" x14ac:dyDescent="0.25">
      <c r="A9" t="str" cm="1">
        <f t="array" ref="A9:D9">_xlfn.TEXTSPLIT(E9,"_")</f>
        <v/>
      </c>
      <c r="B9" t="str">
        <v>Point</v>
      </c>
      <c r="C9" t="str">
        <v>Oblique</v>
      </c>
      <c r="D9" t="str">
        <v>Full</v>
      </c>
      <c r="E9" t="s">
        <v>365</v>
      </c>
      <c r="F9" s="1">
        <f>AVERAGEIFS('New data'!F:F,'New data'!$B:$B,'Summary new'!$B9,'New data'!$C:$C,'Summary new'!$C9,'New data'!$D:$D,'Summary new'!$D9)</f>
        <v>82.614974021911465</v>
      </c>
      <c r="G9" s="1">
        <f>AVERAGEIFS('New data'!G:G,'New data'!$B:$B,'Summary new'!$B9,'New data'!$C:$C,'Summary new'!$C9,'New data'!$D:$D,'Summary new'!$D9)</f>
        <v>82.669538497924705</v>
      </c>
      <c r="H9" s="8">
        <f>AVERAGEIFS('New data'!H:H,'New data'!$B:$B,'Summary new'!$B9,'New data'!$C:$C,'Summary new'!$C9,'New data'!$D:$D,'Summary new'!$D9)</f>
        <v>98.323752880096151</v>
      </c>
      <c r="I9" s="1">
        <f>AVERAGEIFS('New data'!I:I,'New data'!$B:$B,'Summary new'!$B9,'New data'!$C:$C,'Summary new'!$C9,'New data'!$D:$D,'Summary new'!$D9)</f>
        <v>59.286749839782559</v>
      </c>
      <c r="J9" s="8">
        <f>AVERAGEIFS('New data'!J:J,'New data'!$B:$B,'Summary new'!$B9,'New data'!$C:$C,'Summary new'!$C9,'New data'!$D:$D,'Summary new'!$D9)</f>
        <v>89.412250041961457</v>
      </c>
      <c r="K9" s="1">
        <f>AVERAGEIFS('New data'!K:K,'New data'!$B:$B,'Summary new'!$B9,'New data'!$C:$C,'Summary new'!$C9,'New data'!$D:$D,'Summary new'!$D9)</f>
        <v>54.088625431060649</v>
      </c>
      <c r="L9" s="1">
        <f>AVERAGEIFS('New data'!L:L,'New data'!$B:$B,'Summary new'!$B9,'New data'!$C:$C,'Summary new'!$C9,'New data'!$D:$D,'Summary new'!$D9)</f>
        <v>29.707607746124228</v>
      </c>
      <c r="M9" s="1">
        <f>AVERAGEIFS('New data'!M:M,'New data'!$B:$B,'Summary new'!$B9,'New data'!$C:$C,'Summary new'!$C9,'New data'!$D:$D,'Summary new'!$D9)</f>
        <v>0.60012501012533837</v>
      </c>
      <c r="N9" s="1">
        <f>AVERAGEIFS('New data'!N:N,'New data'!$B:$B,'Summary new'!$B9,'New data'!$C:$C,'Summary new'!$C9,'New data'!$D:$D,'Summary new'!$D9)</f>
        <v>0.58730473741888978</v>
      </c>
      <c r="O9" s="1">
        <f>AVERAGEIFS('New data'!O:O,'New data'!$B:$B,'Summary new'!$B9,'New data'!$C:$C,'Summary new'!$C9,'New data'!$D:$D,'Summary new'!$D9)</f>
        <v>0.63009633496403639</v>
      </c>
      <c r="P9" s="1">
        <f>AVERAGEIFS('New data'!P:P,'New data'!$B:$B,'Summary new'!$B9,'New data'!$C:$C,'Summary new'!$C9,'New data'!$D:$D,'Summary new'!$D9)</f>
        <v>0.63709045201539938</v>
      </c>
      <c r="Q9" s="1">
        <f>AVERAGEIFS('New data'!Q:Q,'New data'!$B:$B,'Summary new'!$B9,'New data'!$C:$C,'Summary new'!$C9,'New data'!$D:$D,'Summary new'!$D9)</f>
        <v>0.64869392290711347</v>
      </c>
      <c r="R9" s="1">
        <f>AVERAGEIFS('New data'!R:R,'New data'!$B:$B,'Summary new'!$B9,'New data'!$C:$C,'Summary new'!$C9,'New data'!$D:$D,'Summary new'!$D9)</f>
        <v>0.68461614847183161</v>
      </c>
      <c r="S9" s="1">
        <f>AVERAGEIFS('New data'!S:S,'New data'!$B:$B,'Summary new'!$B9,'New data'!$C:$C,'Summary new'!$C9,'New data'!$D:$D,'Summary new'!$D9)</f>
        <v>0.70300018042325918</v>
      </c>
      <c r="T9" s="1">
        <f>AVERAGEIFS('New data'!T:T,'New data'!$B:$B,'Summary new'!$B9,'New data'!$C:$C,'Summary new'!$C9,'New data'!$D:$D,'Summary new'!$D9)</f>
        <v>22</v>
      </c>
      <c r="U9" s="1">
        <f>AVERAGEIFS('New data'!U:U,'New data'!$B:$B,'Summary new'!$B9,'New data'!$C:$C,'Summary new'!$C9,'New data'!$D:$D,'Summary new'!$D9)</f>
        <v>2</v>
      </c>
      <c r="V9" s="1">
        <f>AVERAGEIFS('New data'!V:V,'New data'!$B:$B,'Summary new'!$B9,'New data'!$C:$C,'Summary new'!$C9,'New data'!$D:$D,'Summary new'!$D9)</f>
        <v>100</v>
      </c>
      <c r="W9" s="1">
        <f>AVERAGEIFS('New data'!W:W,'New data'!$B:$B,'Summary new'!$B9,'New data'!$C:$C,'Summary new'!$C9,'New data'!$D:$D,'Summary new'!$D9)</f>
        <v>0.40000000596046398</v>
      </c>
      <c r="X9" s="1">
        <f>AVERAGEIFS('New data'!X:X,'New data'!$B:$B,'Summary new'!$B9,'New data'!$C:$C,'Summary new'!$C9,'New data'!$D:$D,'Summary new'!$D9)</f>
        <v>1.29999995231628</v>
      </c>
      <c r="Y9" s="1">
        <f>AVERAGEIFS('New data'!Y:Y,'New data'!$B:$B,'Summary new'!$B9,'New data'!$C:$C,'Summary new'!$C9,'New data'!$D:$D,'Summary new'!$D9)</f>
        <v>0.89999997615814198</v>
      </c>
      <c r="Z9" s="1">
        <f>AVERAGEIFS('New data'!Z:Z,'New data'!$B:$B,'Summary new'!$B9,'New data'!$C:$C,'Summary new'!$C9,'New data'!$D:$D,'Summary new'!$D9)</f>
        <v>1944.8116451501844</v>
      </c>
      <c r="AA9" s="1">
        <f>AVERAGEIFS('New data'!AA:AA,'New data'!$B:$B,'Summary new'!$B9,'New data'!$C:$C,'Summary new'!$C9,'New data'!$D:$D,'Summary new'!$D9)</f>
        <v>151.81113207340229</v>
      </c>
      <c r="AB9" s="1">
        <f>AVERAGEIFS('New data'!AB:AB,'New data'!$B:$B,'Summary new'!$B9,'New data'!$C:$C,'Summary new'!$C9,'New data'!$D:$D,'Summary new'!$D9)</f>
        <v>55.287062644958461</v>
      </c>
      <c r="AC9" s="1">
        <f>AVERAGEIFS('New data'!AC:AC,'New data'!$B:$B,'Summary new'!$B9,'New data'!$C:$C,'Summary new'!$C9,'New data'!$D:$D,'Summary new'!$D9)</f>
        <v>77.049792289733844</v>
      </c>
      <c r="AD9" s="1">
        <f>AVERAGEIFS('New data'!AD:AD,'New data'!$B:$B,'Summary new'!$B9,'New data'!$C:$C,'Summary new'!$C9,'New data'!$D:$D,'Summary new'!$D9)</f>
        <v>7.9109387588687046</v>
      </c>
      <c r="AE9" s="1">
        <f>AVERAGEIFS('New data'!AE:AE,'New data'!$B:$B,'Summary new'!$B9,'New data'!$C:$C,'Summary new'!$C9,'New data'!$D:$D,'Summary new'!$D9)</f>
        <v>9.681818855460719</v>
      </c>
      <c r="AF9" s="1">
        <f>AVERAGEIFS('New data'!AF:AF,'New data'!$B:$B,'Summary new'!$B9,'New data'!$C:$C,'Summary new'!$C9,'New data'!$D:$D,'Summary new'!$D9)</f>
        <v>1.3579146414995162</v>
      </c>
      <c r="AG9" s="1">
        <f>AVERAGEIFS('New data'!AG:AG,'New data'!$B:$B,'Summary new'!$B9,'New data'!$C:$C,'Summary new'!$C9,'New data'!$D:$D,'Summary new'!$D9)</f>
        <v>1.3386719822883562</v>
      </c>
      <c r="AH9" s="3">
        <f>AVERAGEIFS('New data'!AH:AH,'New data'!$B:$B,'Summary new'!$B9,'New data'!$C:$C,'Summary new'!$C9,'New data'!$D:$D,'Summary new'!$D9)</f>
        <v>0.14791247254029088</v>
      </c>
      <c r="AI9" s="3">
        <f>AVERAGEIFS('New data'!AI:AI,'New data'!$B:$B,'Summary new'!$B9,'New data'!$C:$C,'Summary new'!$C9,'New data'!$D:$D,'Summary new'!$D9)</f>
        <v>0.26251924986423447</v>
      </c>
      <c r="AJ9" s="1">
        <f>AVERAGEIFS('New data'!AJ:AJ,'New data'!$B:$B,'Summary new'!$B9,'New data'!$C:$C,'Summary new'!$C9,'New data'!$D:$D,'Summary new'!$D9)</f>
        <v>0.71929010838775798</v>
      </c>
      <c r="AK9" s="1">
        <f>AVERAGEIFS('New data'!AK:AK,'New data'!$B:$B,'Summary new'!$B9,'New data'!$C:$C,'Summary new'!$C9,'New data'!$D:$D,'Summary new'!$D9)</f>
        <v>0.683159508818038</v>
      </c>
      <c r="AL9" s="1">
        <f>AVERAGEIFS('New data'!AL:AL,'New data'!$B:$B,'Summary new'!$B9,'New data'!$C:$C,'Summary new'!$C9,'New data'!$D:$D,'Summary new'!$D9)</f>
        <v>-2.2462738159656088</v>
      </c>
    </row>
    <row r="10" spans="1:38" x14ac:dyDescent="0.25">
      <c r="A10" t="str" cm="1">
        <f t="array" ref="A10:D10">_xlfn.TEXTSPLIT(E10,"_")</f>
        <v/>
      </c>
      <c r="B10" t="str">
        <v>Plane</v>
      </c>
      <c r="C10" t="str">
        <v>Parallel</v>
      </c>
      <c r="D10" t="str">
        <v>Longest</v>
      </c>
      <c r="E10" t="s">
        <v>366</v>
      </c>
      <c r="F10" s="1">
        <f>AVERAGEIFS('New data'!F:F,'New data'!$B:$B,'Summary new'!$B10,'New data'!$C:$C,'Summary new'!$C10,'New data'!$D:$D,'Summary new'!$D10)</f>
        <v>158.7190380096433</v>
      </c>
      <c r="G10" s="1">
        <f>AVERAGEIFS('New data'!G:G,'New data'!$B:$B,'Summary new'!$B10,'New data'!$C:$C,'Summary new'!$C10,'New data'!$D:$D,'Summary new'!$D10)</f>
        <v>102.28615474700905</v>
      </c>
      <c r="H10" s="8">
        <f>AVERAGEIFS('New data'!H:H,'New data'!$B:$B,'Summary new'!$B10,'New data'!$C:$C,'Summary new'!$C10,'New data'!$D:$D,'Summary new'!$D10)</f>
        <v>172.15314722061117</v>
      </c>
      <c r="I10" s="1">
        <f>AVERAGEIFS('New data'!I:I,'New data'!$B:$B,'Summary new'!$B10,'New data'!$C:$C,'Summary new'!$C10,'New data'!$D:$D,'Summary new'!$D10)</f>
        <v>122.310750007629</v>
      </c>
      <c r="J10" s="8">
        <f>AVERAGEIFS('New data'!J:J,'New data'!$B:$B,'Summary new'!$B10,'New data'!$C:$C,'Summary new'!$C10,'New data'!$D:$D,'Summary new'!$D10)</f>
        <v>161.92844176292394</v>
      </c>
      <c r="K10" s="1">
        <f>AVERAGEIFS('New data'!K:K,'New data'!$B:$B,'Summary new'!$B10,'New data'!$C:$C,'Summary new'!$C10,'New data'!$D:$D,'Summary new'!$D10)</f>
        <v>116.14524888992274</v>
      </c>
      <c r="L10" s="1">
        <f>AVERAGEIFS('New data'!L:L,'New data'!$B:$B,'Summary new'!$B10,'New data'!$C:$C,'Summary new'!$C10,'New data'!$D:$D,'Summary new'!$D10)</f>
        <v>76.499456048011709</v>
      </c>
      <c r="M10" s="1">
        <f>AVERAGEIFS('New data'!M:M,'New data'!$B:$B,'Summary new'!$B10,'New data'!$C:$C,'Summary new'!$C10,'New data'!$D:$D,'Summary new'!$D10)</f>
        <v>0.7664999999105927</v>
      </c>
      <c r="N10" s="1">
        <f>AVERAGEIFS('New data'!N:N,'New data'!$B:$B,'Summary new'!$B10,'New data'!$C:$C,'Summary new'!$C10,'New data'!$D:$D,'Summary new'!$D10)</f>
        <v>0.62316552177071527</v>
      </c>
      <c r="O10" s="1">
        <f>AVERAGEIFS('New data'!O:O,'New data'!$B:$B,'Summary new'!$B10,'New data'!$C:$C,'Summary new'!$C10,'New data'!$D:$D,'Summary new'!$D10)</f>
        <v>0.65003664791583959</v>
      </c>
      <c r="P10" s="1">
        <f>AVERAGEIFS('New data'!P:P,'New data'!$B:$B,'Summary new'!$B10,'New data'!$C:$C,'Summary new'!$C10,'New data'!$D:$D,'Summary new'!$D10)</f>
        <v>0.62462365254759744</v>
      </c>
      <c r="Q10" s="1">
        <f>AVERAGEIFS('New data'!Q:Q,'New data'!$B:$B,'Summary new'!$B10,'New data'!$C:$C,'Summary new'!$C10,'New data'!$D:$D,'Summary new'!$D10)</f>
        <v>0.63196911662816946</v>
      </c>
      <c r="R10" s="1">
        <f>AVERAGEIFS('New data'!R:R,'New data'!$B:$B,'Summary new'!$B10,'New data'!$C:$C,'Summary new'!$C10,'New data'!$D:$D,'Summary new'!$D10)</f>
        <v>0.65445103496313051</v>
      </c>
      <c r="S10" s="1">
        <f>AVERAGEIFS('New data'!S:S,'New data'!$B:$B,'Summary new'!$B10,'New data'!$C:$C,'Summary new'!$C10,'New data'!$D:$D,'Summary new'!$D10)</f>
        <v>0.66675957292318311</v>
      </c>
      <c r="T10" s="1">
        <f>AVERAGEIFS('New data'!T:T,'New data'!$B:$B,'Summary new'!$B10,'New data'!$C:$C,'Summary new'!$C10,'New data'!$D:$D,'Summary new'!$D10)</f>
        <v>21.5</v>
      </c>
      <c r="U10" s="1">
        <f>AVERAGEIFS('New data'!U:U,'New data'!$B:$B,'Summary new'!$B10,'New data'!$C:$C,'Summary new'!$C10,'New data'!$D:$D,'Summary new'!$D10)</f>
        <v>2</v>
      </c>
      <c r="V10" s="1">
        <f>AVERAGEIFS('New data'!V:V,'New data'!$B:$B,'Summary new'!$B10,'New data'!$C:$C,'Summary new'!$C10,'New data'!$D:$D,'Summary new'!$D10)</f>
        <v>100</v>
      </c>
      <c r="W10" s="1">
        <f>AVERAGEIFS('New data'!W:W,'New data'!$B:$B,'Summary new'!$B10,'New data'!$C:$C,'Summary new'!$C10,'New data'!$D:$D,'Summary new'!$D10)</f>
        <v>0.99000000953674305</v>
      </c>
      <c r="X10" s="1">
        <f>AVERAGEIFS('New data'!X:X,'New data'!$B:$B,'Summary new'!$B10,'New data'!$C:$C,'Summary new'!$C10,'New data'!$D:$D,'Summary new'!$D10)</f>
        <v>1.29999995231628</v>
      </c>
      <c r="Y10" s="1">
        <f>AVERAGEIFS('New data'!Y:Y,'New data'!$B:$B,'Summary new'!$B10,'New data'!$C:$C,'Summary new'!$C10,'New data'!$D:$D,'Summary new'!$D10)</f>
        <v>0.89999997615814198</v>
      </c>
      <c r="Z10" s="1">
        <f>AVERAGEIFS('New data'!Z:Z,'New data'!$B:$B,'Summary new'!$B10,'New data'!$C:$C,'Summary new'!$C10,'New data'!$D:$D,'Summary new'!$D10)</f>
        <v>1103.1337751150124</v>
      </c>
      <c r="AA10" s="1">
        <f>AVERAGEIFS('New data'!AA:AA,'New data'!$B:$B,'Summary new'!$B10,'New data'!$C:$C,'Summary new'!$C10,'New data'!$D:$D,'Summary new'!$D10)</f>
        <v>166.85399647057045</v>
      </c>
      <c r="AB10" s="1">
        <f>AVERAGEIFS('New data'!AB:AB,'New data'!$B:$B,'Summary new'!$B10,'New data'!$C:$C,'Summary new'!$C10,'New data'!$D:$D,'Summary new'!$D10)</f>
        <v>46.846676349639843</v>
      </c>
      <c r="AC10" s="1">
        <f>AVERAGEIFS('New data'!AC:AC,'New data'!$B:$B,'Summary new'!$B10,'New data'!$C:$C,'Summary new'!$C10,'New data'!$D:$D,'Summary new'!$D10)</f>
        <v>77.049792289733844</v>
      </c>
      <c r="AD10" s="1">
        <f>AVERAGEIFS('New data'!AD:AD,'New data'!$B:$B,'Summary new'!$B10,'New data'!$C:$C,'Summary new'!$C10,'New data'!$D:$D,'Summary new'!$D10)</f>
        <v>8.476977874059223</v>
      </c>
      <c r="AE10" s="1">
        <f>AVERAGEIFS('New data'!AE:AE,'New data'!$B:$B,'Summary new'!$B10,'New data'!$C:$C,'Summary new'!$C10,'New data'!$D:$D,'Summary new'!$D10)</f>
        <v>10.04426783602683</v>
      </c>
      <c r="AF10" s="1">
        <f>AVERAGEIFS('New data'!AF:AF,'New data'!$B:$B,'Summary new'!$B10,'New data'!$C:$C,'Summary new'!$C10,'New data'!$D:$D,'Summary new'!$D10)</f>
        <v>1.6107477396726588</v>
      </c>
      <c r="AG10" s="1">
        <f>AVERAGEIFS('New data'!AG:AG,'New data'!$B:$B,'Summary new'!$B10,'New data'!$C:$C,'Summary new'!$C10,'New data'!$D:$D,'Summary new'!$D10)</f>
        <v>1.3386719822883562</v>
      </c>
      <c r="AH10" s="3">
        <f>AVERAGEIFS('New data'!AH:AH,'New data'!$B:$B,'Summary new'!$B10,'New data'!$C:$C,'Summary new'!$C10,'New data'!$D:$D,'Summary new'!$D10)</f>
        <v>2.0851211611368027E-2</v>
      </c>
      <c r="AI10" s="3">
        <f>AVERAGEIFS('New data'!AI:AI,'New data'!$B:$B,'Summary new'!$B10,'New data'!$C:$C,'Summary new'!$C10,'New data'!$D:$D,'Summary new'!$D10)</f>
        <v>0.49282853929648035</v>
      </c>
      <c r="AJ10" s="1">
        <f>AVERAGEIFS('New data'!AJ:AJ,'New data'!$B:$B,'Summary new'!$B10,'New data'!$C:$C,'Summary new'!$C10,'New data'!$D:$D,'Summary new'!$D10)</f>
        <v>-2.4159132442071529E-2</v>
      </c>
      <c r="AK10" s="1">
        <f>AVERAGEIFS('New data'!AK:AK,'New data'!$B:$B,'Summary new'!$B10,'New data'!$C:$C,'Summary new'!$C10,'New data'!$D:$D,'Summary new'!$D10)</f>
        <v>-2.6909144244974363E-2</v>
      </c>
      <c r="AL10" s="1">
        <f>AVERAGEIFS('New data'!AL:AL,'New data'!$B:$B,'Summary new'!$B10,'New data'!$C:$C,'Summary new'!$C10,'New data'!$D:$D,'Summary new'!$D10)</f>
        <v>0.9188995693968246</v>
      </c>
    </row>
    <row r="11" spans="1:38" x14ac:dyDescent="0.25">
      <c r="A11" t="str" cm="1">
        <f t="array" ref="A11:D11">_xlfn.TEXTSPLIT(E11,"_")</f>
        <v/>
      </c>
      <c r="B11" t="str">
        <v>Plane</v>
      </c>
      <c r="C11" t="str">
        <v>15</v>
      </c>
      <c r="D11" t="str">
        <v>Longest</v>
      </c>
      <c r="E11" t="s">
        <v>367</v>
      </c>
      <c r="F11" s="1">
        <f>AVERAGEIFS('New data'!F:F,'New data'!$B:$B,'Summary new'!$B11,'New data'!$C:$C,'Summary new'!$C11,'New data'!$D:$D,'Summary new'!$D11)</f>
        <v>189.82520365715004</v>
      </c>
      <c r="G11" s="1">
        <f>AVERAGEIFS('New data'!G:G,'New data'!$B:$B,'Summary new'!$B11,'New data'!$C:$C,'Summary new'!$C11,'New data'!$D:$D,'Summary new'!$D11)</f>
        <v>107.12311434745762</v>
      </c>
      <c r="H11" s="8">
        <f>AVERAGEIFS('New data'!H:H,'New data'!$B:$B,'Summary new'!$B11,'New data'!$C:$C,'Summary new'!$C11,'New data'!$D:$D,'Summary new'!$D11)</f>
        <v>200.49662828445409</v>
      </c>
      <c r="I11" s="1">
        <f>AVERAGEIFS('New data'!I:I,'New data'!$B:$B,'Summary new'!$B11,'New data'!$C:$C,'Summary new'!$C11,'New data'!$D:$D,'Summary new'!$D11)</f>
        <v>142.74237370491016</v>
      </c>
      <c r="J11" s="8">
        <f>AVERAGEIFS('New data'!J:J,'New data'!$B:$B,'Summary new'!$B11,'New data'!$C:$C,'Summary new'!$C11,'New data'!$D:$D,'Summary new'!$D11)</f>
        <v>192.12978887557964</v>
      </c>
      <c r="K11" s="1">
        <f>AVERAGEIFS('New data'!K:K,'New data'!$B:$B,'Summary new'!$B11,'New data'!$C:$C,'Summary new'!$C11,'New data'!$D:$D,'Summary new'!$D11)</f>
        <v>137.90037405490864</v>
      </c>
      <c r="L11" s="1">
        <f>AVERAGEIFS('New data'!L:L,'New data'!$B:$B,'Summary new'!$B11,'New data'!$C:$C,'Summary new'!$C11,'New data'!$D:$D,'Summary new'!$D11)</f>
        <v>104.3289940357206</v>
      </c>
      <c r="M11" s="1">
        <f>AVERAGEIFS('New data'!M:M,'New data'!$B:$B,'Summary new'!$B11,'New data'!$C:$C,'Summary new'!$C11,'New data'!$D:$D,'Summary new'!$D11)</f>
        <v>0.74437500163912729</v>
      </c>
      <c r="N11" s="1">
        <f>AVERAGEIFS('New data'!N:N,'New data'!$B:$B,'Summary new'!$B11,'New data'!$C:$C,'Summary new'!$C11,'New data'!$D:$D,'Summary new'!$D11)</f>
        <v>0.64966617524623838</v>
      </c>
      <c r="O11" s="1">
        <f>AVERAGEIFS('New data'!O:O,'New data'!$B:$B,'Summary new'!$B11,'New data'!$C:$C,'Summary new'!$C11,'New data'!$D:$D,'Summary new'!$D11)</f>
        <v>0.70342601463198595</v>
      </c>
      <c r="P11" s="1">
        <f>AVERAGEIFS('New data'!P:P,'New data'!$B:$B,'Summary new'!$B11,'New data'!$C:$C,'Summary new'!$C11,'New data'!$D:$D,'Summary new'!$D11)</f>
        <v>0.64230761304497674</v>
      </c>
      <c r="Q11" s="1">
        <f>AVERAGEIFS('New data'!Q:Q,'New data'!$B:$B,'Summary new'!$B11,'New data'!$C:$C,'Summary new'!$C11,'New data'!$D:$D,'Summary new'!$D11)</f>
        <v>0.6415566504001613</v>
      </c>
      <c r="R11" s="1">
        <f>AVERAGEIFS('New data'!R:R,'New data'!$B:$B,'Summary new'!$B11,'New data'!$C:$C,'Summary new'!$C11,'New data'!$D:$D,'Summary new'!$D11)</f>
        <v>0.66726539656519857</v>
      </c>
      <c r="S11" s="1">
        <f>AVERAGEIFS('New data'!S:S,'New data'!$B:$B,'Summary new'!$B11,'New data'!$C:$C,'Summary new'!$C11,'New data'!$D:$D,'Summary new'!$D11)</f>
        <v>0.67776103690266554</v>
      </c>
      <c r="T11" s="1">
        <f>AVERAGEIFS('New data'!T:T,'New data'!$B:$B,'Summary new'!$B11,'New data'!$C:$C,'Summary new'!$C11,'New data'!$D:$D,'Summary new'!$D11)</f>
        <v>21.5</v>
      </c>
      <c r="U11" s="1">
        <f>AVERAGEIFS('New data'!U:U,'New data'!$B:$B,'Summary new'!$B11,'New data'!$C:$C,'Summary new'!$C11,'New data'!$D:$D,'Summary new'!$D11)</f>
        <v>2</v>
      </c>
      <c r="V11" s="1">
        <f>AVERAGEIFS('New data'!V:V,'New data'!$B:$B,'Summary new'!$B11,'New data'!$C:$C,'Summary new'!$C11,'New data'!$D:$D,'Summary new'!$D11)</f>
        <v>100</v>
      </c>
      <c r="W11" s="1">
        <f>AVERAGEIFS('New data'!W:W,'New data'!$B:$B,'Summary new'!$B11,'New data'!$C:$C,'Summary new'!$C11,'New data'!$D:$D,'Summary new'!$D11)</f>
        <v>0.99000000953674305</v>
      </c>
      <c r="X11" s="1">
        <f>AVERAGEIFS('New data'!X:X,'New data'!$B:$B,'Summary new'!$B11,'New data'!$C:$C,'Summary new'!$C11,'New data'!$D:$D,'Summary new'!$D11)</f>
        <v>1.29999995231628</v>
      </c>
      <c r="Y11" s="1">
        <f>AVERAGEIFS('New data'!Y:Y,'New data'!$B:$B,'Summary new'!$B11,'New data'!$C:$C,'Summary new'!$C11,'New data'!$D:$D,'Summary new'!$D11)</f>
        <v>0.89999997615814198</v>
      </c>
      <c r="Z11" s="1">
        <f>AVERAGEIFS('New data'!Z:Z,'New data'!$B:$B,'Summary new'!$B11,'New data'!$C:$C,'Summary new'!$C11,'New data'!$D:$D,'Summary new'!$D11)</f>
        <v>1426.752318263053</v>
      </c>
      <c r="AA11" s="1">
        <f>AVERAGEIFS('New data'!AA:AA,'New data'!$B:$B,'Summary new'!$B11,'New data'!$C:$C,'Summary new'!$C11,'New data'!$D:$D,'Summary new'!$D11)</f>
        <v>164.55677232891304</v>
      </c>
      <c r="AB11" s="1">
        <f>AVERAGEIFS('New data'!AB:AB,'New data'!$B:$B,'Summary new'!$B11,'New data'!$C:$C,'Summary new'!$C11,'New data'!$D:$D,'Summary new'!$D11)</f>
        <v>47.293221950530956</v>
      </c>
      <c r="AC11" s="1">
        <f>AVERAGEIFS('New data'!AC:AC,'New data'!$B:$B,'Summary new'!$B11,'New data'!$C:$C,'Summary new'!$C11,'New data'!$D:$D,'Summary new'!$D11)</f>
        <v>77.049792289733844</v>
      </c>
      <c r="AD11" s="1">
        <f>AVERAGEIFS('New data'!AD:AD,'New data'!$B:$B,'Summary new'!$B11,'New data'!$C:$C,'Summary new'!$C11,'New data'!$D:$D,'Summary new'!$D11)</f>
        <v>8.4987500933930171</v>
      </c>
      <c r="AE11" s="1">
        <f>AVERAGEIFS('New data'!AE:AE,'New data'!$B:$B,'Summary new'!$B11,'New data'!$C:$C,'Summary new'!$C11,'New data'!$D:$D,'Summary new'!$D11)</f>
        <v>9.9455783765297205</v>
      </c>
      <c r="AF11" s="1">
        <f>AVERAGEIFS('New data'!AF:AF,'New data'!$B:$B,'Summary new'!$B11,'New data'!$C:$C,'Summary new'!$C11,'New data'!$D:$D,'Summary new'!$D11)</f>
        <v>1.5784746557474085</v>
      </c>
      <c r="AG11" s="1">
        <f>AVERAGEIFS('New data'!AG:AG,'New data'!$B:$B,'Summary new'!$B11,'New data'!$C:$C,'Summary new'!$C11,'New data'!$D:$D,'Summary new'!$D11)</f>
        <v>1.3386719822883562</v>
      </c>
      <c r="AH11" s="3">
        <f>AVERAGEIFS('New data'!AH:AH,'New data'!$B:$B,'Summary new'!$B11,'New data'!$C:$C,'Summary new'!$C11,'New data'!$D:$D,'Summary new'!$D11)</f>
        <v>1.7909293021652402E-2</v>
      </c>
      <c r="AI11" s="3">
        <f>AVERAGEIFS('New data'!AI:AI,'New data'!$B:$B,'Summary new'!$B11,'New data'!$C:$C,'Summary new'!$C11,'New data'!$D:$D,'Summary new'!$D11)</f>
        <v>0.77958518266646382</v>
      </c>
      <c r="AJ11" s="1">
        <f>AVERAGEIFS('New data'!AJ:AJ,'New data'!$B:$B,'Summary new'!$B11,'New data'!$C:$C,'Summary new'!$C11,'New data'!$D:$D,'Summary new'!$D11)</f>
        <v>-2.8325587669048649E-3</v>
      </c>
      <c r="AK11" s="1">
        <f>AVERAGEIFS('New data'!AK:AK,'New data'!$B:$B,'Summary new'!$B11,'New data'!$C:$C,'Summary new'!$C11,'New data'!$D:$D,'Summary new'!$D11)</f>
        <v>-5.205167323418804E-3</v>
      </c>
      <c r="AL11" s="1">
        <f>AVERAGEIFS('New data'!AL:AL,'New data'!$B:$B,'Summary new'!$B11,'New data'!$C:$C,'Summary new'!$C11,'New data'!$D:$D,'Summary new'!$D11)</f>
        <v>0.78309567069511099</v>
      </c>
    </row>
    <row r="12" spans="1:38" x14ac:dyDescent="0.25">
      <c r="A12" t="str" cm="1">
        <f t="array" ref="A12:D12">_xlfn.TEXTSPLIT(E12,"_")</f>
        <v/>
      </c>
      <c r="B12" t="str">
        <v>Plane</v>
      </c>
      <c r="C12" t="str">
        <v>45</v>
      </c>
      <c r="D12" t="str">
        <v>Longest</v>
      </c>
      <c r="E12" t="s">
        <v>368</v>
      </c>
      <c r="F12" s="1">
        <f>AVERAGEIFS('New data'!F:F,'New data'!$B:$B,'Summary new'!$B12,'New data'!$C:$C,'Summary new'!$C12,'New data'!$D:$D,'Summary new'!$D12)</f>
        <v>218.50905632972677</v>
      </c>
      <c r="G12" s="1">
        <f>AVERAGEIFS('New data'!G:G,'New data'!$B:$B,'Summary new'!$B12,'New data'!$C:$C,'Summary new'!$C12,'New data'!$D:$D,'Summary new'!$D12)</f>
        <v>117.45882868766749</v>
      </c>
      <c r="H12" s="8">
        <f>AVERAGEIFS('New data'!H:H,'New data'!$B:$B,'Summary new'!$B12,'New data'!$C:$C,'Summary new'!$C12,'New data'!$D:$D,'Summary new'!$D12)</f>
        <v>225.90329790115319</v>
      </c>
      <c r="I12" s="1">
        <f>AVERAGEIFS('New data'!I:I,'New data'!$B:$B,'Summary new'!$B12,'New data'!$C:$C,'Summary new'!$C12,'New data'!$D:$D,'Summary new'!$D12)</f>
        <v>162.48862457275374</v>
      </c>
      <c r="J12" s="8">
        <f>AVERAGEIFS('New data'!J:J,'New data'!$B:$B,'Summary new'!$B12,'New data'!$C:$C,'Summary new'!$C12,'New data'!$D:$D,'Summary new'!$D12)</f>
        <v>216.70848393440218</v>
      </c>
      <c r="K12" s="1">
        <f>AVERAGEIFS('New data'!K:K,'New data'!$B:$B,'Summary new'!$B12,'New data'!$C:$C,'Summary new'!$C12,'New data'!$D:$D,'Summary new'!$D12)</f>
        <v>157.23862433433516</v>
      </c>
      <c r="L12" s="1">
        <f>AVERAGEIFS('New data'!L:L,'New data'!$B:$B,'Summary new'!$B12,'New data'!$C:$C,'Summary new'!$C12,'New data'!$D:$D,'Summary new'!$D12)</f>
        <v>90.553489208221293</v>
      </c>
      <c r="M12" s="1">
        <f>AVERAGEIFS('New data'!M:M,'New data'!$B:$B,'Summary new'!$B12,'New data'!$C:$C,'Summary new'!$C12,'New data'!$D:$D,'Summary new'!$D12)</f>
        <v>0.72587499395012833</v>
      </c>
      <c r="N12" s="1">
        <f>AVERAGEIFS('New data'!N:N,'New data'!$B:$B,'Summary new'!$B12,'New data'!$C:$C,'Summary new'!$C12,'New data'!$D:$D,'Summary new'!$D12)</f>
        <v>0.62646076083183233</v>
      </c>
      <c r="O12" s="1">
        <f>AVERAGEIFS('New data'!O:O,'New data'!$B:$B,'Summary new'!$B12,'New data'!$C:$C,'Summary new'!$C12,'New data'!$D:$D,'Summary new'!$D12)</f>
        <v>0.67023996263742402</v>
      </c>
      <c r="P12" s="1">
        <f>AVERAGEIFS('New data'!P:P,'New data'!$B:$B,'Summary new'!$B12,'New data'!$C:$C,'Summary new'!$C12,'New data'!$D:$D,'Summary new'!$D12)</f>
        <v>0.63278738781809774</v>
      </c>
      <c r="Q12" s="1">
        <f>AVERAGEIFS('New data'!Q:Q,'New data'!$B:$B,'Summary new'!$B12,'New data'!$C:$C,'Summary new'!$C12,'New data'!$D:$D,'Summary new'!$D12)</f>
        <v>0.63286769762635187</v>
      </c>
      <c r="R12" s="1">
        <f>AVERAGEIFS('New data'!R:R,'New data'!$B:$B,'Summary new'!$B12,'New data'!$C:$C,'Summary new'!$C12,'New data'!$D:$D,'Summary new'!$D12)</f>
        <v>0.66023369878530436</v>
      </c>
      <c r="S12" s="1">
        <f>AVERAGEIFS('New data'!S:S,'New data'!$B:$B,'Summary new'!$B12,'New data'!$C:$C,'Summary new'!$C12,'New data'!$D:$D,'Summary new'!$D12)</f>
        <v>0.67053678631782454</v>
      </c>
      <c r="T12" s="1">
        <f>AVERAGEIFS('New data'!T:T,'New data'!$B:$B,'Summary new'!$B12,'New data'!$C:$C,'Summary new'!$C12,'New data'!$D:$D,'Summary new'!$D12)</f>
        <v>20.375</v>
      </c>
      <c r="U12" s="1">
        <f>AVERAGEIFS('New data'!U:U,'New data'!$B:$B,'Summary new'!$B12,'New data'!$C:$C,'Summary new'!$C12,'New data'!$D:$D,'Summary new'!$D12)</f>
        <v>2</v>
      </c>
      <c r="V12" s="1">
        <f>AVERAGEIFS('New data'!V:V,'New data'!$B:$B,'Summary new'!$B12,'New data'!$C:$C,'Summary new'!$C12,'New data'!$D:$D,'Summary new'!$D12)</f>
        <v>100</v>
      </c>
      <c r="W12" s="1">
        <f>AVERAGEIFS('New data'!W:W,'New data'!$B:$B,'Summary new'!$B12,'New data'!$C:$C,'Summary new'!$C12,'New data'!$D:$D,'Summary new'!$D12)</f>
        <v>0.99000000953674305</v>
      </c>
      <c r="X12" s="1">
        <f>AVERAGEIFS('New data'!X:X,'New data'!$B:$B,'Summary new'!$B12,'New data'!$C:$C,'Summary new'!$C12,'New data'!$D:$D,'Summary new'!$D12)</f>
        <v>1.29999995231628</v>
      </c>
      <c r="Y12" s="1">
        <f>AVERAGEIFS('New data'!Y:Y,'New data'!$B:$B,'Summary new'!$B12,'New data'!$C:$C,'Summary new'!$C12,'New data'!$D:$D,'Summary new'!$D12)</f>
        <v>0.89999997615814198</v>
      </c>
      <c r="Z12" s="1">
        <f>AVERAGEIFS('New data'!Z:Z,'New data'!$B:$B,'Summary new'!$B12,'New data'!$C:$C,'Summary new'!$C12,'New data'!$D:$D,'Summary new'!$D12)</f>
        <v>1453.8178812265396</v>
      </c>
      <c r="AA12" s="1">
        <f>AVERAGEIFS('New data'!AA:AA,'New data'!$B:$B,'Summary new'!$B12,'New data'!$C:$C,'Summary new'!$C12,'New data'!$D:$D,'Summary new'!$D12)</f>
        <v>165.09799519181234</v>
      </c>
      <c r="AB12" s="1">
        <f>AVERAGEIFS('New data'!AB:AB,'New data'!$B:$B,'Summary new'!$B12,'New data'!$C:$C,'Summary new'!$C12,'New data'!$D:$D,'Summary new'!$D12)</f>
        <v>46.796591758727985</v>
      </c>
      <c r="AC12" s="1">
        <f>AVERAGEIFS('New data'!AC:AC,'New data'!$B:$B,'Summary new'!$B12,'New data'!$C:$C,'Summary new'!$C12,'New data'!$D:$D,'Summary new'!$D12)</f>
        <v>77.049792289733844</v>
      </c>
      <c r="AD12" s="1">
        <f>AVERAGEIFS('New data'!AD:AD,'New data'!$B:$B,'Summary new'!$B12,'New data'!$C:$C,'Summary new'!$C12,'New data'!$D:$D,'Summary new'!$D12)</f>
        <v>8.7346886908635319</v>
      </c>
      <c r="AE12" s="1">
        <f>AVERAGEIFS('New data'!AE:AE,'New data'!$B:$B,'Summary new'!$B12,'New data'!$C:$C,'Summary new'!$C12,'New data'!$D:$D,'Summary new'!$D12)</f>
        <v>10.007778872270125</v>
      </c>
      <c r="AF12" s="1">
        <f>AVERAGEIFS('New data'!AF:AF,'New data'!$B:$B,'Summary new'!$B12,'New data'!$C:$C,'Summary new'!$C12,'New data'!$D:$D,'Summary new'!$D12)</f>
        <v>1.5683215260505623</v>
      </c>
      <c r="AG12" s="1">
        <f>AVERAGEIFS('New data'!AG:AG,'New data'!$B:$B,'Summary new'!$B12,'New data'!$C:$C,'Summary new'!$C12,'New data'!$D:$D,'Summary new'!$D12)</f>
        <v>1.3386719822883562</v>
      </c>
      <c r="AH12" s="3">
        <f>AVERAGEIFS('New data'!AH:AH,'New data'!$B:$B,'Summary new'!$B12,'New data'!$C:$C,'Summary new'!$C12,'New data'!$D:$D,'Summary new'!$D12)</f>
        <v>1.7280370101000038E-2</v>
      </c>
      <c r="AI12" s="3">
        <f>AVERAGEIFS('New data'!AI:AI,'New data'!$B:$B,'Summary new'!$B12,'New data'!$C:$C,'Summary new'!$C12,'New data'!$D:$D,'Summary new'!$D12)</f>
        <v>0.82107473310093404</v>
      </c>
      <c r="AJ12" s="1">
        <f>AVERAGEIFS('New data'!AJ:AJ,'New data'!$B:$B,'Summary new'!$B12,'New data'!$C:$C,'Summary new'!$C12,'New data'!$D:$D,'Summary new'!$D12)</f>
        <v>-6.6673881583003101E-3</v>
      </c>
      <c r="AK12" s="1">
        <f>AVERAGEIFS('New data'!AK:AK,'New data'!$B:$B,'Summary new'!$B12,'New data'!$C:$C,'Summary new'!$C12,'New data'!$D:$D,'Summary new'!$D12)</f>
        <v>-8.1716321799910896E-3</v>
      </c>
      <c r="AL12" s="1">
        <f>AVERAGEIFS('New data'!AL:AL,'New data'!$B:$B,'Summary new'!$B12,'New data'!$C:$C,'Summary new'!$C12,'New data'!$D:$D,'Summary new'!$D12)</f>
        <v>0.93126877894165738</v>
      </c>
    </row>
    <row r="13" spans="1:38" x14ac:dyDescent="0.25">
      <c r="A13" t="str" cm="1">
        <f t="array" ref="A13:D13">_xlfn.TEXTSPLIT(E13,"_")</f>
        <v/>
      </c>
      <c r="B13" t="str">
        <v>Plane</v>
      </c>
      <c r="C13" t="str">
        <v>Oblique</v>
      </c>
      <c r="D13" t="str">
        <v>Longest</v>
      </c>
      <c r="E13" t="s">
        <v>369</v>
      </c>
      <c r="F13" s="1">
        <f>AVERAGEIFS('New data'!F:F,'New data'!$B:$B,'Summary new'!$B13,'New data'!$C:$C,'Summary new'!$C13,'New data'!$D:$D,'Summary new'!$D13)</f>
        <v>203.06196522712668</v>
      </c>
      <c r="G13" s="1">
        <f>AVERAGEIFS('New data'!G:G,'New data'!$B:$B,'Summary new'!$B13,'New data'!$C:$C,'Summary new'!$C13,'New data'!$D:$D,'Summary new'!$D13)</f>
        <v>109.18684506416298</v>
      </c>
      <c r="H13" s="8">
        <f>AVERAGEIFS('New data'!H:H,'New data'!$B:$B,'Summary new'!$B13,'New data'!$C:$C,'Summary new'!$C13,'New data'!$D:$D,'Summary new'!$D13)</f>
        <v>215.41491079330393</v>
      </c>
      <c r="I13" s="1">
        <f>AVERAGEIFS('New data'!I:I,'New data'!$B:$B,'Summary new'!$B13,'New data'!$C:$C,'Summary new'!$C13,'New data'!$D:$D,'Summary new'!$D13)</f>
        <v>151.5817511081693</v>
      </c>
      <c r="J13" s="8">
        <f>AVERAGEIFS('New data'!J:J,'New data'!$B:$B,'Summary new'!$B13,'New data'!$C:$C,'Summary new'!$C13,'New data'!$D:$D,'Summary new'!$D13)</f>
        <v>206.58942294120749</v>
      </c>
      <c r="K13" s="1">
        <f>AVERAGEIFS('New data'!K:K,'New data'!$B:$B,'Summary new'!$B13,'New data'!$C:$C,'Summary new'!$C13,'New data'!$D:$D,'Summary new'!$D13)</f>
        <v>146.55225050449337</v>
      </c>
      <c r="L13" s="1">
        <f>AVERAGEIFS('New data'!L:L,'New data'!$B:$B,'Summary new'!$B13,'New data'!$C:$C,'Summary new'!$C13,'New data'!$D:$D,'Summary new'!$D13)</f>
        <v>73.530849456786981</v>
      </c>
      <c r="M13" s="1">
        <f>AVERAGEIFS('New data'!M:M,'New data'!$B:$B,'Summary new'!$B13,'New data'!$C:$C,'Summary new'!$C13,'New data'!$D:$D,'Summary new'!$D13)</f>
        <v>0.74199999310076203</v>
      </c>
      <c r="N13" s="1">
        <f>AVERAGEIFS('New data'!N:N,'New data'!$B:$B,'Summary new'!$B13,'New data'!$C:$C,'Summary new'!$C13,'New data'!$D:$D,'Summary new'!$D13)</f>
        <v>0.64961133152246409</v>
      </c>
      <c r="O13" s="1">
        <f>AVERAGEIFS('New data'!O:O,'New data'!$B:$B,'Summary new'!$B13,'New data'!$C:$C,'Summary new'!$C13,'New data'!$D:$D,'Summary new'!$D13)</f>
        <v>0.73176096379756894</v>
      </c>
      <c r="P13" s="1">
        <f>AVERAGEIFS('New data'!P:P,'New data'!$B:$B,'Summary new'!$B13,'New data'!$C:$C,'Summary new'!$C13,'New data'!$D:$D,'Summary new'!$D13)</f>
        <v>0.68373953551053968</v>
      </c>
      <c r="Q13" s="1">
        <f>AVERAGEIFS('New data'!Q:Q,'New data'!$B:$B,'Summary new'!$B13,'New data'!$C:$C,'Summary new'!$C13,'New data'!$D:$D,'Summary new'!$D13)</f>
        <v>0.68372517451643922</v>
      </c>
      <c r="R13" s="1">
        <f>AVERAGEIFS('New data'!R:R,'New data'!$B:$B,'Summary new'!$B13,'New data'!$C:$C,'Summary new'!$C13,'New data'!$D:$D,'Summary new'!$D13)</f>
        <v>0.69733245298266366</v>
      </c>
      <c r="S13" s="1">
        <f>AVERAGEIFS('New data'!S:S,'New data'!$B:$B,'Summary new'!$B13,'New data'!$C:$C,'Summary new'!$C13,'New data'!$D:$D,'Summary new'!$D13)</f>
        <v>0.70701921358704523</v>
      </c>
      <c r="T13" s="1">
        <f>AVERAGEIFS('New data'!T:T,'New data'!$B:$B,'Summary new'!$B13,'New data'!$C:$C,'Summary new'!$C13,'New data'!$D:$D,'Summary new'!$D13)</f>
        <v>21.25</v>
      </c>
      <c r="U13" s="1">
        <f>AVERAGEIFS('New data'!U:U,'New data'!$B:$B,'Summary new'!$B13,'New data'!$C:$C,'Summary new'!$C13,'New data'!$D:$D,'Summary new'!$D13)</f>
        <v>2</v>
      </c>
      <c r="V13" s="1">
        <f>AVERAGEIFS('New data'!V:V,'New data'!$B:$B,'Summary new'!$B13,'New data'!$C:$C,'Summary new'!$C13,'New data'!$D:$D,'Summary new'!$D13)</f>
        <v>100</v>
      </c>
      <c r="W13" s="1">
        <f>AVERAGEIFS('New data'!W:W,'New data'!$B:$B,'Summary new'!$B13,'New data'!$C:$C,'Summary new'!$C13,'New data'!$D:$D,'Summary new'!$D13)</f>
        <v>0.99000000953674305</v>
      </c>
      <c r="X13" s="1">
        <f>AVERAGEIFS('New data'!X:X,'New data'!$B:$B,'Summary new'!$B13,'New data'!$C:$C,'Summary new'!$C13,'New data'!$D:$D,'Summary new'!$D13)</f>
        <v>1.29999995231628</v>
      </c>
      <c r="Y13" s="1">
        <f>AVERAGEIFS('New data'!Y:Y,'New data'!$B:$B,'Summary new'!$B13,'New data'!$C:$C,'Summary new'!$C13,'New data'!$D:$D,'Summary new'!$D13)</f>
        <v>0.89999997615814198</v>
      </c>
      <c r="Z13" s="1">
        <f>AVERAGEIFS('New data'!Z:Z,'New data'!$B:$B,'Summary new'!$B13,'New data'!$C:$C,'Summary new'!$C13,'New data'!$D:$D,'Summary new'!$D13)</f>
        <v>1218.4255673885345</v>
      </c>
      <c r="AA13" s="1">
        <f>AVERAGEIFS('New data'!AA:AA,'New data'!$B:$B,'Summary new'!$B13,'New data'!$C:$C,'Summary new'!$C13,'New data'!$D:$D,'Summary new'!$D13)</f>
        <v>164.60979510843734</v>
      </c>
      <c r="AB13" s="1">
        <f>AVERAGEIFS('New data'!AB:AB,'New data'!$B:$B,'Summary new'!$B13,'New data'!$C:$C,'Summary new'!$C13,'New data'!$D:$D,'Summary new'!$D13)</f>
        <v>45.332010746002155</v>
      </c>
      <c r="AC13" s="1">
        <f>AVERAGEIFS('New data'!AC:AC,'New data'!$B:$B,'Summary new'!$B13,'New data'!$C:$C,'Summary new'!$C13,'New data'!$D:$D,'Summary new'!$D13)</f>
        <v>77.049792289733844</v>
      </c>
      <c r="AD13" s="1">
        <f>AVERAGEIFS('New data'!AD:AD,'New data'!$B:$B,'Summary new'!$B13,'New data'!$C:$C,'Summary new'!$C13,'New data'!$D:$D,'Summary new'!$D13)</f>
        <v>7.2244454054161791</v>
      </c>
      <c r="AE13" s="1">
        <f>AVERAGEIFS('New data'!AE:AE,'New data'!$B:$B,'Summary new'!$B13,'New data'!$C:$C,'Summary new'!$C13,'New data'!$D:$D,'Summary new'!$D13)</f>
        <v>9.947829196928053</v>
      </c>
      <c r="AF13" s="1">
        <f>AVERAGEIFS('New data'!AF:AF,'New data'!$B:$B,'Summary new'!$B13,'New data'!$C:$C,'Summary new'!$C13,'New data'!$D:$D,'Summary new'!$D13)</f>
        <v>1.5705717802047698</v>
      </c>
      <c r="AG13" s="1">
        <f>AVERAGEIFS('New data'!AG:AG,'New data'!$B:$B,'Summary new'!$B13,'New data'!$C:$C,'Summary new'!$C13,'New data'!$D:$D,'Summary new'!$D13)</f>
        <v>1.3386719822883566</v>
      </c>
      <c r="AH13" s="3">
        <f>AVERAGEIFS('New data'!AH:AH,'New data'!$B:$B,'Summary new'!$B13,'New data'!$C:$C,'Summary new'!$C13,'New data'!$D:$D,'Summary new'!$D13)</f>
        <v>1.4884891182863035E-2</v>
      </c>
      <c r="AI13" s="3">
        <f>AVERAGEIFS('New data'!AI:AI,'New data'!$B:$B,'Summary new'!$B13,'New data'!$C:$C,'Summary new'!$C13,'New data'!$D:$D,'Summary new'!$D13)</f>
        <v>0.82188854504167663</v>
      </c>
      <c r="AJ13" s="1">
        <f>AVERAGEIFS('New data'!AJ:AJ,'New data'!$B:$B,'Summary new'!$B13,'New data'!$C:$C,'Summary new'!$C13,'New data'!$D:$D,'Summary new'!$D13)</f>
        <v>-8.6237571781094327E-2</v>
      </c>
      <c r="AK13" s="1">
        <f>AVERAGEIFS('New data'!AK:AK,'New data'!$B:$B,'Summary new'!$B13,'New data'!$C:$C,'Summary new'!$C13,'New data'!$D:$D,'Summary new'!$D13)</f>
        <v>-8.3953405734611602E-2</v>
      </c>
      <c r="AL13" s="1">
        <f>AVERAGEIFS('New data'!AL:AL,'New data'!$B:$B,'Summary new'!$B13,'New data'!$C:$C,'Summary new'!$C13,'New data'!$D:$D,'Summary new'!$D13)</f>
        <v>1.1022013531362185</v>
      </c>
    </row>
    <row r="14" spans="1:38" x14ac:dyDescent="0.25">
      <c r="A14" t="str" cm="1">
        <f t="array" ref="A14:D14">_xlfn.TEXTSPLIT(E14,"_")</f>
        <v/>
      </c>
      <c r="B14" t="str">
        <v>Point</v>
      </c>
      <c r="C14" t="str">
        <v>Parallel</v>
      </c>
      <c r="D14" t="str">
        <v>Longest</v>
      </c>
      <c r="E14" t="s">
        <v>370</v>
      </c>
      <c r="F14" s="1">
        <f>AVERAGEIFS('New data'!F:F,'New data'!$B:$B,'Summary new'!$B14,'New data'!$C:$C,'Summary new'!$C14,'New data'!$D:$D,'Summary new'!$D14)</f>
        <v>149.16689443588237</v>
      </c>
      <c r="G14" s="1">
        <f>AVERAGEIFS('New data'!G:G,'New data'!$B:$B,'Summary new'!$B14,'New data'!$C:$C,'Summary new'!$C14,'New data'!$D:$D,'Summary new'!$D14)</f>
        <v>107.44845008850071</v>
      </c>
      <c r="H14" s="8">
        <f>AVERAGEIFS('New data'!H:H,'New data'!$B:$B,'Summary new'!$B14,'New data'!$C:$C,'Summary new'!$C14,'New data'!$D:$D,'Summary new'!$D14)</f>
        <v>162.65973615646331</v>
      </c>
      <c r="I14" s="1">
        <f>AVERAGEIFS('New data'!I:I,'New data'!$B:$B,'Summary new'!$B14,'New data'!$C:$C,'Summary new'!$C14,'New data'!$D:$D,'Summary new'!$D14)</f>
        <v>113.40799903869606</v>
      </c>
      <c r="J14" s="8">
        <f>AVERAGEIFS('New data'!J:J,'New data'!$B:$B,'Summary new'!$B14,'New data'!$C:$C,'Summary new'!$C14,'New data'!$D:$D,'Summary new'!$D14)</f>
        <v>151.64979696273778</v>
      </c>
      <c r="K14" s="1">
        <f>AVERAGEIFS('New data'!K:K,'New data'!$B:$B,'Summary new'!$B14,'New data'!$C:$C,'Summary new'!$C14,'New data'!$D:$D,'Summary new'!$D14)</f>
        <v>106.9988739490506</v>
      </c>
      <c r="L14" s="1">
        <f>AVERAGEIFS('New data'!L:L,'New data'!$B:$B,'Summary new'!$B14,'New data'!$C:$C,'Summary new'!$C14,'New data'!$D:$D,'Summary new'!$D14)</f>
        <v>76.794121742248393</v>
      </c>
      <c r="M14" s="1">
        <f>AVERAGEIFS('New data'!M:M,'New data'!$B:$B,'Summary new'!$B14,'New data'!$C:$C,'Summary new'!$C14,'New data'!$D:$D,'Summary new'!$D14)</f>
        <v>0.60962500050663926</v>
      </c>
      <c r="N14" s="1">
        <f>AVERAGEIFS('New data'!N:N,'New data'!$B:$B,'Summary new'!$B14,'New data'!$C:$C,'Summary new'!$C14,'New data'!$D:$D,'Summary new'!$D14)</f>
        <v>0.526692114770412</v>
      </c>
      <c r="O14" s="1">
        <f>AVERAGEIFS('New data'!O:O,'New data'!$B:$B,'Summary new'!$B14,'New data'!$C:$C,'Summary new'!$C14,'New data'!$D:$D,'Summary new'!$D14)</f>
        <v>0.69442528858780816</v>
      </c>
      <c r="P14" s="1">
        <f>AVERAGEIFS('New data'!P:P,'New data'!$B:$B,'Summary new'!$B14,'New data'!$C:$C,'Summary new'!$C14,'New data'!$D:$D,'Summary new'!$D14)</f>
        <v>0.65812234953045834</v>
      </c>
      <c r="Q14" s="1">
        <f>AVERAGEIFS('New data'!Q:Q,'New data'!$B:$B,'Summary new'!$B14,'New data'!$C:$C,'Summary new'!$C14,'New data'!$D:$D,'Summary new'!$D14)</f>
        <v>0.65152103453874521</v>
      </c>
      <c r="R14" s="1">
        <f>AVERAGEIFS('New data'!R:R,'New data'!$B:$B,'Summary new'!$B14,'New data'!$C:$C,'Summary new'!$C14,'New data'!$D:$D,'Summary new'!$D14)</f>
        <v>0.67370859906077341</v>
      </c>
      <c r="S14" s="1">
        <f>AVERAGEIFS('New data'!S:S,'New data'!$B:$B,'Summary new'!$B14,'New data'!$C:$C,'Summary new'!$C14,'New data'!$D:$D,'Summary new'!$D14)</f>
        <v>0.68567402288317625</v>
      </c>
      <c r="T14" s="1">
        <f>AVERAGEIFS('New data'!T:T,'New data'!$B:$B,'Summary new'!$B14,'New data'!$C:$C,'Summary new'!$C14,'New data'!$D:$D,'Summary new'!$D14)</f>
        <v>20.625</v>
      </c>
      <c r="U14" s="1">
        <f>AVERAGEIFS('New data'!U:U,'New data'!$B:$B,'Summary new'!$B14,'New data'!$C:$C,'Summary new'!$C14,'New data'!$D:$D,'Summary new'!$D14)</f>
        <v>2</v>
      </c>
      <c r="V14" s="1">
        <f>AVERAGEIFS('New data'!V:V,'New data'!$B:$B,'Summary new'!$B14,'New data'!$C:$C,'Summary new'!$C14,'New data'!$D:$D,'Summary new'!$D14)</f>
        <v>100</v>
      </c>
      <c r="W14" s="1">
        <f>AVERAGEIFS('New data'!W:W,'New data'!$B:$B,'Summary new'!$B14,'New data'!$C:$C,'Summary new'!$C14,'New data'!$D:$D,'Summary new'!$D14)</f>
        <v>0.99000000953674305</v>
      </c>
      <c r="X14" s="1">
        <f>AVERAGEIFS('New data'!X:X,'New data'!$B:$B,'Summary new'!$B14,'New data'!$C:$C,'Summary new'!$C14,'New data'!$D:$D,'Summary new'!$D14)</f>
        <v>1.29999995231628</v>
      </c>
      <c r="Y14" s="1">
        <f>AVERAGEIFS('New data'!Y:Y,'New data'!$B:$B,'Summary new'!$B14,'New data'!$C:$C,'Summary new'!$C14,'New data'!$D:$D,'Summary new'!$D14)</f>
        <v>0.89999997615814198</v>
      </c>
      <c r="Z14" s="1">
        <f>AVERAGEIFS('New data'!Z:Z,'New data'!$B:$B,'Summary new'!$B14,'New data'!$C:$C,'Summary new'!$C14,'New data'!$D:$D,'Summary new'!$D14)</f>
        <v>52.546386204659839</v>
      </c>
      <c r="AA14" s="1">
        <f>AVERAGEIFS('New data'!AA:AA,'New data'!$B:$B,'Summary new'!$B14,'New data'!$C:$C,'Summary new'!$C14,'New data'!$D:$D,'Summary new'!$D14)</f>
        <v>164.32868559658516</v>
      </c>
      <c r="AB14" s="1">
        <f>AVERAGEIFS('New data'!AB:AB,'New data'!$B:$B,'Summary new'!$B14,'New data'!$C:$C,'Summary new'!$C14,'New data'!$D:$D,'Summary new'!$D14)</f>
        <v>37.399551630020106</v>
      </c>
      <c r="AC14" s="1">
        <f>AVERAGEIFS('New data'!AC:AC,'New data'!$B:$B,'Summary new'!$B14,'New data'!$C:$C,'Summary new'!$C14,'New data'!$D:$D,'Summary new'!$D14)</f>
        <v>77.049792289733858</v>
      </c>
      <c r="AD14" s="1">
        <f>AVERAGEIFS('New data'!AD:AD,'New data'!$B:$B,'Summary new'!$B14,'New data'!$C:$C,'Summary new'!$C14,'New data'!$D:$D,'Summary new'!$D14)</f>
        <v>10.893123541492951</v>
      </c>
      <c r="AE14" s="1">
        <f>AVERAGEIFS('New data'!AE:AE,'New data'!$B:$B,'Summary new'!$B14,'New data'!$C:$C,'Summary new'!$C14,'New data'!$D:$D,'Summary new'!$D14)</f>
        <v>9.906127914087838</v>
      </c>
      <c r="AF14" s="1">
        <f>AVERAGEIFS('New data'!AF:AF,'New data'!$B:$B,'Summary new'!$B14,'New data'!$C:$C,'Summary new'!$C14,'New data'!$D:$D,'Summary new'!$D14)</f>
        <v>2.2902147471904715</v>
      </c>
      <c r="AG14" s="1">
        <f>AVERAGEIFS('New data'!AG:AG,'New data'!$B:$B,'Summary new'!$B14,'New data'!$C:$C,'Summary new'!$C14,'New data'!$D:$D,'Summary new'!$D14)</f>
        <v>1.3386719822883564</v>
      </c>
      <c r="AH14" s="3">
        <f>AVERAGEIFS('New data'!AH:AH,'New data'!$B:$B,'Summary new'!$B14,'New data'!$C:$C,'Summary new'!$C14,'New data'!$D:$D,'Summary new'!$D14)</f>
        <v>8.442622630178781E-2</v>
      </c>
      <c r="AI14" s="3">
        <f>AVERAGEIFS('New data'!AI:AI,'New data'!$B:$B,'Summary new'!$B14,'New data'!$C:$C,'Summary new'!$C14,'New data'!$D:$D,'Summary new'!$D14)</f>
        <v>0.34769913295869576</v>
      </c>
      <c r="AJ14" s="1">
        <f>AVERAGEIFS('New data'!AJ:AJ,'New data'!$B:$B,'Summary new'!$B14,'New data'!$C:$C,'Summary new'!$C14,'New data'!$D:$D,'Summary new'!$D14)</f>
        <v>1.9331023685318808E-2</v>
      </c>
      <c r="AK14" s="1">
        <f>AVERAGEIFS('New data'!AK:AK,'New data'!$B:$B,'Summary new'!$B14,'New data'!$C:$C,'Summary new'!$C14,'New data'!$D:$D,'Summary new'!$D14)</f>
        <v>1.5875643610793813E-2</v>
      </c>
      <c r="AL14" s="1">
        <f>AVERAGEIFS('New data'!AL:AL,'New data'!$B:$B,'Summary new'!$B14,'New data'!$C:$C,'Summary new'!$C14,'New data'!$D:$D,'Summary new'!$D14)</f>
        <v>0.54732138471478353</v>
      </c>
    </row>
    <row r="15" spans="1:38" x14ac:dyDescent="0.25">
      <c r="A15" t="str" cm="1">
        <f t="array" ref="A15:D15">_xlfn.TEXTSPLIT(E15,"_")</f>
        <v/>
      </c>
      <c r="B15" t="str">
        <v>Point</v>
      </c>
      <c r="C15" t="str">
        <v>15</v>
      </c>
      <c r="D15" t="str">
        <v>Longest</v>
      </c>
      <c r="E15" t="s">
        <v>371</v>
      </c>
      <c r="F15" s="1">
        <f>AVERAGEIFS('New data'!F:F,'New data'!$B:$B,'Summary new'!$B15,'New data'!$C:$C,'Summary new'!$C15,'New data'!$D:$D,'Summary new'!$D15)</f>
        <v>180.26963639259307</v>
      </c>
      <c r="G15" s="1">
        <f>AVERAGEIFS('New data'!G:G,'New data'!$B:$B,'Summary new'!$B15,'New data'!$C:$C,'Summary new'!$C15,'New data'!$D:$D,'Summary new'!$D15)</f>
        <v>136.56793165206886</v>
      </c>
      <c r="H15" s="8">
        <f>AVERAGEIFS('New data'!H:H,'New data'!$B:$B,'Summary new'!$B15,'New data'!$C:$C,'Summary new'!$C15,'New data'!$D:$D,'Summary new'!$D15)</f>
        <v>198.77957487106298</v>
      </c>
      <c r="I15" s="1">
        <f>AVERAGEIFS('New data'!I:I,'New data'!$B:$B,'Summary new'!$B15,'New data'!$C:$C,'Summary new'!$C15,'New data'!$D:$D,'Summary new'!$D15)</f>
        <v>144.42275142669646</v>
      </c>
      <c r="J15" s="8">
        <f>AVERAGEIFS('New data'!J:J,'New data'!$B:$B,'Summary new'!$B15,'New data'!$C:$C,'Summary new'!$C15,'New data'!$D:$D,'Summary new'!$D15)</f>
        <v>187.84530472755412</v>
      </c>
      <c r="K15" s="1">
        <f>AVERAGEIFS('New data'!K:K,'New data'!$B:$B,'Summary new'!$B15,'New data'!$C:$C,'Summary new'!$C15,'New data'!$D:$D,'Summary new'!$D15)</f>
        <v>138.12037587165815</v>
      </c>
      <c r="L15" s="1">
        <f>AVERAGEIFS('New data'!L:L,'New data'!$B:$B,'Summary new'!$B15,'New data'!$C:$C,'Summary new'!$C15,'New data'!$D:$D,'Summary new'!$D15)</f>
        <v>33.402928471565183</v>
      </c>
      <c r="M15" s="1">
        <f>AVERAGEIFS('New data'!M:M,'New data'!$B:$B,'Summary new'!$B15,'New data'!$C:$C,'Summary new'!$C15,'New data'!$D:$D,'Summary new'!$D15)</f>
        <v>0.58612500503659204</v>
      </c>
      <c r="N15" s="1">
        <f>AVERAGEIFS('New data'!N:N,'New data'!$B:$B,'Summary new'!$B15,'New data'!$C:$C,'Summary new'!$C15,'New data'!$D:$D,'Summary new'!$D15)</f>
        <v>0.60214285925030675</v>
      </c>
      <c r="O15" s="1">
        <f>AVERAGEIFS('New data'!O:O,'New data'!$B:$B,'Summary new'!$B15,'New data'!$C:$C,'Summary new'!$C15,'New data'!$D:$D,'Summary new'!$D15)</f>
        <v>0.70230714976787523</v>
      </c>
      <c r="P15" s="1">
        <f>AVERAGEIFS('New data'!P:P,'New data'!$B:$B,'Summary new'!$B15,'New data'!$C:$C,'Summary new'!$C15,'New data'!$D:$D,'Summary new'!$D15)</f>
        <v>0.66981488093733754</v>
      </c>
      <c r="Q15" s="1">
        <f>AVERAGEIFS('New data'!Q:Q,'New data'!$B:$B,'Summary new'!$B15,'New data'!$C:$C,'Summary new'!$C15,'New data'!$D:$D,'Summary new'!$D15)</f>
        <v>0.66842117533087686</v>
      </c>
      <c r="R15" s="1">
        <f>AVERAGEIFS('New data'!R:R,'New data'!$B:$B,'Summary new'!$B15,'New data'!$C:$C,'Summary new'!$C15,'New data'!$D:$D,'Summary new'!$D15)</f>
        <v>0.68935633823275522</v>
      </c>
      <c r="S15" s="1">
        <f>AVERAGEIFS('New data'!S:S,'New data'!$B:$B,'Summary new'!$B15,'New data'!$C:$C,'Summary new'!$C15,'New data'!$D:$D,'Summary new'!$D15)</f>
        <v>0.70325806364417054</v>
      </c>
      <c r="T15" s="1">
        <f>AVERAGEIFS('New data'!T:T,'New data'!$B:$B,'Summary new'!$B15,'New data'!$C:$C,'Summary new'!$C15,'New data'!$D:$D,'Summary new'!$D15)</f>
        <v>20.375</v>
      </c>
      <c r="U15" s="1">
        <f>AVERAGEIFS('New data'!U:U,'New data'!$B:$B,'Summary new'!$B15,'New data'!$C:$C,'Summary new'!$C15,'New data'!$D:$D,'Summary new'!$D15)</f>
        <v>2</v>
      </c>
      <c r="V15" s="1">
        <f>AVERAGEIFS('New data'!V:V,'New data'!$B:$B,'Summary new'!$B15,'New data'!$C:$C,'Summary new'!$C15,'New data'!$D:$D,'Summary new'!$D15)</f>
        <v>100</v>
      </c>
      <c r="W15" s="1">
        <f>AVERAGEIFS('New data'!W:W,'New data'!$B:$B,'Summary new'!$B15,'New data'!$C:$C,'Summary new'!$C15,'New data'!$D:$D,'Summary new'!$D15)</f>
        <v>0.99000000953674305</v>
      </c>
      <c r="X15" s="1">
        <f>AVERAGEIFS('New data'!X:X,'New data'!$B:$B,'Summary new'!$B15,'New data'!$C:$C,'Summary new'!$C15,'New data'!$D:$D,'Summary new'!$D15)</f>
        <v>1.29999995231628</v>
      </c>
      <c r="Y15" s="1">
        <f>AVERAGEIFS('New data'!Y:Y,'New data'!$B:$B,'Summary new'!$B15,'New data'!$C:$C,'Summary new'!$C15,'New data'!$D:$D,'Summary new'!$D15)</f>
        <v>0.89999997615814198</v>
      </c>
      <c r="Z15" s="1">
        <f>AVERAGEIFS('New data'!Z:Z,'New data'!$B:$B,'Summary new'!$B15,'New data'!$C:$C,'Summary new'!$C15,'New data'!$D:$D,'Summary new'!$D15)</f>
        <v>53.052203446626592</v>
      </c>
      <c r="AA15" s="1">
        <f>AVERAGEIFS('New data'!AA:AA,'New data'!$B:$B,'Summary new'!$B15,'New data'!$C:$C,'Summary new'!$C15,'New data'!$D:$D,'Summary new'!$D15)</f>
        <v>163.44846083223803</v>
      </c>
      <c r="AB15" s="1">
        <f>AVERAGEIFS('New data'!AB:AB,'New data'!$B:$B,'Summary new'!$B15,'New data'!$C:$C,'Summary new'!$C15,'New data'!$D:$D,'Summary new'!$D15)</f>
        <v>37.304701805114711</v>
      </c>
      <c r="AC15" s="1">
        <f>AVERAGEIFS('New data'!AC:AC,'New data'!$B:$B,'Summary new'!$B15,'New data'!$C:$C,'Summary new'!$C15,'New data'!$D:$D,'Summary new'!$D15)</f>
        <v>77.049792289733844</v>
      </c>
      <c r="AD15" s="1">
        <f>AVERAGEIFS('New data'!AD:AD,'New data'!$B:$B,'Summary new'!$B15,'New data'!$C:$C,'Summary new'!$C15,'New data'!$D:$D,'Summary new'!$D15)</f>
        <v>11.194045547395929</v>
      </c>
      <c r="AE15" s="1">
        <f>AVERAGEIFS('New data'!AE:AE,'New data'!$B:$B,'Summary new'!$B15,'New data'!$C:$C,'Summary new'!$C15,'New data'!$D:$D,'Summary new'!$D15)</f>
        <v>9.8239569589495517</v>
      </c>
      <c r="AF15" s="1">
        <f>AVERAGEIFS('New data'!AF:AF,'New data'!$B:$B,'Summary new'!$B15,'New data'!$C:$C,'Summary new'!$C15,'New data'!$D:$D,'Summary new'!$D15)</f>
        <v>2.2963980138301774</v>
      </c>
      <c r="AG15" s="1">
        <f>AVERAGEIFS('New data'!AG:AG,'New data'!$B:$B,'Summary new'!$B15,'New data'!$C:$C,'Summary new'!$C15,'New data'!$D:$D,'Summary new'!$D15)</f>
        <v>1.3386719822883562</v>
      </c>
      <c r="AH15" s="3">
        <f>AVERAGEIFS('New data'!AH:AH,'New data'!$B:$B,'Summary new'!$B15,'New data'!$C:$C,'Summary new'!$C15,'New data'!$D:$D,'Summary new'!$D15)</f>
        <v>8.4160060831609027E-2</v>
      </c>
      <c r="AI15" s="3">
        <f>AVERAGEIFS('New data'!AI:AI,'New data'!$B:$B,'Summary new'!$B15,'New data'!$C:$C,'Summary new'!$C15,'New data'!$D:$D,'Summary new'!$D15)</f>
        <v>0.36902826853370246</v>
      </c>
      <c r="AJ15" s="1">
        <f>AVERAGEIFS('New data'!AJ:AJ,'New data'!$B:$B,'Summary new'!$B15,'New data'!$C:$C,'Summary new'!$C15,'New data'!$D:$D,'Summary new'!$D15)</f>
        <v>-4.5231141654794624E-2</v>
      </c>
      <c r="AK15" s="1">
        <f>AVERAGEIFS('New data'!AK:AK,'New data'!$B:$B,'Summary new'!$B15,'New data'!$C:$C,'Summary new'!$C15,'New data'!$D:$D,'Summary new'!$D15)</f>
        <v>-4.5925982292480225E-2</v>
      </c>
      <c r="AL15" s="1">
        <f>AVERAGEIFS('New data'!AL:AL,'New data'!$B:$B,'Summary new'!$B15,'New data'!$C:$C,'Summary new'!$C15,'New data'!$D:$D,'Summary new'!$D15)</f>
        <v>1.6253854942619832</v>
      </c>
    </row>
    <row r="16" spans="1:38" x14ac:dyDescent="0.25">
      <c r="A16" t="str" cm="1">
        <f t="array" ref="A16:D16">_xlfn.TEXTSPLIT(E16,"_")</f>
        <v/>
      </c>
      <c r="B16" t="str">
        <v>Point</v>
      </c>
      <c r="C16" t="str">
        <v>45</v>
      </c>
      <c r="D16" t="str">
        <v>Longest</v>
      </c>
      <c r="E16" t="s">
        <v>372</v>
      </c>
      <c r="F16" s="1">
        <f>AVERAGEIFS('New data'!F:F,'New data'!$B:$B,'Summary new'!$B16,'New data'!$C:$C,'Summary new'!$C16,'New data'!$D:$D,'Summary new'!$D16)</f>
        <v>164.95919513702378</v>
      </c>
      <c r="G16" s="1">
        <f>AVERAGEIFS('New data'!G:G,'New data'!$B:$B,'Summary new'!$B16,'New data'!$C:$C,'Summary new'!$C16,'New data'!$D:$D,'Summary new'!$D16)</f>
        <v>124.14641284942608</v>
      </c>
      <c r="H16" s="8">
        <f>AVERAGEIFS('New data'!H:H,'New data'!$B:$B,'Summary new'!$B16,'New data'!$C:$C,'Summary new'!$C16,'New data'!$D:$D,'Summary new'!$D16)</f>
        <v>183.55942773818947</v>
      </c>
      <c r="I16" s="1">
        <f>AVERAGEIFS('New data'!I:I,'New data'!$B:$B,'Summary new'!$B16,'New data'!$C:$C,'Summary new'!$C16,'New data'!$D:$D,'Summary new'!$D16)</f>
        <v>130.24337577819807</v>
      </c>
      <c r="J16" s="8">
        <f>AVERAGEIFS('New data'!J:J,'New data'!$B:$B,'Summary new'!$B16,'New data'!$C:$C,'Summary new'!$C16,'New data'!$D:$D,'Summary new'!$D16)</f>
        <v>174.8057892322538</v>
      </c>
      <c r="K16" s="1">
        <f>AVERAGEIFS('New data'!K:K,'New data'!$B:$B,'Summary new'!$B16,'New data'!$C:$C,'Summary new'!$C16,'New data'!$D:$D,'Summary new'!$D16)</f>
        <v>125.31624770164464</v>
      </c>
      <c r="L16" s="1">
        <f>AVERAGEIFS('New data'!L:L,'New data'!$B:$B,'Summary new'!$B16,'New data'!$C:$C,'Summary new'!$C16,'New data'!$D:$D,'Summary new'!$D16)</f>
        <v>61.554523229598963</v>
      </c>
      <c r="M16" s="1">
        <f>AVERAGEIFS('New data'!M:M,'New data'!$B:$B,'Summary new'!$B16,'New data'!$C:$C,'Summary new'!$C16,'New data'!$D:$D,'Summary new'!$D16)</f>
        <v>0.55437499564141013</v>
      </c>
      <c r="N16" s="1">
        <f>AVERAGEIFS('New data'!N:N,'New data'!$B:$B,'Summary new'!$B16,'New data'!$C:$C,'Summary new'!$C16,'New data'!$D:$D,'Summary new'!$D16)</f>
        <v>0.65665207803249304</v>
      </c>
      <c r="O16" s="1">
        <f>AVERAGEIFS('New data'!O:O,'New data'!$B:$B,'Summary new'!$B16,'New data'!$C:$C,'Summary new'!$C16,'New data'!$D:$D,'Summary new'!$D16)</f>
        <v>0.71309550106525377</v>
      </c>
      <c r="P16" s="1">
        <f>AVERAGEIFS('New data'!P:P,'New data'!$B:$B,'Summary new'!$B16,'New data'!$C:$C,'Summary new'!$C16,'New data'!$D:$D,'Summary new'!$D16)</f>
        <v>0.67979608476161912</v>
      </c>
      <c r="Q16" s="1">
        <f>AVERAGEIFS('New data'!Q:Q,'New data'!$B:$B,'Summary new'!$B16,'New data'!$C:$C,'Summary new'!$C16,'New data'!$D:$D,'Summary new'!$D16)</f>
        <v>0.67173806205391817</v>
      </c>
      <c r="R16" s="1">
        <f>AVERAGEIFS('New data'!R:R,'New data'!$B:$B,'Summary new'!$B16,'New data'!$C:$C,'Summary new'!$C16,'New data'!$D:$D,'Summary new'!$D16)</f>
        <v>0.6975844837725157</v>
      </c>
      <c r="S16" s="1">
        <f>AVERAGEIFS('New data'!S:S,'New data'!$B:$B,'Summary new'!$B16,'New data'!$C:$C,'Summary new'!$C16,'New data'!$D:$D,'Summary new'!$D16)</f>
        <v>0.71435882523655847</v>
      </c>
      <c r="T16" s="1">
        <f>AVERAGEIFS('New data'!T:T,'New data'!$B:$B,'Summary new'!$B16,'New data'!$C:$C,'Summary new'!$C16,'New data'!$D:$D,'Summary new'!$D16)</f>
        <v>20.25</v>
      </c>
      <c r="U16" s="1">
        <f>AVERAGEIFS('New data'!U:U,'New data'!$B:$B,'Summary new'!$B16,'New data'!$C:$C,'Summary new'!$C16,'New data'!$D:$D,'Summary new'!$D16)</f>
        <v>2</v>
      </c>
      <c r="V16" s="1">
        <f>AVERAGEIFS('New data'!V:V,'New data'!$B:$B,'Summary new'!$B16,'New data'!$C:$C,'Summary new'!$C16,'New data'!$D:$D,'Summary new'!$D16)</f>
        <v>100</v>
      </c>
      <c r="W16" s="1">
        <f>AVERAGEIFS('New data'!W:W,'New data'!$B:$B,'Summary new'!$B16,'New data'!$C:$C,'Summary new'!$C16,'New data'!$D:$D,'Summary new'!$D16)</f>
        <v>0.99000000953674305</v>
      </c>
      <c r="X16" s="1">
        <f>AVERAGEIFS('New data'!X:X,'New data'!$B:$B,'Summary new'!$B16,'New data'!$C:$C,'Summary new'!$C16,'New data'!$D:$D,'Summary new'!$D16)</f>
        <v>1.29999995231628</v>
      </c>
      <c r="Y16" s="1">
        <f>AVERAGEIFS('New data'!Y:Y,'New data'!$B:$B,'Summary new'!$B16,'New data'!$C:$C,'Summary new'!$C16,'New data'!$D:$D,'Summary new'!$D16)</f>
        <v>0.89999997615814198</v>
      </c>
      <c r="Z16" s="1">
        <f>AVERAGEIFS('New data'!Z:Z,'New data'!$B:$B,'Summary new'!$B16,'New data'!$C:$C,'Summary new'!$C16,'New data'!$D:$D,'Summary new'!$D16)</f>
        <v>55.275506559759265</v>
      </c>
      <c r="AA16" s="1">
        <f>AVERAGEIFS('New data'!AA:AA,'New data'!$B:$B,'Summary new'!$B16,'New data'!$C:$C,'Summary new'!$C16,'New data'!$D:$D,'Summary new'!$D16)</f>
        <v>163.47262011468393</v>
      </c>
      <c r="AB16" s="1">
        <f>AVERAGEIFS('New data'!AB:AB,'New data'!$B:$B,'Summary new'!$B16,'New data'!$C:$C,'Summary new'!$C16,'New data'!$D:$D,'Summary new'!$D16)</f>
        <v>37.398816585540729</v>
      </c>
      <c r="AC16" s="1">
        <f>AVERAGEIFS('New data'!AC:AC,'New data'!$B:$B,'Summary new'!$B16,'New data'!$C:$C,'Summary new'!$C16,'New data'!$D:$D,'Summary new'!$D16)</f>
        <v>77.049792289733844</v>
      </c>
      <c r="AD16" s="1">
        <f>AVERAGEIFS('New data'!AD:AD,'New data'!$B:$B,'Summary new'!$B16,'New data'!$C:$C,'Summary new'!$C16,'New data'!$D:$D,'Summary new'!$D16)</f>
        <v>11.641390925738936</v>
      </c>
      <c r="AE16" s="1">
        <f>AVERAGEIFS('New data'!AE:AE,'New data'!$B:$B,'Summary new'!$B16,'New data'!$C:$C,'Summary new'!$C16,'New data'!$D:$D,'Summary new'!$D16)</f>
        <v>9.8403921972494413</v>
      </c>
      <c r="AF16" s="1">
        <f>AVERAGEIFS('New data'!AF:AF,'New data'!$B:$B,'Summary new'!$B16,'New data'!$C:$C,'Summary new'!$C16,'New data'!$D:$D,'Summary new'!$D16)</f>
        <v>2.2943857908248839</v>
      </c>
      <c r="AG16" s="1">
        <f>AVERAGEIFS('New data'!AG:AG,'New data'!$B:$B,'Summary new'!$B16,'New data'!$C:$C,'Summary new'!$C16,'New data'!$D:$D,'Summary new'!$D16)</f>
        <v>1.3386719822883562</v>
      </c>
      <c r="AH16" s="3">
        <f>AVERAGEIFS('New data'!AH:AH,'New data'!$B:$B,'Summary new'!$B16,'New data'!$C:$C,'Summary new'!$C16,'New data'!$D:$D,'Summary new'!$D16)</f>
        <v>0.14764990677621118</v>
      </c>
      <c r="AI16" s="3">
        <f>AVERAGEIFS('New data'!AI:AI,'New data'!$B:$B,'Summary new'!$B16,'New data'!$C:$C,'Summary new'!$C16,'New data'!$D:$D,'Summary new'!$D16)</f>
        <v>0.65482194756990308</v>
      </c>
      <c r="AJ16" s="1">
        <f>AVERAGEIFS('New data'!AJ:AJ,'New data'!$B:$B,'Summary new'!$B16,'New data'!$C:$C,'Summary new'!$C16,'New data'!$D:$D,'Summary new'!$D16)</f>
        <v>-2.0655142446977026E-2</v>
      </c>
      <c r="AK16" s="1">
        <f>AVERAGEIFS('New data'!AK:AK,'New data'!$B:$B,'Summary new'!$B16,'New data'!$C:$C,'Summary new'!$C16,'New data'!$D:$D,'Summary new'!$D16)</f>
        <v>-2.0735155507865883E-2</v>
      </c>
      <c r="AL16" s="1">
        <f>AVERAGEIFS('New data'!AL:AL,'New data'!$B:$B,'Summary new'!$B16,'New data'!$C:$C,'Summary new'!$C16,'New data'!$D:$D,'Summary new'!$D16)</f>
        <v>1.181888736882899</v>
      </c>
    </row>
    <row r="17" spans="1:38" x14ac:dyDescent="0.25">
      <c r="A17" t="str" cm="1">
        <f t="array" ref="A17:D17">_xlfn.TEXTSPLIT(E17,"_")</f>
        <v/>
      </c>
      <c r="B17" t="str">
        <v>Point</v>
      </c>
      <c r="C17" t="str">
        <v>Oblique</v>
      </c>
      <c r="D17" t="str">
        <v>Longest</v>
      </c>
      <c r="E17" t="s">
        <v>373</v>
      </c>
      <c r="F17" s="1">
        <f>AVERAGEIFS('New data'!F:F,'New data'!$B:$B,'Summary new'!$B17,'New data'!$C:$C,'Summary new'!$C17,'New data'!$D:$D,'Summary new'!$D17)</f>
        <v>190.40314626693686</v>
      </c>
      <c r="G17" s="1">
        <f>AVERAGEIFS('New data'!G:G,'New data'!$B:$B,'Summary new'!$B17,'New data'!$C:$C,'Summary new'!$C17,'New data'!$D:$D,'Summary new'!$D17)</f>
        <v>133.04764127731303</v>
      </c>
      <c r="H17" s="8">
        <f>AVERAGEIFS('New data'!H:H,'New data'!$B:$B,'Summary new'!$B17,'New data'!$C:$C,'Summary new'!$C17,'New data'!$D:$D,'Summary new'!$D17)</f>
        <v>204.99006843566863</v>
      </c>
      <c r="I17" s="1">
        <f>AVERAGEIFS('New data'!I:I,'New data'!$B:$B,'Summary new'!$B17,'New data'!$C:$C,'Summary new'!$C17,'New data'!$D:$D,'Summary new'!$D17)</f>
        <v>149.2593736648557</v>
      </c>
      <c r="J17" s="8">
        <f>AVERAGEIFS('New data'!J:J,'New data'!$B:$B,'Summary new'!$B17,'New data'!$C:$C,'Summary new'!$C17,'New data'!$D:$D,'Summary new'!$D17)</f>
        <v>196.29970502853365</v>
      </c>
      <c r="K17" s="1">
        <f>AVERAGEIFS('New data'!K:K,'New data'!$B:$B,'Summary new'!$B17,'New data'!$C:$C,'Summary new'!$C17,'New data'!$D:$D,'Summary new'!$D17)</f>
        <v>144.06125152111031</v>
      </c>
      <c r="L17" s="1">
        <f>AVERAGEIFS('New data'!L:L,'New data'!$B:$B,'Summary new'!$B17,'New data'!$C:$C,'Summary new'!$C17,'New data'!$D:$D,'Summary new'!$D17)</f>
        <v>29.707607746124228</v>
      </c>
      <c r="M17" s="1">
        <f>AVERAGEIFS('New data'!M:M,'New data'!$B:$B,'Summary new'!$B17,'New data'!$C:$C,'Summary new'!$C17,'New data'!$D:$D,'Summary new'!$D17)</f>
        <v>0.60012501012533837</v>
      </c>
      <c r="N17" s="1">
        <f>AVERAGEIFS('New data'!N:N,'New data'!$B:$B,'Summary new'!$B17,'New data'!$C:$C,'Summary new'!$C17,'New data'!$D:$D,'Summary new'!$D17)</f>
        <v>0.63096410594880525</v>
      </c>
      <c r="O17" s="1">
        <f>AVERAGEIFS('New data'!O:O,'New data'!$B:$B,'Summary new'!$B17,'New data'!$C:$C,'Summary new'!$C17,'New data'!$D:$D,'Summary new'!$D17)</f>
        <v>0.70952413976192408</v>
      </c>
      <c r="P17" s="1">
        <f>AVERAGEIFS('New data'!P:P,'New data'!$B:$B,'Summary new'!$B17,'New data'!$C:$C,'Summary new'!$C17,'New data'!$D:$D,'Summary new'!$D17)</f>
        <v>0.68923952430486624</v>
      </c>
      <c r="Q17" s="1">
        <f>AVERAGEIFS('New data'!Q:Q,'New data'!$B:$B,'Summary new'!$B17,'New data'!$C:$C,'Summary new'!$C17,'New data'!$D:$D,'Summary new'!$D17)</f>
        <v>0.68596906587481465</v>
      </c>
      <c r="R17" s="1">
        <f>AVERAGEIFS('New data'!R:R,'New data'!$B:$B,'Summary new'!$B17,'New data'!$C:$C,'Summary new'!$C17,'New data'!$D:$D,'Summary new'!$D17)</f>
        <v>0.7071561440825459</v>
      </c>
      <c r="S17" s="1">
        <f>AVERAGEIFS('New data'!S:S,'New data'!$B:$B,'Summary new'!$B17,'New data'!$C:$C,'Summary new'!$C17,'New data'!$D:$D,'Summary new'!$D17)</f>
        <v>0.71908287703990892</v>
      </c>
      <c r="T17" s="1">
        <f>AVERAGEIFS('New data'!T:T,'New data'!$B:$B,'Summary new'!$B17,'New data'!$C:$C,'Summary new'!$C17,'New data'!$D:$D,'Summary new'!$D17)</f>
        <v>19.875</v>
      </c>
      <c r="U17" s="1">
        <f>AVERAGEIFS('New data'!U:U,'New data'!$B:$B,'Summary new'!$B17,'New data'!$C:$C,'Summary new'!$C17,'New data'!$D:$D,'Summary new'!$D17)</f>
        <v>2</v>
      </c>
      <c r="V17" s="1">
        <f>AVERAGEIFS('New data'!V:V,'New data'!$B:$B,'Summary new'!$B17,'New data'!$C:$C,'Summary new'!$C17,'New data'!$D:$D,'Summary new'!$D17)</f>
        <v>100</v>
      </c>
      <c r="W17" s="1">
        <f>AVERAGEIFS('New data'!W:W,'New data'!$B:$B,'Summary new'!$B17,'New data'!$C:$C,'Summary new'!$C17,'New data'!$D:$D,'Summary new'!$D17)</f>
        <v>0.99000000953674305</v>
      </c>
      <c r="X17" s="1">
        <f>AVERAGEIFS('New data'!X:X,'New data'!$B:$B,'Summary new'!$B17,'New data'!$C:$C,'Summary new'!$C17,'New data'!$D:$D,'Summary new'!$D17)</f>
        <v>1.29999995231628</v>
      </c>
      <c r="Y17" s="1">
        <f>AVERAGEIFS('New data'!Y:Y,'New data'!$B:$B,'Summary new'!$B17,'New data'!$C:$C,'Summary new'!$C17,'New data'!$D:$D,'Summary new'!$D17)</f>
        <v>0.89999997615814198</v>
      </c>
      <c r="Z17" s="1">
        <f>AVERAGEIFS('New data'!Z:Z,'New data'!$B:$B,'Summary new'!$B17,'New data'!$C:$C,'Summary new'!$C17,'New data'!$D:$D,'Summary new'!$D17)</f>
        <v>49.476158745586758</v>
      </c>
      <c r="AA17" s="1">
        <f>AVERAGEIFS('New data'!AA:AA,'New data'!$B:$B,'Summary new'!$B17,'New data'!$C:$C,'Summary new'!$C17,'New data'!$D:$D,'Summary new'!$D17)</f>
        <v>163.4432409629224</v>
      </c>
      <c r="AB17" s="1">
        <f>AVERAGEIFS('New data'!AB:AB,'New data'!$B:$B,'Summary new'!$B17,'New data'!$C:$C,'Summary new'!$C17,'New data'!$D:$D,'Summary new'!$D17)</f>
        <v>36.817876338958676</v>
      </c>
      <c r="AC17" s="1">
        <f>AVERAGEIFS('New data'!AC:AC,'New data'!$B:$B,'Summary new'!$B17,'New data'!$C:$C,'Summary new'!$C17,'New data'!$D:$D,'Summary new'!$D17)</f>
        <v>77.049792289733844</v>
      </c>
      <c r="AD17" s="1">
        <f>AVERAGEIFS('New data'!AD:AD,'New data'!$B:$B,'Summary new'!$B17,'New data'!$C:$C,'Summary new'!$C17,'New data'!$D:$D,'Summary new'!$D17)</f>
        <v>10.43381414795293</v>
      </c>
      <c r="AE17" s="1">
        <f>AVERAGEIFS('New data'!AE:AE,'New data'!$B:$B,'Summary new'!$B17,'New data'!$C:$C,'Summary new'!$C17,'New data'!$D:$D,'Summary new'!$D17)</f>
        <v>9.852503953268732</v>
      </c>
      <c r="AF17" s="1">
        <f>AVERAGEIFS('New data'!AF:AF,'New data'!$B:$B,'Summary new'!$B17,'New data'!$C:$C,'Summary new'!$C17,'New data'!$D:$D,'Summary new'!$D17)</f>
        <v>2.3106065988540583</v>
      </c>
      <c r="AG17" s="1">
        <f>AVERAGEIFS('New data'!AG:AG,'New data'!$B:$B,'Summary new'!$B17,'New data'!$C:$C,'Summary new'!$C17,'New data'!$D:$D,'Summary new'!$D17)</f>
        <v>1.3386719822883562</v>
      </c>
      <c r="AH17" s="3">
        <f>AVERAGEIFS('New data'!AH:AH,'New data'!$B:$B,'Summary new'!$B17,'New data'!$C:$C,'Summary new'!$C17,'New data'!$D:$D,'Summary new'!$D17)</f>
        <v>0.1237980517828698</v>
      </c>
      <c r="AI17" s="3">
        <f>AVERAGEIFS('New data'!AI:AI,'New data'!$B:$B,'Summary new'!$B17,'New data'!$C:$C,'Summary new'!$C17,'New data'!$D:$D,'Summary new'!$D17)</f>
        <v>0.56184193056395026</v>
      </c>
      <c r="AJ17" s="1">
        <f>AVERAGEIFS('New data'!AJ:AJ,'New data'!$B:$B,'Summary new'!$B17,'New data'!$C:$C,'Summary new'!$C17,'New data'!$D:$D,'Summary new'!$D17)</f>
        <v>-4.4752838550674787E-2</v>
      </c>
      <c r="AK17" s="1">
        <f>AVERAGEIFS('New data'!AK:AK,'New data'!$B:$B,'Summary new'!$B17,'New data'!$C:$C,'Summary new'!$C17,'New data'!$D:$D,'Summary new'!$D17)</f>
        <v>-4.5374727352016052E-2</v>
      </c>
      <c r="AL17" s="1">
        <f>AVERAGEIFS('New data'!AL:AL,'New data'!$B:$B,'Summary new'!$B17,'New data'!$C:$C,'Summary new'!$C17,'New data'!$D:$D,'Summary new'!$D17)</f>
        <v>1.7871909110314452</v>
      </c>
    </row>
    <row r="18" spans="1:38" x14ac:dyDescent="0.25">
      <c r="A18" t="str" cm="1">
        <f t="array" ref="A18:D18">_xlfn.TEXTSPLIT(E18,"_")</f>
        <v/>
      </c>
      <c r="B18" t="str">
        <v>Plane</v>
      </c>
      <c r="C18" t="str">
        <v>Parallel</v>
      </c>
      <c r="D18" t="str">
        <v>Facing</v>
      </c>
      <c r="E18" t="s">
        <v>374</v>
      </c>
      <c r="F18" s="1">
        <f>AVERAGEIFS('New data'!F:F,'New data'!$B:$B,'Summary new'!$B18,'New data'!$C:$C,'Summary new'!$C18,'New data'!$D:$D,'Summary new'!$D18)</f>
        <v>74.04700875282272</v>
      </c>
      <c r="G18" s="1">
        <f>AVERAGEIFS('New data'!G:G,'New data'!$B:$B,'Summary new'!$B18,'New data'!$C:$C,'Summary new'!$C18,'New data'!$D:$D,'Summary new'!$D18)</f>
        <v>58.996102809905963</v>
      </c>
      <c r="H18" s="8">
        <f>AVERAGEIFS('New data'!H:H,'New data'!$B:$B,'Summary new'!$B18,'New data'!$C:$C,'Summary new'!$C18,'New data'!$D:$D,'Summary new'!$D18)</f>
        <v>84.274900197982717</v>
      </c>
      <c r="I18" s="1">
        <f>AVERAGEIFS('New data'!I:I,'New data'!$B:$B,'Summary new'!$B18,'New data'!$C:$C,'Summary new'!$C18,'New data'!$D:$D,'Summary new'!$D18)</f>
        <v>54.119124412536578</v>
      </c>
      <c r="J18" s="8">
        <f>AVERAGEIFS('New data'!J:J,'New data'!$B:$B,'Summary new'!$B18,'New data'!$C:$C,'Summary new'!$C18,'New data'!$D:$D,'Summary new'!$D18)</f>
        <v>74.050285220146151</v>
      </c>
      <c r="K18" s="1">
        <f>AVERAGEIFS('New data'!K:K,'New data'!$B:$B,'Summary new'!$B18,'New data'!$C:$C,'Summary new'!$C18,'New data'!$D:$D,'Summary new'!$D18)</f>
        <v>47.953624784946399</v>
      </c>
      <c r="L18" s="1">
        <f>AVERAGEIFS('New data'!L:L,'New data'!$B:$B,'Summary new'!$B18,'New data'!$C:$C,'Summary new'!$C18,'New data'!$D:$D,'Summary new'!$D18)</f>
        <v>74.58575403690331</v>
      </c>
      <c r="M18" s="1">
        <f>AVERAGEIFS('New data'!M:M,'New data'!$B:$B,'Summary new'!$B18,'New data'!$C:$C,'Summary new'!$C18,'New data'!$D:$D,'Summary new'!$D18)</f>
        <v>0.7664999999105927</v>
      </c>
      <c r="N18" s="1">
        <f>AVERAGEIFS('New data'!N:N,'New data'!$B:$B,'Summary new'!$B18,'New data'!$C:$C,'Summary new'!$C18,'New data'!$D:$D,'Summary new'!$D18)</f>
        <v>0.52226236648857549</v>
      </c>
      <c r="O18" s="1">
        <f>AVERAGEIFS('New data'!O:O,'New data'!$B:$B,'Summary new'!$B18,'New data'!$C:$C,'Summary new'!$C18,'New data'!$D:$D,'Summary new'!$D18)</f>
        <v>0.5618935097008938</v>
      </c>
      <c r="P18" s="1">
        <f>AVERAGEIFS('New data'!P:P,'New data'!$B:$B,'Summary new'!$B18,'New data'!$C:$C,'Summary new'!$C18,'New data'!$D:$D,'Summary new'!$D18)</f>
        <v>0.53945425152778581</v>
      </c>
      <c r="Q18" s="1">
        <f>AVERAGEIFS('New data'!Q:Q,'New data'!$B:$B,'Summary new'!$B18,'New data'!$C:$C,'Summary new'!$C18,'New data'!$D:$D,'Summary new'!$D18)</f>
        <v>0.57259143888950292</v>
      </c>
      <c r="R18" s="1">
        <f>AVERAGEIFS('New data'!R:R,'New data'!$B:$B,'Summary new'!$B18,'New data'!$C:$C,'Summary new'!$C18,'New data'!$D:$D,'Summary new'!$D18)</f>
        <v>0.61881580576300566</v>
      </c>
      <c r="S18" s="1">
        <f>AVERAGEIFS('New data'!S:S,'New data'!$B:$B,'Summary new'!$B18,'New data'!$C:$C,'Summary new'!$C18,'New data'!$D:$D,'Summary new'!$D18)</f>
        <v>0.63696783408522561</v>
      </c>
      <c r="T18" s="1">
        <f>AVERAGEIFS('New data'!T:T,'New data'!$B:$B,'Summary new'!$B18,'New data'!$C:$C,'Summary new'!$C18,'New data'!$D:$D,'Summary new'!$D18)</f>
        <v>19.375</v>
      </c>
      <c r="U18" s="1">
        <f>AVERAGEIFS('New data'!U:U,'New data'!$B:$B,'Summary new'!$B18,'New data'!$C:$C,'Summary new'!$C18,'New data'!$D:$D,'Summary new'!$D18)</f>
        <v>2</v>
      </c>
      <c r="V18" s="1">
        <f>AVERAGEIFS('New data'!V:V,'New data'!$B:$B,'Summary new'!$B18,'New data'!$C:$C,'Summary new'!$C18,'New data'!$D:$D,'Summary new'!$D18)</f>
        <v>100</v>
      </c>
      <c r="W18" s="1">
        <f>AVERAGEIFS('New data'!W:W,'New data'!$B:$B,'Summary new'!$B18,'New data'!$C:$C,'Summary new'!$C18,'New data'!$D:$D,'Summary new'!$D18)</f>
        <v>0.40000000596046398</v>
      </c>
      <c r="X18" s="1">
        <f>AVERAGEIFS('New data'!X:X,'New data'!$B:$B,'Summary new'!$B18,'New data'!$C:$C,'Summary new'!$C18,'New data'!$D:$D,'Summary new'!$D18)</f>
        <v>1.29999995231628</v>
      </c>
      <c r="Y18" s="1">
        <f>AVERAGEIFS('New data'!Y:Y,'New data'!$B:$B,'Summary new'!$B18,'New data'!$C:$C,'Summary new'!$C18,'New data'!$D:$D,'Summary new'!$D18)</f>
        <v>0.89999997615814198</v>
      </c>
      <c r="Z18" s="1">
        <f>AVERAGEIFS('New data'!Z:Z,'New data'!$B:$B,'Summary new'!$B18,'New data'!$C:$C,'Summary new'!$C18,'New data'!$D:$D,'Summary new'!$D18)</f>
        <v>137.52096720784891</v>
      </c>
      <c r="AA18" s="1">
        <f>AVERAGEIFS('New data'!AA:AA,'New data'!$B:$B,'Summary new'!$B18,'New data'!$C:$C,'Summary new'!$C18,'New data'!$D:$D,'Summary new'!$D18)</f>
        <v>152.65481582283957</v>
      </c>
      <c r="AB18" s="1">
        <f>AVERAGEIFS('New data'!AB:AB,'New data'!$B:$B,'Summary new'!$B18,'New data'!$C:$C,'Summary new'!$C18,'New data'!$D:$D,'Summary new'!$D18)</f>
        <v>68.734915256500216</v>
      </c>
      <c r="AC18" s="1">
        <f>AVERAGEIFS('New data'!AC:AC,'New data'!$B:$B,'Summary new'!$B18,'New data'!$C:$C,'Summary new'!$C18,'New data'!$D:$D,'Summary new'!$D18)</f>
        <v>77.049792289733844</v>
      </c>
      <c r="AD18" s="1">
        <f>AVERAGEIFS('New data'!AD:AD,'New data'!$B:$B,'Summary new'!$B18,'New data'!$C:$C,'Summary new'!$C18,'New data'!$D:$D,'Summary new'!$D18)</f>
        <v>7.0973126651951901</v>
      </c>
      <c r="AE18" s="1">
        <f>AVERAGEIFS('New data'!AE:AE,'New data'!$B:$B,'Summary new'!$B18,'New data'!$C:$C,'Summary new'!$C18,'New data'!$D:$D,'Summary new'!$D18)</f>
        <v>9.7156803193501986</v>
      </c>
      <c r="AF18" s="1">
        <f>AVERAGEIFS('New data'!AF:AF,'New data'!$B:$B,'Summary new'!$B18,'New data'!$C:$C,'Summary new'!$C18,'New data'!$D:$D,'Summary new'!$D18)</f>
        <v>1.4069989770650815</v>
      </c>
      <c r="AG18" s="1">
        <f>AVERAGEIFS('New data'!AG:AG,'New data'!$B:$B,'Summary new'!$B18,'New data'!$C:$C,'Summary new'!$C18,'New data'!$D:$D,'Summary new'!$D18)</f>
        <v>1.3386719822883562</v>
      </c>
      <c r="AH18" s="3">
        <f>AVERAGEIFS('New data'!AH:AH,'New data'!$B:$B,'Summary new'!$B18,'New data'!$C:$C,'Summary new'!$C18,'New data'!$D:$D,'Summary new'!$D18)</f>
        <v>1.6278040049296394E-2</v>
      </c>
      <c r="AI18" s="3">
        <f>AVERAGEIFS('New data'!AI:AI,'New data'!$B:$B,'Summary new'!$B18,'New data'!$C:$C,'Summary new'!$C18,'New data'!$D:$D,'Summary new'!$D18)</f>
        <v>0.32178688597614341</v>
      </c>
      <c r="AJ18" s="1">
        <f>AVERAGEIFS('New data'!AJ:AJ,'New data'!$B:$B,'Summary new'!$B18,'New data'!$C:$C,'Summary new'!$C18,'New data'!$D:$D,'Summary new'!$D18)</f>
        <v>0.90764464810955037</v>
      </c>
      <c r="AK18" s="1">
        <f>AVERAGEIFS('New data'!AK:AK,'New data'!$B:$B,'Summary new'!$B18,'New data'!$C:$C,'Summary new'!$C18,'New data'!$D:$D,'Summary new'!$D18)</f>
        <v>0.79779393310486191</v>
      </c>
      <c r="AL18" s="1">
        <f>AVERAGEIFS('New data'!AL:AL,'New data'!$B:$B,'Summary new'!$B18,'New data'!$C:$C,'Summary new'!$C18,'New data'!$D:$D,'Summary new'!$D18)</f>
        <v>-0.32502491941737366</v>
      </c>
    </row>
    <row r="19" spans="1:38" x14ac:dyDescent="0.25">
      <c r="A19" t="str" cm="1">
        <f t="array" ref="A19:D19">_xlfn.TEXTSPLIT(E19,"_")</f>
        <v/>
      </c>
      <c r="B19" t="str">
        <v>Plane</v>
      </c>
      <c r="C19" t="str">
        <v>15</v>
      </c>
      <c r="D19" t="str">
        <v>Facing</v>
      </c>
      <c r="E19" t="s">
        <v>375</v>
      </c>
      <c r="F19" s="1">
        <f>AVERAGEIFS('New data'!F:F,'New data'!$B:$B,'Summary new'!$B19,'New data'!$C:$C,'Summary new'!$C19,'New data'!$D:$D,'Summary new'!$D19)</f>
        <v>91.728901863097889</v>
      </c>
      <c r="G19" s="1">
        <f>AVERAGEIFS('New data'!G:G,'New data'!$B:$B,'Summary new'!$B19,'New data'!$C:$C,'Summary new'!$C19,'New data'!$D:$D,'Summary new'!$D19)</f>
        <v>61.737473964691105</v>
      </c>
      <c r="H19" s="8">
        <f>AVERAGEIFS('New data'!H:H,'New data'!$B:$B,'Summary new'!$B19,'New data'!$C:$C,'Summary new'!$C19,'New data'!$D:$D,'Summary new'!$D19)</f>
        <v>101.43141984939527</v>
      </c>
      <c r="I19" s="1">
        <f>AVERAGEIFS('New data'!I:I,'New data'!$B:$B,'Summary new'!$B19,'New data'!$C:$C,'Summary new'!$C19,'New data'!$D:$D,'Summary new'!$D19)</f>
        <v>63.721875667571972</v>
      </c>
      <c r="J19" s="8">
        <f>AVERAGEIFS('New data'!J:J,'New data'!$B:$B,'Summary new'!$B19,'New data'!$C:$C,'Summary new'!$C19,'New data'!$D:$D,'Summary new'!$D19)</f>
        <v>93.064581155776622</v>
      </c>
      <c r="K19" s="1">
        <f>AVERAGEIFS('New data'!K:K,'New data'!$B:$B,'Summary new'!$B19,'New data'!$C:$C,'Summary new'!$C19,'New data'!$D:$D,'Summary new'!$D19)</f>
        <v>58.879875659942584</v>
      </c>
      <c r="L19" s="1">
        <f>AVERAGEIFS('New data'!L:L,'New data'!$B:$B,'Summary new'!$B19,'New data'!$C:$C,'Summary new'!$C19,'New data'!$D:$D,'Summary new'!$D19)</f>
        <v>77.023605585097982</v>
      </c>
      <c r="M19" s="1">
        <f>AVERAGEIFS('New data'!M:M,'New data'!$B:$B,'Summary new'!$B19,'New data'!$C:$C,'Summary new'!$C19,'New data'!$D:$D,'Summary new'!$D19)</f>
        <v>0.74437500163912729</v>
      </c>
      <c r="N19" s="1">
        <f>AVERAGEIFS('New data'!N:N,'New data'!$B:$B,'Summary new'!$B19,'New data'!$C:$C,'Summary new'!$C19,'New data'!$D:$D,'Summary new'!$D19)</f>
        <v>0.56655883789062467</v>
      </c>
      <c r="O19" s="1">
        <f>AVERAGEIFS('New data'!O:O,'New data'!$B:$B,'Summary new'!$B19,'New data'!$C:$C,'Summary new'!$C19,'New data'!$D:$D,'Summary new'!$D19)</f>
        <v>0.64759373292326872</v>
      </c>
      <c r="P19" s="1">
        <f>AVERAGEIFS('New data'!P:P,'New data'!$B:$B,'Summary new'!$B19,'New data'!$C:$C,'Summary new'!$C19,'New data'!$D:$D,'Summary new'!$D19)</f>
        <v>0.59514159709215109</v>
      </c>
      <c r="Q19" s="1">
        <f>AVERAGEIFS('New data'!Q:Q,'New data'!$B:$B,'Summary new'!$B19,'New data'!$C:$C,'Summary new'!$C19,'New data'!$D:$D,'Summary new'!$D19)</f>
        <v>0.6017667874693865</v>
      </c>
      <c r="R19" s="1">
        <f>AVERAGEIFS('New data'!R:R,'New data'!$B:$B,'Summary new'!$B19,'New data'!$C:$C,'Summary new'!$C19,'New data'!$D:$D,'Summary new'!$D19)</f>
        <v>0.64106182008981671</v>
      </c>
      <c r="S19" s="1">
        <f>AVERAGEIFS('New data'!S:S,'New data'!$B:$B,'Summary new'!$B19,'New data'!$C:$C,'Summary new'!$C19,'New data'!$D:$D,'Summary new'!$D19)</f>
        <v>0.65865803509950571</v>
      </c>
      <c r="T19" s="1">
        <f>AVERAGEIFS('New data'!T:T,'New data'!$B:$B,'Summary new'!$B19,'New data'!$C:$C,'Summary new'!$C19,'New data'!$D:$D,'Summary new'!$D19)</f>
        <v>19.75</v>
      </c>
      <c r="U19" s="1">
        <f>AVERAGEIFS('New data'!U:U,'New data'!$B:$B,'Summary new'!$B19,'New data'!$C:$C,'Summary new'!$C19,'New data'!$D:$D,'Summary new'!$D19)</f>
        <v>2</v>
      </c>
      <c r="V19" s="1">
        <f>AVERAGEIFS('New data'!V:V,'New data'!$B:$B,'Summary new'!$B19,'New data'!$C:$C,'Summary new'!$C19,'New data'!$D:$D,'Summary new'!$D19)</f>
        <v>100</v>
      </c>
      <c r="W19" s="1">
        <f>AVERAGEIFS('New data'!W:W,'New data'!$B:$B,'Summary new'!$B19,'New data'!$C:$C,'Summary new'!$C19,'New data'!$D:$D,'Summary new'!$D19)</f>
        <v>0.40000000596046398</v>
      </c>
      <c r="X19" s="1">
        <f>AVERAGEIFS('New data'!X:X,'New data'!$B:$B,'Summary new'!$B19,'New data'!$C:$C,'Summary new'!$C19,'New data'!$D:$D,'Summary new'!$D19)</f>
        <v>1.29999995231628</v>
      </c>
      <c r="Y19" s="1">
        <f>AVERAGEIFS('New data'!Y:Y,'New data'!$B:$B,'Summary new'!$B19,'New data'!$C:$C,'Summary new'!$C19,'New data'!$D:$D,'Summary new'!$D19)</f>
        <v>0.89999997615814198</v>
      </c>
      <c r="Z19" s="1">
        <f>AVERAGEIFS('New data'!Z:Z,'New data'!$B:$B,'Summary new'!$B19,'New data'!$C:$C,'Summary new'!$C19,'New data'!$D:$D,'Summary new'!$D19)</f>
        <v>134.86236779764278</v>
      </c>
      <c r="AA19" s="1">
        <f>AVERAGEIFS('New data'!AA:AA,'New data'!$B:$B,'Summary new'!$B19,'New data'!$C:$C,'Summary new'!$C19,'New data'!$D:$D,'Summary new'!$D19)</f>
        <v>152.66029053926451</v>
      </c>
      <c r="AB19" s="1">
        <f>AVERAGEIFS('New data'!AB:AB,'New data'!$B:$B,'Summary new'!$B19,'New data'!$C:$C,'Summary new'!$C19,'New data'!$D:$D,'Summary new'!$D19)</f>
        <v>69.534973144531207</v>
      </c>
      <c r="AC19" s="1">
        <f>AVERAGEIFS('New data'!AC:AC,'New data'!$B:$B,'Summary new'!$B19,'New data'!$C:$C,'Summary new'!$C19,'New data'!$D:$D,'Summary new'!$D19)</f>
        <v>77.049792289733844</v>
      </c>
      <c r="AD19" s="1">
        <f>AVERAGEIFS('New data'!AD:AD,'New data'!$B:$B,'Summary new'!$B19,'New data'!$C:$C,'Summary new'!$C19,'New data'!$D:$D,'Summary new'!$D19)</f>
        <v>8.3840564580168504</v>
      </c>
      <c r="AE19" s="1">
        <f>AVERAGEIFS('New data'!AE:AE,'New data'!$B:$B,'Summary new'!$B19,'New data'!$C:$C,'Summary new'!$C19,'New data'!$D:$D,'Summary new'!$D19)</f>
        <v>9.7995603268500169</v>
      </c>
      <c r="AF19" s="1">
        <f>AVERAGEIFS('New data'!AF:AF,'New data'!$B:$B,'Summary new'!$B19,'New data'!$C:$C,'Summary new'!$C19,'New data'!$D:$D,'Summary new'!$D19)</f>
        <v>1.4214643537998148</v>
      </c>
      <c r="AG19" s="1">
        <f>AVERAGEIFS('New data'!AG:AG,'New data'!$B:$B,'Summary new'!$B19,'New data'!$C:$C,'Summary new'!$C19,'New data'!$D:$D,'Summary new'!$D19)</f>
        <v>1.3386719822883562</v>
      </c>
      <c r="AH19" s="3">
        <f>AVERAGEIFS('New data'!AH:AH,'New data'!$B:$B,'Summary new'!$B19,'New data'!$C:$C,'Summary new'!$C19,'New data'!$D:$D,'Summary new'!$D19)</f>
        <v>1.5516051073094913E-2</v>
      </c>
      <c r="AI19" s="3">
        <f>AVERAGEIFS('New data'!AI:AI,'New data'!$B:$B,'Summary new'!$B19,'New data'!$C:$C,'Summary new'!$C19,'New data'!$D:$D,'Summary new'!$D19)</f>
        <v>0.52246024805577762</v>
      </c>
      <c r="AJ19" s="1">
        <f>AVERAGEIFS('New data'!AJ:AJ,'New data'!$B:$B,'Summary new'!$B19,'New data'!$C:$C,'Summary new'!$C19,'New data'!$D:$D,'Summary new'!$D19)</f>
        <v>0.83366805494442309</v>
      </c>
      <c r="AK19" s="1">
        <f>AVERAGEIFS('New data'!AK:AK,'New data'!$B:$B,'Summary new'!$B19,'New data'!$C:$C,'Summary new'!$C19,'New data'!$D:$D,'Summary new'!$D19)</f>
        <v>0.7745979563153278</v>
      </c>
      <c r="AL19" s="1">
        <f>AVERAGEIFS('New data'!AL:AL,'New data'!$B:$B,'Summary new'!$B19,'New data'!$C:$C,'Summary new'!$C19,'New data'!$D:$D,'Summary new'!$D19)</f>
        <v>-0.57586810610296146</v>
      </c>
    </row>
    <row r="20" spans="1:38" x14ac:dyDescent="0.25">
      <c r="A20" t="str" cm="1">
        <f t="array" ref="A20:D20">_xlfn.TEXTSPLIT(E20,"_")</f>
        <v/>
      </c>
      <c r="B20" t="str">
        <v>Plane</v>
      </c>
      <c r="C20" t="str">
        <v>45</v>
      </c>
      <c r="D20" t="str">
        <v>Facing</v>
      </c>
      <c r="E20" t="s">
        <v>376</v>
      </c>
      <c r="F20" s="1">
        <f>AVERAGEIFS('New data'!F:F,'New data'!$B:$B,'Summary new'!$B20,'New data'!$C:$C,'Summary new'!$C20,'New data'!$D:$D,'Summary new'!$D20)</f>
        <v>125.52457928657491</v>
      </c>
      <c r="G20" s="1">
        <f>AVERAGEIFS('New data'!G:G,'New data'!$B:$B,'Summary new'!$B20,'New data'!$C:$C,'Summary new'!$C20,'New data'!$D:$D,'Summary new'!$D20)</f>
        <v>80.889638900756651</v>
      </c>
      <c r="H20" s="8">
        <f>AVERAGEIFS('New data'!H:H,'New data'!$B:$B,'Summary new'!$B20,'New data'!$C:$C,'Summary new'!$C20,'New data'!$D:$D,'Summary new'!$D20)</f>
        <v>132.28486156463563</v>
      </c>
      <c r="I20" s="1">
        <f>AVERAGEIFS('New data'!I:I,'New data'!$B:$B,'Summary new'!$B20,'New data'!$C:$C,'Summary new'!$C20,'New data'!$D:$D,'Summary new'!$D20)</f>
        <v>86.795876026153408</v>
      </c>
      <c r="J20" s="8">
        <f>AVERAGEIFS('New data'!J:J,'New data'!$B:$B,'Summary new'!$B20,'New data'!$C:$C,'Summary new'!$C20,'New data'!$D:$D,'Summary new'!$D20)</f>
        <v>123.0900180339808</v>
      </c>
      <c r="K20" s="1">
        <f>AVERAGEIFS('New data'!K:K,'New data'!$B:$B,'Summary new'!$B20,'New data'!$C:$C,'Summary new'!$C20,'New data'!$D:$D,'Summary new'!$D20)</f>
        <v>81.545874834060513</v>
      </c>
      <c r="L20" s="1">
        <f>AVERAGEIFS('New data'!L:L,'New data'!$B:$B,'Summary new'!$B20,'New data'!$C:$C,'Summary new'!$C20,'New data'!$D:$D,'Summary new'!$D20)</f>
        <v>59.769407749175805</v>
      </c>
      <c r="M20" s="1">
        <f>AVERAGEIFS('New data'!M:M,'New data'!$B:$B,'Summary new'!$B20,'New data'!$C:$C,'Summary new'!$C20,'New data'!$D:$D,'Summary new'!$D20)</f>
        <v>0.72587499395012833</v>
      </c>
      <c r="N20" s="1">
        <f>AVERAGEIFS('New data'!N:N,'New data'!$B:$B,'Summary new'!$B20,'New data'!$C:$C,'Summary new'!$C20,'New data'!$D:$D,'Summary new'!$D20)</f>
        <v>0.59001697972416822</v>
      </c>
      <c r="O20" s="1">
        <f>AVERAGEIFS('New data'!O:O,'New data'!$B:$B,'Summary new'!$B20,'New data'!$C:$C,'Summary new'!$C20,'New data'!$D:$D,'Summary new'!$D20)</f>
        <v>0.63894126191735212</v>
      </c>
      <c r="P20" s="1">
        <f>AVERAGEIFS('New data'!P:P,'New data'!$B:$B,'Summary new'!$B20,'New data'!$C:$C,'Summary new'!$C20,'New data'!$D:$D,'Summary new'!$D20)</f>
        <v>0.58752473443746511</v>
      </c>
      <c r="Q20" s="1">
        <f>AVERAGEIFS('New data'!Q:Q,'New data'!$B:$B,'Summary new'!$B20,'New data'!$C:$C,'Summary new'!$C20,'New data'!$D:$D,'Summary new'!$D20)</f>
        <v>0.58939923346042589</v>
      </c>
      <c r="R20" s="1">
        <f>AVERAGEIFS('New data'!R:R,'New data'!$B:$B,'Summary new'!$B20,'New data'!$C:$C,'Summary new'!$C20,'New data'!$D:$D,'Summary new'!$D20)</f>
        <v>0.62920161336660341</v>
      </c>
      <c r="S20" s="1">
        <f>AVERAGEIFS('New data'!S:S,'New data'!$B:$B,'Summary new'!$B20,'New data'!$C:$C,'Summary new'!$C20,'New data'!$D:$D,'Summary new'!$D20)</f>
        <v>0.6433550417423245</v>
      </c>
      <c r="T20" s="1">
        <f>AVERAGEIFS('New data'!T:T,'New data'!$B:$B,'Summary new'!$B20,'New data'!$C:$C,'Summary new'!$C20,'New data'!$D:$D,'Summary new'!$D20)</f>
        <v>20.875</v>
      </c>
      <c r="U20" s="1">
        <f>AVERAGEIFS('New data'!U:U,'New data'!$B:$B,'Summary new'!$B20,'New data'!$C:$C,'Summary new'!$C20,'New data'!$D:$D,'Summary new'!$D20)</f>
        <v>2</v>
      </c>
      <c r="V20" s="1">
        <f>AVERAGEIFS('New data'!V:V,'New data'!$B:$B,'Summary new'!$B20,'New data'!$C:$C,'Summary new'!$C20,'New data'!$D:$D,'Summary new'!$D20)</f>
        <v>100</v>
      </c>
      <c r="W20" s="1">
        <f>AVERAGEIFS('New data'!W:W,'New data'!$B:$B,'Summary new'!$B20,'New data'!$C:$C,'Summary new'!$C20,'New data'!$D:$D,'Summary new'!$D20)</f>
        <v>0.40000000596046398</v>
      </c>
      <c r="X20" s="1">
        <f>AVERAGEIFS('New data'!X:X,'New data'!$B:$B,'Summary new'!$B20,'New data'!$C:$C,'Summary new'!$C20,'New data'!$D:$D,'Summary new'!$D20)</f>
        <v>1.29999995231628</v>
      </c>
      <c r="Y20" s="1">
        <f>AVERAGEIFS('New data'!Y:Y,'New data'!$B:$B,'Summary new'!$B20,'New data'!$C:$C,'Summary new'!$C20,'New data'!$D:$D,'Summary new'!$D20)</f>
        <v>0.89999997615814198</v>
      </c>
      <c r="Z20" s="1">
        <f>AVERAGEIFS('New data'!Z:Z,'New data'!$B:$B,'Summary new'!$B20,'New data'!$C:$C,'Summary new'!$C20,'New data'!$D:$D,'Summary new'!$D20)</f>
        <v>77.171320263296209</v>
      </c>
      <c r="AA20" s="1">
        <f>AVERAGEIFS('New data'!AA:AA,'New data'!$B:$B,'Summary new'!$B20,'New data'!$C:$C,'Summary new'!$C20,'New data'!$D:$D,'Summary new'!$D20)</f>
        <v>151.77276612818241</v>
      </c>
      <c r="AB20" s="1">
        <f>AVERAGEIFS('New data'!AB:AB,'New data'!$B:$B,'Summary new'!$B20,'New data'!$C:$C,'Summary new'!$C20,'New data'!$D:$D,'Summary new'!$D20)</f>
        <v>45.132075309753404</v>
      </c>
      <c r="AC20" s="1">
        <f>AVERAGEIFS('New data'!AC:AC,'New data'!$B:$B,'Summary new'!$B20,'New data'!$C:$C,'Summary new'!$C20,'New data'!$D:$D,'Summary new'!$D20)</f>
        <v>77.049792289733844</v>
      </c>
      <c r="AD20" s="1">
        <f>AVERAGEIFS('New data'!AD:AD,'New data'!$B:$B,'Summary new'!$B20,'New data'!$C:$C,'Summary new'!$C20,'New data'!$D:$D,'Summary new'!$D20)</f>
        <v>8.6703699291683609</v>
      </c>
      <c r="AE20" s="1">
        <f>AVERAGEIFS('New data'!AE:AE,'New data'!$B:$B,'Summary new'!$B20,'New data'!$C:$C,'Summary new'!$C20,'New data'!$D:$D,'Summary new'!$D20)</f>
        <v>9.7302011209539927</v>
      </c>
      <c r="AF20" s="1">
        <f>AVERAGEIFS('New data'!AF:AF,'New data'!$B:$B,'Summary new'!$B20,'New data'!$C:$C,'Summary new'!$C20,'New data'!$D:$D,'Summary new'!$D20)</f>
        <v>1.5895966291427575</v>
      </c>
      <c r="AG20" s="1">
        <f>AVERAGEIFS('New data'!AG:AG,'New data'!$B:$B,'Summary new'!$B20,'New data'!$C:$C,'Summary new'!$C20,'New data'!$D:$D,'Summary new'!$D20)</f>
        <v>1.3386719822883562</v>
      </c>
      <c r="AH20" s="3">
        <f>AVERAGEIFS('New data'!AH:AH,'New data'!$B:$B,'Summary new'!$B20,'New data'!$C:$C,'Summary new'!$C20,'New data'!$D:$D,'Summary new'!$D20)</f>
        <v>1.9111525320814216E-2</v>
      </c>
      <c r="AI20" s="3">
        <f>AVERAGEIFS('New data'!AI:AI,'New data'!$B:$B,'Summary new'!$B20,'New data'!$C:$C,'Summary new'!$C20,'New data'!$D:$D,'Summary new'!$D20)</f>
        <v>0.50384654157429631</v>
      </c>
      <c r="AJ20" s="1">
        <f>AVERAGEIFS('New data'!AJ:AJ,'New data'!$B:$B,'Summary new'!$B20,'New data'!$C:$C,'Summary new'!$C20,'New data'!$D:$D,'Summary new'!$D20)</f>
        <v>0.58004421813678653</v>
      </c>
      <c r="AK20" s="1">
        <f>AVERAGEIFS('New data'!AK:AK,'New data'!$B:$B,'Summary new'!$B20,'New data'!$C:$C,'Summary new'!$C20,'New data'!$D:$D,'Summary new'!$D20)</f>
        <v>0.55870320856798195</v>
      </c>
      <c r="AL20" s="1">
        <f>AVERAGEIFS('New data'!AL:AL,'New data'!$B:$B,'Summary new'!$B20,'New data'!$C:$C,'Summary new'!$C20,'New data'!$D:$D,'Summary new'!$D20)</f>
        <v>-0.92122221055206432</v>
      </c>
    </row>
    <row r="21" spans="1:38" x14ac:dyDescent="0.25">
      <c r="A21" t="str" cm="1">
        <f t="array" ref="A21:D21">_xlfn.TEXTSPLIT(E21,"_")</f>
        <v/>
      </c>
      <c r="B21" t="str">
        <v>Plane</v>
      </c>
      <c r="C21" t="str">
        <v>Oblique</v>
      </c>
      <c r="D21" t="str">
        <v>Facing</v>
      </c>
      <c r="E21" t="s">
        <v>377</v>
      </c>
      <c r="F21" s="1">
        <f>AVERAGEIFS('New data'!F:F,'New data'!$B:$B,'Summary new'!$B21,'New data'!$C:$C,'Summary new'!$C21,'New data'!$D:$D,'Summary new'!$D21)</f>
        <v>102.76059603691063</v>
      </c>
      <c r="G21" s="1">
        <f>AVERAGEIFS('New data'!G:G,'New data'!$B:$B,'Summary new'!$B21,'New data'!$C:$C,'Summary new'!$C21,'New data'!$D:$D,'Summary new'!$D21)</f>
        <v>64.540661334991427</v>
      </c>
      <c r="H21" s="8">
        <f>AVERAGEIFS('New data'!H:H,'New data'!$B:$B,'Summary new'!$B21,'New data'!$C:$C,'Summary new'!$C21,'New data'!$D:$D,'Summary new'!$D21)</f>
        <v>112.11242580413797</v>
      </c>
      <c r="I21" s="1">
        <f>AVERAGEIFS('New data'!I:I,'New data'!$B:$B,'Summary new'!$B21,'New data'!$C:$C,'Summary new'!$C21,'New data'!$D:$D,'Summary new'!$D21)</f>
        <v>68.715374946594181</v>
      </c>
      <c r="J21" s="8">
        <f>AVERAGEIFS('New data'!J:J,'New data'!$B:$B,'Summary new'!$B21,'New data'!$C:$C,'Summary new'!$C21,'New data'!$D:$D,'Summary new'!$D21)</f>
        <v>103.69900178909265</v>
      </c>
      <c r="K21" s="1">
        <f>AVERAGEIFS('New data'!K:K,'New data'!$B:$B,'Summary new'!$B21,'New data'!$C:$C,'Summary new'!$C21,'New data'!$D:$D,'Summary new'!$D21)</f>
        <v>63.943000197410541</v>
      </c>
      <c r="L21" s="1">
        <f>AVERAGEIFS('New data'!L:L,'New data'!$B:$B,'Summary new'!$B21,'New data'!$C:$C,'Summary new'!$C21,'New data'!$D:$D,'Summary new'!$D21)</f>
        <v>45.453192114829946</v>
      </c>
      <c r="M21" s="1">
        <f>AVERAGEIFS('New data'!M:M,'New data'!$B:$B,'Summary new'!$B21,'New data'!$C:$C,'Summary new'!$C21,'New data'!$D:$D,'Summary new'!$D21)</f>
        <v>0.68374999240040735</v>
      </c>
      <c r="N21" s="1">
        <f>AVERAGEIFS('New data'!N:N,'New data'!$B:$B,'Summary new'!$B21,'New data'!$C:$C,'Summary new'!$C21,'New data'!$D:$D,'Summary new'!$D21)</f>
        <v>0.5863932184875007</v>
      </c>
      <c r="O21" s="1">
        <f>AVERAGEIFS('New data'!O:O,'New data'!$B:$B,'Summary new'!$B21,'New data'!$C:$C,'Summary new'!$C21,'New data'!$D:$D,'Summary new'!$D21)</f>
        <v>0.66341777890920584</v>
      </c>
      <c r="P21" s="1">
        <f>AVERAGEIFS('New data'!P:P,'New data'!$B:$B,'Summary new'!$B21,'New data'!$C:$C,'Summary new'!$C21,'New data'!$D:$D,'Summary new'!$D21)</f>
        <v>0.63646654039621309</v>
      </c>
      <c r="Q21" s="1">
        <f>AVERAGEIFS('New data'!Q:Q,'New data'!$B:$B,'Summary new'!$B21,'New data'!$C:$C,'Summary new'!$C21,'New data'!$D:$D,'Summary new'!$D21)</f>
        <v>0.63623668253421739</v>
      </c>
      <c r="R21" s="1">
        <f>AVERAGEIFS('New data'!R:R,'New data'!$B:$B,'Summary new'!$B21,'New data'!$C:$C,'Summary new'!$C21,'New data'!$D:$D,'Summary new'!$D21)</f>
        <v>0.66255965083837454</v>
      </c>
      <c r="S21" s="1">
        <f>AVERAGEIFS('New data'!S:S,'New data'!$B:$B,'Summary new'!$B21,'New data'!$C:$C,'Summary new'!$C21,'New data'!$D:$D,'Summary new'!$D21)</f>
        <v>0.67767419666051809</v>
      </c>
      <c r="T21" s="1">
        <f>AVERAGEIFS('New data'!T:T,'New data'!$B:$B,'Summary new'!$B21,'New data'!$C:$C,'Summary new'!$C21,'New data'!$D:$D,'Summary new'!$D21)</f>
        <v>19.5</v>
      </c>
      <c r="U21" s="1">
        <f>AVERAGEIFS('New data'!U:U,'New data'!$B:$B,'Summary new'!$B21,'New data'!$C:$C,'Summary new'!$C21,'New data'!$D:$D,'Summary new'!$D21)</f>
        <v>2</v>
      </c>
      <c r="V21" s="1">
        <f>AVERAGEIFS('New data'!V:V,'New data'!$B:$B,'Summary new'!$B21,'New data'!$C:$C,'Summary new'!$C21,'New data'!$D:$D,'Summary new'!$D21)</f>
        <v>100</v>
      </c>
      <c r="W21" s="1">
        <f>AVERAGEIFS('New data'!W:W,'New data'!$B:$B,'Summary new'!$B21,'New data'!$C:$C,'Summary new'!$C21,'New data'!$D:$D,'Summary new'!$D21)</f>
        <v>0.40000000596046398</v>
      </c>
      <c r="X21" s="1">
        <f>AVERAGEIFS('New data'!X:X,'New data'!$B:$B,'Summary new'!$B21,'New data'!$C:$C,'Summary new'!$C21,'New data'!$D:$D,'Summary new'!$D21)</f>
        <v>1.29999995231628</v>
      </c>
      <c r="Y21" s="1">
        <f>AVERAGEIFS('New data'!Y:Y,'New data'!$B:$B,'Summary new'!$B21,'New data'!$C:$C,'Summary new'!$C21,'New data'!$D:$D,'Summary new'!$D21)</f>
        <v>0.89999997615814198</v>
      </c>
      <c r="Z21" s="1">
        <f>AVERAGEIFS('New data'!Z:Z,'New data'!$B:$B,'Summary new'!$B21,'New data'!$C:$C,'Summary new'!$C21,'New data'!$D:$D,'Summary new'!$D21)</f>
        <v>110.69239717349402</v>
      </c>
      <c r="AA21" s="1">
        <f>AVERAGEIFS('New data'!AA:AA,'New data'!$B:$B,'Summary new'!$B21,'New data'!$C:$C,'Summary new'!$C21,'New data'!$D:$D,'Summary new'!$D21)</f>
        <v>152.84018945693947</v>
      </c>
      <c r="AB21" s="1">
        <f>AVERAGEIFS('New data'!AB:AB,'New data'!$B:$B,'Summary new'!$B21,'New data'!$C:$C,'Summary new'!$C21,'New data'!$D:$D,'Summary new'!$D21)</f>
        <v>63.100984573364208</v>
      </c>
      <c r="AC21" s="1">
        <f>AVERAGEIFS('New data'!AC:AC,'New data'!$B:$B,'Summary new'!$B21,'New data'!$C:$C,'Summary new'!$C21,'New data'!$D:$D,'Summary new'!$D21)</f>
        <v>77.049792289733844</v>
      </c>
      <c r="AD21" s="1">
        <f>AVERAGEIFS('New data'!AD:AD,'New data'!$B:$B,'Summary new'!$B21,'New data'!$C:$C,'Summary new'!$C21,'New data'!$D:$D,'Summary new'!$D21)</f>
        <v>7.6335428243037251</v>
      </c>
      <c r="AE21" s="1">
        <f>AVERAGEIFS('New data'!AE:AE,'New data'!$B:$B,'Summary new'!$B21,'New data'!$C:$C,'Summary new'!$C21,'New data'!$D:$D,'Summary new'!$D21)</f>
        <v>9.8185304519720269</v>
      </c>
      <c r="AF21" s="1">
        <f>AVERAGEIFS('New data'!AF:AF,'New data'!$B:$B,'Summary new'!$B21,'New data'!$C:$C,'Summary new'!$C21,'New data'!$D:$D,'Summary new'!$D21)</f>
        <v>1.4707436412572814</v>
      </c>
      <c r="AG21" s="1">
        <f>AVERAGEIFS('New data'!AG:AG,'New data'!$B:$B,'Summary new'!$B21,'New data'!$C:$C,'Summary new'!$C21,'New data'!$D:$D,'Summary new'!$D21)</f>
        <v>1.3386719822883566</v>
      </c>
      <c r="AH21" s="3">
        <f>AVERAGEIFS('New data'!AH:AH,'New data'!$B:$B,'Summary new'!$B21,'New data'!$C:$C,'Summary new'!$C21,'New data'!$D:$D,'Summary new'!$D21)</f>
        <v>1.2449536585583329E-2</v>
      </c>
      <c r="AI21" s="3">
        <f>AVERAGEIFS('New data'!AI:AI,'New data'!$B:$B,'Summary new'!$B21,'New data'!$C:$C,'Summary new'!$C21,'New data'!$D:$D,'Summary new'!$D21)</f>
        <v>0.63408316163170375</v>
      </c>
      <c r="AJ21" s="1">
        <f>AVERAGEIFS('New data'!AJ:AJ,'New data'!$B:$B,'Summary new'!$B21,'New data'!$C:$C,'Summary new'!$C21,'New data'!$D:$D,'Summary new'!$D21)</f>
        <v>0.71626823253314065</v>
      </c>
      <c r="AK21" s="1">
        <f>AVERAGEIFS('New data'!AK:AK,'New data'!$B:$B,'Summary new'!$B21,'New data'!$C:$C,'Summary new'!$C21,'New data'!$D:$D,'Summary new'!$D21)</f>
        <v>0.69077616748504234</v>
      </c>
      <c r="AL21" s="1">
        <f>AVERAGEIFS('New data'!AL:AL,'New data'!$B:$B,'Summary new'!$B21,'New data'!$C:$C,'Summary new'!$C21,'New data'!$D:$D,'Summary new'!$D21)</f>
        <v>-1.2888163729347497</v>
      </c>
    </row>
    <row r="22" spans="1:38" x14ac:dyDescent="0.25">
      <c r="A22" t="str" cm="1">
        <f t="array" ref="A22:D22">_xlfn.TEXTSPLIT(E22,"_")</f>
        <v/>
      </c>
      <c r="B22" t="str">
        <v>Point</v>
      </c>
      <c r="C22" t="str">
        <v>Parallel</v>
      </c>
      <c r="D22" t="str">
        <v>Facing</v>
      </c>
      <c r="E22" t="s">
        <v>378</v>
      </c>
      <c r="F22" s="1">
        <f>AVERAGEIFS('New data'!F:F,'New data'!$B:$B,'Summary new'!$B22,'New data'!$C:$C,'Summary new'!$C22,'New data'!$D:$D,'Summary new'!$D22)</f>
        <v>74.144143342971702</v>
      </c>
      <c r="G22" s="1">
        <f>AVERAGEIFS('New data'!G:G,'New data'!$B:$B,'Summary new'!$B22,'New data'!$C:$C,'Summary new'!$C22,'New data'!$D:$D,'Summary new'!$D22)</f>
        <v>65.390770912170325</v>
      </c>
      <c r="H22" s="8">
        <f>AVERAGEIFS('New data'!H:H,'New data'!$B:$B,'Summary new'!$B22,'New data'!$C:$C,'Summary new'!$C22,'New data'!$D:$D,'Summary new'!$D22)</f>
        <v>87.719873428344584</v>
      </c>
      <c r="I22" s="1">
        <f>AVERAGEIFS('New data'!I:I,'New data'!$B:$B,'Summary new'!$B22,'New data'!$C:$C,'Summary new'!$C22,'New data'!$D:$D,'Summary new'!$D22)</f>
        <v>53.795500278472787</v>
      </c>
      <c r="J22" s="8">
        <f>AVERAGEIFS('New data'!J:J,'New data'!$B:$B,'Summary new'!$B22,'New data'!$C:$C,'Summary new'!$C22,'New data'!$D:$D,'Summary new'!$D22)</f>
        <v>76.709944725036522</v>
      </c>
      <c r="K22" s="1">
        <f>AVERAGEIFS('New data'!K:K,'New data'!$B:$B,'Summary new'!$B22,'New data'!$C:$C,'Summary new'!$C22,'New data'!$D:$D,'Summary new'!$D22)</f>
        <v>47.386375069618111</v>
      </c>
      <c r="L22" s="1">
        <f>AVERAGEIFS('New data'!L:L,'New data'!$B:$B,'Summary new'!$B22,'New data'!$C:$C,'Summary new'!$C22,'New data'!$D:$D,'Summary new'!$D22)</f>
        <v>51.177624702453514</v>
      </c>
      <c r="M22" s="1">
        <f>AVERAGEIFS('New data'!M:M,'New data'!$B:$B,'Summary new'!$B22,'New data'!$C:$C,'Summary new'!$C22,'New data'!$D:$D,'Summary new'!$D22)</f>
        <v>0.60962500050663926</v>
      </c>
      <c r="N22" s="1">
        <f>AVERAGEIFS('New data'!N:N,'New data'!$B:$B,'Summary new'!$B22,'New data'!$C:$C,'Summary new'!$C22,'New data'!$D:$D,'Summary new'!$D22)</f>
        <v>0.44006115198135332</v>
      </c>
      <c r="O22" s="1">
        <f>AVERAGEIFS('New data'!O:O,'New data'!$B:$B,'Summary new'!$B22,'New data'!$C:$C,'Summary new'!$C22,'New data'!$D:$D,'Summary new'!$D22)</f>
        <v>0.62332637980580285</v>
      </c>
      <c r="P22" s="1">
        <f>AVERAGEIFS('New data'!P:P,'New data'!$B:$B,'Summary new'!$B22,'New data'!$C:$C,'Summary new'!$C22,'New data'!$D:$D,'Summary new'!$D22)</f>
        <v>0.60055247321724847</v>
      </c>
      <c r="Q22" s="1">
        <f>AVERAGEIFS('New data'!Q:Q,'New data'!$B:$B,'Summary new'!$B22,'New data'!$C:$C,'Summary new'!$C22,'New data'!$D:$D,'Summary new'!$D22)</f>
        <v>0.60897940024733521</v>
      </c>
      <c r="R22" s="1">
        <f>AVERAGEIFS('New data'!R:R,'New data'!$B:$B,'Summary new'!$B22,'New data'!$C:$C,'Summary new'!$C22,'New data'!$D:$D,'Summary new'!$D22)</f>
        <v>0.65108240768313363</v>
      </c>
      <c r="S22" s="1">
        <f>AVERAGEIFS('New data'!S:S,'New data'!$B:$B,'Summary new'!$B22,'New data'!$C:$C,'Summary new'!$C22,'New data'!$D:$D,'Summary new'!$D22)</f>
        <v>0.66986492648720697</v>
      </c>
      <c r="T22" s="1">
        <f>AVERAGEIFS('New data'!T:T,'New data'!$B:$B,'Summary new'!$B22,'New data'!$C:$C,'Summary new'!$C22,'New data'!$D:$D,'Summary new'!$D22)</f>
        <v>19.875</v>
      </c>
      <c r="U22" s="1">
        <f>AVERAGEIFS('New data'!U:U,'New data'!$B:$B,'Summary new'!$B22,'New data'!$C:$C,'Summary new'!$C22,'New data'!$D:$D,'Summary new'!$D22)</f>
        <v>2</v>
      </c>
      <c r="V22" s="1">
        <f>AVERAGEIFS('New data'!V:V,'New data'!$B:$B,'Summary new'!$B22,'New data'!$C:$C,'Summary new'!$C22,'New data'!$D:$D,'Summary new'!$D22)</f>
        <v>100</v>
      </c>
      <c r="W22" s="1">
        <f>AVERAGEIFS('New data'!W:W,'New data'!$B:$B,'Summary new'!$B22,'New data'!$C:$C,'Summary new'!$C22,'New data'!$D:$D,'Summary new'!$D22)</f>
        <v>0.40000000596046398</v>
      </c>
      <c r="X22" s="1">
        <f>AVERAGEIFS('New data'!X:X,'New data'!$B:$B,'Summary new'!$B22,'New data'!$C:$C,'Summary new'!$C22,'New data'!$D:$D,'Summary new'!$D22)</f>
        <v>1.29999995231628</v>
      </c>
      <c r="Y22" s="1">
        <f>AVERAGEIFS('New data'!Y:Y,'New data'!$B:$B,'Summary new'!$B22,'New data'!$C:$C,'Summary new'!$C22,'New data'!$D:$D,'Summary new'!$D22)</f>
        <v>0.89999997615814198</v>
      </c>
      <c r="Z22" s="1">
        <f>AVERAGEIFS('New data'!Z:Z,'New data'!$B:$B,'Summary new'!$B22,'New data'!$C:$C,'Summary new'!$C22,'New data'!$D:$D,'Summary new'!$D22)</f>
        <v>129.66377417743189</v>
      </c>
      <c r="AA22" s="1">
        <f>AVERAGEIFS('New data'!AA:AA,'New data'!$B:$B,'Summary new'!$B22,'New data'!$C:$C,'Summary new'!$C22,'New data'!$D:$D,'Summary new'!$D22)</f>
        <v>151.19484318792814</v>
      </c>
      <c r="AB22" s="1">
        <f>AVERAGEIFS('New data'!AB:AB,'New data'!$B:$B,'Summary new'!$B22,'New data'!$C:$C,'Summary new'!$C22,'New data'!$D:$D,'Summary new'!$D22)</f>
        <v>68.420587062835665</v>
      </c>
      <c r="AC22" s="1">
        <f>AVERAGEIFS('New data'!AC:AC,'New data'!$B:$B,'Summary new'!$B22,'New data'!$C:$C,'Summary new'!$C22,'New data'!$D:$D,'Summary new'!$D22)</f>
        <v>77.049792289733858</v>
      </c>
      <c r="AD22" s="1">
        <f>AVERAGEIFS('New data'!AD:AD,'New data'!$B:$B,'Summary new'!$B22,'New data'!$C:$C,'Summary new'!$C22,'New data'!$D:$D,'Summary new'!$D22)</f>
        <v>8.8517159179318625</v>
      </c>
      <c r="AE22" s="1">
        <f>AVERAGEIFS('New data'!AE:AE,'New data'!$B:$B,'Summary new'!$B22,'New data'!$C:$C,'Summary new'!$C22,'New data'!$D:$D,'Summary new'!$D22)</f>
        <v>9.6495730034075571</v>
      </c>
      <c r="AF22" s="1">
        <f>AVERAGEIFS('New data'!AF:AF,'New data'!$B:$B,'Summary new'!$B22,'New data'!$C:$C,'Summary new'!$C22,'New data'!$D:$D,'Summary new'!$D22)</f>
        <v>1.4243430197238878</v>
      </c>
      <c r="AG22" s="1">
        <f>AVERAGEIFS('New data'!AG:AG,'New data'!$B:$B,'Summary new'!$B22,'New data'!$C:$C,'Summary new'!$C22,'New data'!$D:$D,'Summary new'!$D22)</f>
        <v>1.3386719822883564</v>
      </c>
      <c r="AH22" s="3">
        <f>AVERAGEIFS('New data'!AH:AH,'New data'!$B:$B,'Summary new'!$B22,'New data'!$C:$C,'Summary new'!$C22,'New data'!$D:$D,'Summary new'!$D22)</f>
        <v>7.7044423298783096E-2</v>
      </c>
      <c r="AI22" s="3">
        <f>AVERAGEIFS('New data'!AI:AI,'New data'!$B:$B,'Summary new'!$B22,'New data'!$C:$C,'Summary new'!$C22,'New data'!$D:$D,'Summary new'!$D22)</f>
        <v>0.25249572540115445</v>
      </c>
      <c r="AJ22" s="1">
        <f>AVERAGEIFS('New data'!AJ:AJ,'New data'!$B:$B,'Summary new'!$B22,'New data'!$C:$C,'Summary new'!$C22,'New data'!$D:$D,'Summary new'!$D22)</f>
        <v>0.82689771411497026</v>
      </c>
      <c r="AK22" s="1">
        <f>AVERAGEIFS('New data'!AK:AK,'New data'!$B:$B,'Summary new'!$B22,'New data'!$C:$C,'Summary new'!$C22,'New data'!$D:$D,'Summary new'!$D22)</f>
        <v>0.73978783381868518</v>
      </c>
      <c r="AL22" s="1">
        <f>AVERAGEIFS('New data'!AL:AL,'New data'!$B:$B,'Summary new'!$B22,'New data'!$C:$C,'Summary new'!$C22,'New data'!$D:$D,'Summary new'!$D22)</f>
        <v>-1.082958895251295</v>
      </c>
    </row>
    <row r="23" spans="1:38" x14ac:dyDescent="0.25">
      <c r="A23" t="str" cm="1">
        <f t="array" ref="A23:D23">_xlfn.TEXTSPLIT(E23,"_")</f>
        <v/>
      </c>
      <c r="B23" t="str">
        <v>Point</v>
      </c>
      <c r="C23" t="str">
        <v>15</v>
      </c>
      <c r="D23" t="str">
        <v>Facing</v>
      </c>
      <c r="E23" t="s">
        <v>379</v>
      </c>
      <c r="F23" s="1">
        <f>AVERAGEIFS('New data'!F:F,'New data'!$B:$B,'Summary new'!$B23,'New data'!$C:$C,'Summary new'!$C23,'New data'!$D:$D,'Summary new'!$D23)</f>
        <v>69.858243703842092</v>
      </c>
      <c r="G23" s="1">
        <f>AVERAGEIFS('New data'!G:G,'New data'!$B:$B,'Summary new'!$B23,'New data'!$C:$C,'Summary new'!$C23,'New data'!$D:$D,'Summary new'!$D23)</f>
        <v>65.970357894897319</v>
      </c>
      <c r="H23" s="8">
        <f>AVERAGEIFS('New data'!H:H,'New data'!$B:$B,'Summary new'!$B23,'New data'!$C:$C,'Summary new'!$C23,'New data'!$D:$D,'Summary new'!$D23)</f>
        <v>84.434656620025464</v>
      </c>
      <c r="I23" s="1">
        <f>AVERAGEIFS('New data'!I:I,'New data'!$B:$B,'Summary new'!$B23,'New data'!$C:$C,'Summary new'!$C23,'New data'!$D:$D,'Summary new'!$D23)</f>
        <v>51.851250171661313</v>
      </c>
      <c r="J23" s="8">
        <f>AVERAGEIFS('New data'!J:J,'New data'!$B:$B,'Summary new'!$B23,'New data'!$C:$C,'Summary new'!$C23,'New data'!$D:$D,'Summary new'!$D23)</f>
        <v>73.500386714935246</v>
      </c>
      <c r="K23" s="1">
        <f>AVERAGEIFS('New data'!K:K,'New data'!$B:$B,'Summary new'!$B23,'New data'!$C:$C,'Summary new'!$C23,'New data'!$D:$D,'Summary new'!$D23)</f>
        <v>45.548875808715721</v>
      </c>
      <c r="L23" s="1">
        <f>AVERAGEIFS('New data'!L:L,'New data'!$B:$B,'Summary new'!$B23,'New data'!$C:$C,'Summary new'!$C23,'New data'!$D:$D,'Summary new'!$D23)</f>
        <v>33.402928471565183</v>
      </c>
      <c r="M23" s="1">
        <f>AVERAGEIFS('New data'!M:M,'New data'!$B:$B,'Summary new'!$B23,'New data'!$C:$C,'Summary new'!$C23,'New data'!$D:$D,'Summary new'!$D23)</f>
        <v>0.58612500503659204</v>
      </c>
      <c r="N23" s="1">
        <f>AVERAGEIFS('New data'!N:N,'New data'!$B:$B,'Summary new'!$B23,'New data'!$C:$C,'Summary new'!$C23,'New data'!$D:$D,'Summary new'!$D23)</f>
        <v>0.50362011417746488</v>
      </c>
      <c r="O23" s="1">
        <f>AVERAGEIFS('New data'!O:O,'New data'!$B:$B,'Summary new'!$B23,'New data'!$C:$C,'Summary new'!$C23,'New data'!$D:$D,'Summary new'!$D23)</f>
        <v>0.63354722782969419</v>
      </c>
      <c r="P23" s="1">
        <f>AVERAGEIFS('New data'!P:P,'New data'!$B:$B,'Summary new'!$B23,'New data'!$C:$C,'Summary new'!$C23,'New data'!$D:$D,'Summary new'!$D23)</f>
        <v>0.60397045314311926</v>
      </c>
      <c r="Q23" s="1">
        <f>AVERAGEIFS('New data'!Q:Q,'New data'!$B:$B,'Summary new'!$B23,'New data'!$C:$C,'Summary new'!$C23,'New data'!$D:$D,'Summary new'!$D23)</f>
        <v>0.61167907714843706</v>
      </c>
      <c r="R23" s="1">
        <f>AVERAGEIFS('New data'!R:R,'New data'!$B:$B,'Summary new'!$B23,'New data'!$C:$C,'Summary new'!$C23,'New data'!$D:$D,'Summary new'!$D23)</f>
        <v>0.66312488541006986</v>
      </c>
      <c r="S23" s="1">
        <f>AVERAGEIFS('New data'!S:S,'New data'!$B:$B,'Summary new'!$B23,'New data'!$C:$C,'Summary new'!$C23,'New data'!$D:$D,'Summary new'!$D23)</f>
        <v>0.68594170734286253</v>
      </c>
      <c r="T23" s="1">
        <f>AVERAGEIFS('New data'!T:T,'New data'!$B:$B,'Summary new'!$B23,'New data'!$C:$C,'Summary new'!$C23,'New data'!$D:$D,'Summary new'!$D23)</f>
        <v>20.25</v>
      </c>
      <c r="U23" s="1">
        <f>AVERAGEIFS('New data'!U:U,'New data'!$B:$B,'Summary new'!$B23,'New data'!$C:$C,'Summary new'!$C23,'New data'!$D:$D,'Summary new'!$D23)</f>
        <v>2</v>
      </c>
      <c r="V23" s="1">
        <f>AVERAGEIFS('New data'!V:V,'New data'!$B:$B,'Summary new'!$B23,'New data'!$C:$C,'Summary new'!$C23,'New data'!$D:$D,'Summary new'!$D23)</f>
        <v>100</v>
      </c>
      <c r="W23" s="1">
        <f>AVERAGEIFS('New data'!W:W,'New data'!$B:$B,'Summary new'!$B23,'New data'!$C:$C,'Summary new'!$C23,'New data'!$D:$D,'Summary new'!$D23)</f>
        <v>0.40000000596046398</v>
      </c>
      <c r="X23" s="1">
        <f>AVERAGEIFS('New data'!X:X,'New data'!$B:$B,'Summary new'!$B23,'New data'!$C:$C,'Summary new'!$C23,'New data'!$D:$D,'Summary new'!$D23)</f>
        <v>1.29999995231628</v>
      </c>
      <c r="Y23" s="1">
        <f>AVERAGEIFS('New data'!Y:Y,'New data'!$B:$B,'Summary new'!$B23,'New data'!$C:$C,'Summary new'!$C23,'New data'!$D:$D,'Summary new'!$D23)</f>
        <v>0.89999997615814198</v>
      </c>
      <c r="Z23" s="1">
        <f>AVERAGEIFS('New data'!Z:Z,'New data'!$B:$B,'Summary new'!$B23,'New data'!$C:$C,'Summary new'!$C23,'New data'!$D:$D,'Summary new'!$D23)</f>
        <v>130.97641056030972</v>
      </c>
      <c r="AA23" s="1">
        <f>AVERAGEIFS('New data'!AA:AA,'New data'!$B:$B,'Summary new'!$B23,'New data'!$C:$C,'Summary new'!$C23,'New data'!$D:$D,'Summary new'!$D23)</f>
        <v>151.17736446857438</v>
      </c>
      <c r="AB23" s="1">
        <f>AVERAGEIFS('New data'!AB:AB,'New data'!$B:$B,'Summary new'!$B23,'New data'!$C:$C,'Summary new'!$C23,'New data'!$D:$D,'Summary new'!$D23)</f>
        <v>67.315407752990694</v>
      </c>
      <c r="AC23" s="1">
        <f>AVERAGEIFS('New data'!AC:AC,'New data'!$B:$B,'Summary new'!$B23,'New data'!$C:$C,'Summary new'!$C23,'New data'!$D:$D,'Summary new'!$D23)</f>
        <v>77.049792289733844</v>
      </c>
      <c r="AD23" s="1">
        <f>AVERAGEIFS('New data'!AD:AD,'New data'!$B:$B,'Summary new'!$B23,'New data'!$C:$C,'Summary new'!$C23,'New data'!$D:$D,'Summary new'!$D23)</f>
        <v>9.2787085708696218</v>
      </c>
      <c r="AE23" s="1">
        <f>AVERAGEIFS('New data'!AE:AE,'New data'!$B:$B,'Summary new'!$B23,'New data'!$C:$C,'Summary new'!$C23,'New data'!$D:$D,'Summary new'!$D23)</f>
        <v>9.6341037480160452</v>
      </c>
      <c r="AF23" s="1">
        <f>AVERAGEIFS('New data'!AF:AF,'New data'!$B:$B,'Summary new'!$B23,'New data'!$C:$C,'Summary new'!$C23,'New data'!$D:$D,'Summary new'!$D23)</f>
        <v>1.4297564476728402</v>
      </c>
      <c r="AG23" s="1">
        <f>AVERAGEIFS('New data'!AG:AG,'New data'!$B:$B,'Summary new'!$B23,'New data'!$C:$C,'Summary new'!$C23,'New data'!$D:$D,'Summary new'!$D23)</f>
        <v>1.3386719822883562</v>
      </c>
      <c r="AH23" s="3">
        <f>AVERAGEIFS('New data'!AH:AH,'New data'!$B:$B,'Summary new'!$B23,'New data'!$C:$C,'Summary new'!$C23,'New data'!$D:$D,'Summary new'!$D23)</f>
        <v>8.4861319673061347E-2</v>
      </c>
      <c r="AI23" s="3">
        <f>AVERAGEIFS('New data'!AI:AI,'New data'!$B:$B,'Summary new'!$B23,'New data'!$C:$C,'Summary new'!$C23,'New data'!$D:$D,'Summary new'!$D23)</f>
        <v>0.21602082703704348</v>
      </c>
      <c r="AJ23" s="1">
        <f>AVERAGEIFS('New data'!AJ:AJ,'New data'!$B:$B,'Summary new'!$B23,'New data'!$C:$C,'Summary new'!$C23,'New data'!$D:$D,'Summary new'!$D23)</f>
        <v>0.96332207454558527</v>
      </c>
      <c r="AK23" s="1">
        <f>AVERAGEIFS('New data'!AK:AK,'New data'!$B:$B,'Summary new'!$B23,'New data'!$C:$C,'Summary new'!$C23,'New data'!$D:$D,'Summary new'!$D23)</f>
        <v>0.87130089129187871</v>
      </c>
      <c r="AL23" s="1">
        <f>AVERAGEIFS('New data'!AL:AL,'New data'!$B:$B,'Summary new'!$B23,'New data'!$C:$C,'Summary new'!$C23,'New data'!$D:$D,'Summary new'!$D23)</f>
        <v>-1.8994171298683868</v>
      </c>
    </row>
    <row r="24" spans="1:38" x14ac:dyDescent="0.25">
      <c r="A24" t="str" cm="1">
        <f t="array" ref="A24:D24">_xlfn.TEXTSPLIT(E24,"_")</f>
        <v/>
      </c>
      <c r="B24" t="str">
        <v>Point</v>
      </c>
      <c r="C24" t="str">
        <v>45</v>
      </c>
      <c r="D24" t="str">
        <v>Facing</v>
      </c>
      <c r="E24" t="s">
        <v>380</v>
      </c>
      <c r="F24" s="1">
        <f>AVERAGEIFS('New data'!F:F,'New data'!$B:$B,'Summary new'!$B24,'New data'!$C:$C,'Summary new'!$C24,'New data'!$D:$D,'Summary new'!$D24)</f>
        <v>82.453157901763632</v>
      </c>
      <c r="G24" s="1">
        <f>AVERAGEIFS('New data'!G:G,'New data'!$B:$B,'Summary new'!$B24,'New data'!$C:$C,'Summary new'!$C24,'New data'!$D:$D,'Summary new'!$D24)</f>
        <v>81.67036843299843</v>
      </c>
      <c r="H24" s="8">
        <f>AVERAGEIFS('New data'!H:H,'New data'!$B:$B,'Summary new'!$B24,'New data'!$C:$C,'Summary new'!$C24,'New data'!$D:$D,'Summary new'!$D24)</f>
        <v>98.209347009658586</v>
      </c>
      <c r="I24" s="1">
        <f>AVERAGEIFS('New data'!I:I,'New data'!$B:$B,'Summary new'!$B24,'New data'!$C:$C,'Summary new'!$C24,'New data'!$D:$D,'Summary new'!$D24)</f>
        <v>61.413874387741018</v>
      </c>
      <c r="J24" s="8">
        <f>AVERAGEIFS('New data'!J:J,'New data'!$B:$B,'Summary new'!$B24,'New data'!$C:$C,'Summary new'!$C24,'New data'!$D:$D,'Summary new'!$D24)</f>
        <v>89.455699682235547</v>
      </c>
      <c r="K24" s="1">
        <f>AVERAGEIFS('New data'!K:K,'New data'!$B:$B,'Summary new'!$B24,'New data'!$C:$C,'Summary new'!$C24,'New data'!$D:$D,'Summary new'!$D24)</f>
        <v>56.48674941062923</v>
      </c>
      <c r="L24" s="1">
        <f>AVERAGEIFS('New data'!L:L,'New data'!$B:$B,'Summary new'!$B24,'New data'!$C:$C,'Summary new'!$C24,'New data'!$D:$D,'Summary new'!$D24)</f>
        <v>36.654382467269834</v>
      </c>
      <c r="M24" s="1">
        <f>AVERAGEIFS('New data'!M:M,'New data'!$B:$B,'Summary new'!$B24,'New data'!$C:$C,'Summary new'!$C24,'New data'!$D:$D,'Summary new'!$D24)</f>
        <v>0.55437499564141013</v>
      </c>
      <c r="N24" s="1">
        <f>AVERAGEIFS('New data'!N:N,'New data'!$B:$B,'Summary new'!$B24,'New data'!$C:$C,'Summary new'!$C24,'New data'!$D:$D,'Summary new'!$D24)</f>
        <v>0.60288068279623919</v>
      </c>
      <c r="O24" s="1">
        <f>AVERAGEIFS('New data'!O:O,'New data'!$B:$B,'Summary new'!$B24,'New data'!$C:$C,'Summary new'!$C24,'New data'!$D:$D,'Summary new'!$D24)</f>
        <v>0.69405543804168646</v>
      </c>
      <c r="P24" s="1">
        <f>AVERAGEIFS('New data'!P:P,'New data'!$B:$B,'Summary new'!$B24,'New data'!$C:$C,'Summary new'!$C24,'New data'!$D:$D,'Summary new'!$D24)</f>
        <v>0.65004780516028371</v>
      </c>
      <c r="Q24" s="1">
        <f>AVERAGEIFS('New data'!Q:Q,'New data'!$B:$B,'Summary new'!$B24,'New data'!$C:$C,'Summary new'!$C24,'New data'!$D:$D,'Summary new'!$D24)</f>
        <v>0.64115648344159071</v>
      </c>
      <c r="R24" s="1">
        <f>AVERAGEIFS('New data'!R:R,'New data'!$B:$B,'Summary new'!$B24,'New data'!$C:$C,'Summary new'!$C24,'New data'!$D:$D,'Summary new'!$D24)</f>
        <v>0.68880926817655541</v>
      </c>
      <c r="S24" s="1">
        <f>AVERAGEIFS('New data'!S:S,'New data'!$B:$B,'Summary new'!$B24,'New data'!$C:$C,'Summary new'!$C24,'New data'!$D:$D,'Summary new'!$D24)</f>
        <v>0.71426143497228578</v>
      </c>
      <c r="T24" s="1">
        <f>AVERAGEIFS('New data'!T:T,'New data'!$B:$B,'Summary new'!$B24,'New data'!$C:$C,'Summary new'!$C24,'New data'!$D:$D,'Summary new'!$D24)</f>
        <v>20</v>
      </c>
      <c r="U24" s="1">
        <f>AVERAGEIFS('New data'!U:U,'New data'!$B:$B,'Summary new'!$B24,'New data'!$C:$C,'Summary new'!$C24,'New data'!$D:$D,'Summary new'!$D24)</f>
        <v>2</v>
      </c>
      <c r="V24" s="1">
        <f>AVERAGEIFS('New data'!V:V,'New data'!$B:$B,'Summary new'!$B24,'New data'!$C:$C,'Summary new'!$C24,'New data'!$D:$D,'Summary new'!$D24)</f>
        <v>100</v>
      </c>
      <c r="W24" s="1">
        <f>AVERAGEIFS('New data'!W:W,'New data'!$B:$B,'Summary new'!$B24,'New data'!$C:$C,'Summary new'!$C24,'New data'!$D:$D,'Summary new'!$D24)</f>
        <v>0.40000000596046398</v>
      </c>
      <c r="X24" s="1">
        <f>AVERAGEIFS('New data'!X:X,'New data'!$B:$B,'Summary new'!$B24,'New data'!$C:$C,'Summary new'!$C24,'New data'!$D:$D,'Summary new'!$D24)</f>
        <v>1.29999995231628</v>
      </c>
      <c r="Y24" s="1">
        <f>AVERAGEIFS('New data'!Y:Y,'New data'!$B:$B,'Summary new'!$B24,'New data'!$C:$C,'Summary new'!$C24,'New data'!$D:$D,'Summary new'!$D24)</f>
        <v>0.89999997615814198</v>
      </c>
      <c r="Z24" s="1">
        <f>AVERAGEIFS('New data'!Z:Z,'New data'!$B:$B,'Summary new'!$B24,'New data'!$C:$C,'Summary new'!$C24,'New data'!$D:$D,'Summary new'!$D24)</f>
        <v>109.80553223937741</v>
      </c>
      <c r="AA24" s="1">
        <f>AVERAGEIFS('New data'!AA:AA,'New data'!$B:$B,'Summary new'!$B24,'New data'!$C:$C,'Summary new'!$C24,'New data'!$D:$D,'Summary new'!$D24)</f>
        <v>151.60812059789885</v>
      </c>
      <c r="AB24" s="1">
        <f>AVERAGEIFS('New data'!AB:AB,'New data'!$B:$B,'Summary new'!$B24,'New data'!$C:$C,'Summary new'!$C24,'New data'!$D:$D,'Summary new'!$D24)</f>
        <v>55.842501163482638</v>
      </c>
      <c r="AC24" s="1">
        <f>AVERAGEIFS('New data'!AC:AC,'New data'!$B:$B,'Summary new'!$B24,'New data'!$C:$C,'Summary new'!$C24,'New data'!$D:$D,'Summary new'!$D24)</f>
        <v>77.049792289733844</v>
      </c>
      <c r="AD24" s="1">
        <f>AVERAGEIFS('New data'!AD:AD,'New data'!$B:$B,'Summary new'!$B24,'New data'!$C:$C,'Summary new'!$C24,'New data'!$D:$D,'Summary new'!$D24)</f>
        <v>9.6284196893684442</v>
      </c>
      <c r="AE24" s="1">
        <f>AVERAGEIFS('New data'!AE:AE,'New data'!$B:$B,'Summary new'!$B24,'New data'!$C:$C,'Summary new'!$C24,'New data'!$D:$D,'Summary new'!$D24)</f>
        <v>9.7298894061241228</v>
      </c>
      <c r="AF24" s="1">
        <f>AVERAGEIFS('New data'!AF:AF,'New data'!$B:$B,'Summary new'!$B24,'New data'!$C:$C,'Summary new'!$C24,'New data'!$D:$D,'Summary new'!$D24)</f>
        <v>1.4959158748388248</v>
      </c>
      <c r="AG24" s="1">
        <f>AVERAGEIFS('New data'!AG:AG,'New data'!$B:$B,'Summary new'!$B24,'New data'!$C:$C,'Summary new'!$C24,'New data'!$D:$D,'Summary new'!$D24)</f>
        <v>1.3386719822883562</v>
      </c>
      <c r="AH24" s="3">
        <f>AVERAGEIFS('New data'!AH:AH,'New data'!$B:$B,'Summary new'!$B24,'New data'!$C:$C,'Summary new'!$C24,'New data'!$D:$D,'Summary new'!$D24)</f>
        <v>0.15217505497254633</v>
      </c>
      <c r="AI24" s="3">
        <f>AVERAGEIFS('New data'!AI:AI,'New data'!$B:$B,'Summary new'!$B24,'New data'!$C:$C,'Summary new'!$C24,'New data'!$D:$D,'Summary new'!$D24)</f>
        <v>0.41266842244493063</v>
      </c>
      <c r="AJ24" s="1">
        <f>AVERAGEIFS('New data'!AJ:AJ,'New data'!$B:$B,'Summary new'!$B24,'New data'!$C:$C,'Summary new'!$C24,'New data'!$D:$D,'Summary new'!$D24)</f>
        <v>0.64759670426382898</v>
      </c>
      <c r="AK24" s="1">
        <f>AVERAGEIFS('New data'!AK:AK,'New data'!$B:$B,'Summary new'!$B24,'New data'!$C:$C,'Summary new'!$C24,'New data'!$D:$D,'Summary new'!$D24)</f>
        <v>0.62691015330019928</v>
      </c>
      <c r="AL24" s="1">
        <f>AVERAGEIFS('New data'!AL:AL,'New data'!$B:$B,'Summary new'!$B24,'New data'!$C:$C,'Summary new'!$C24,'New data'!$D:$D,'Summary new'!$D24)</f>
        <v>-2.7344678111249703</v>
      </c>
    </row>
    <row r="25" spans="1:38" x14ac:dyDescent="0.25">
      <c r="A25" t="str" cm="1">
        <f t="array" ref="A25:D25">_xlfn.TEXTSPLIT(E25,"_")</f>
        <v/>
      </c>
      <c r="B25" t="str">
        <v>Point</v>
      </c>
      <c r="C25" t="str">
        <v>Oblique</v>
      </c>
      <c r="D25" t="str">
        <v>Facing</v>
      </c>
      <c r="E25" t="s">
        <v>381</v>
      </c>
      <c r="F25" s="1">
        <f>AVERAGEIFS('New data'!F:F,'New data'!$B:$B,'Summary new'!$B25,'New data'!$C:$C,'Summary new'!$C25,'New data'!$D:$D,'Summary new'!$D25)</f>
        <v>77.94470334053014</v>
      </c>
      <c r="G25" s="1">
        <f>AVERAGEIFS('New data'!G:G,'New data'!$B:$B,'Summary new'!$B25,'New data'!$C:$C,'Summary new'!$C25,'New data'!$D:$D,'Summary new'!$D25)</f>
        <v>66.700908660888601</v>
      </c>
      <c r="H25" s="8">
        <f>AVERAGEIFS('New data'!H:H,'New data'!$B:$B,'Summary new'!$B25,'New data'!$C:$C,'Summary new'!$C25,'New data'!$D:$D,'Summary new'!$D25)</f>
        <v>92.139722347259266</v>
      </c>
      <c r="I25" s="1">
        <f>AVERAGEIFS('New data'!I:I,'New data'!$B:$B,'Summary new'!$B25,'New data'!$C:$C,'Summary new'!$C25,'New data'!$D:$D,'Summary new'!$D25)</f>
        <v>56.040374994277805</v>
      </c>
      <c r="J25" s="8">
        <f>AVERAGEIFS('New data'!J:J,'New data'!$B:$B,'Summary new'!$B25,'New data'!$C:$C,'Summary new'!$C25,'New data'!$D:$D,'Summary new'!$D25)</f>
        <v>83.216382980346438</v>
      </c>
      <c r="K25" s="1">
        <f>AVERAGEIFS('New data'!K:K,'New data'!$B:$B,'Summary new'!$B25,'New data'!$C:$C,'Summary new'!$C25,'New data'!$D:$D,'Summary new'!$D25)</f>
        <v>50.842249631881543</v>
      </c>
      <c r="L25" s="1">
        <f>AVERAGEIFS('New data'!L:L,'New data'!$B:$B,'Summary new'!$B25,'New data'!$C:$C,'Summary new'!$C25,'New data'!$D:$D,'Summary new'!$D25)</f>
        <v>29.707607746124228</v>
      </c>
      <c r="M25" s="1">
        <f>AVERAGEIFS('New data'!M:M,'New data'!$B:$B,'Summary new'!$B25,'New data'!$C:$C,'Summary new'!$C25,'New data'!$D:$D,'Summary new'!$D25)</f>
        <v>0.60012501012533837</v>
      </c>
      <c r="N25" s="1">
        <f>AVERAGEIFS('New data'!N:N,'New data'!$B:$B,'Summary new'!$B25,'New data'!$C:$C,'Summary new'!$C25,'New data'!$D:$D,'Summary new'!$D25)</f>
        <v>0.58439151197671846</v>
      </c>
      <c r="O25" s="1">
        <f>AVERAGEIFS('New data'!O:O,'New data'!$B:$B,'Summary new'!$B25,'New data'!$C:$C,'Summary new'!$C25,'New data'!$D:$D,'Summary new'!$D25)</f>
        <v>0.66694879531860307</v>
      </c>
      <c r="P25" s="1">
        <f>AVERAGEIFS('New data'!P:P,'New data'!$B:$B,'Summary new'!$B25,'New data'!$C:$C,'Summary new'!$C25,'New data'!$D:$D,'Summary new'!$D25)</f>
        <v>0.62814000993967023</v>
      </c>
      <c r="Q25" s="1">
        <f>AVERAGEIFS('New data'!Q:Q,'New data'!$B:$B,'Summary new'!$B25,'New data'!$C:$C,'Summary new'!$C25,'New data'!$D:$D,'Summary new'!$D25)</f>
        <v>0.63891029357910123</v>
      </c>
      <c r="R25" s="1">
        <f>AVERAGEIFS('New data'!R:R,'New data'!$B:$B,'Summary new'!$B25,'New data'!$C:$C,'Summary new'!$C25,'New data'!$D:$D,'Summary new'!$D25)</f>
        <v>0.68594169616699174</v>
      </c>
      <c r="S25" s="1">
        <f>AVERAGEIFS('New data'!S:S,'New data'!$B:$B,'Summary new'!$B25,'New data'!$C:$C,'Summary new'!$C25,'New data'!$D:$D,'Summary new'!$D25)</f>
        <v>0.70304299145936933</v>
      </c>
      <c r="T25" s="1">
        <f>AVERAGEIFS('New data'!T:T,'New data'!$B:$B,'Summary new'!$B25,'New data'!$C:$C,'Summary new'!$C25,'New data'!$D:$D,'Summary new'!$D25)</f>
        <v>19.375</v>
      </c>
      <c r="U25" s="1">
        <f>AVERAGEIFS('New data'!U:U,'New data'!$B:$B,'Summary new'!$B25,'New data'!$C:$C,'Summary new'!$C25,'New data'!$D:$D,'Summary new'!$D25)</f>
        <v>2</v>
      </c>
      <c r="V25" s="1">
        <f>AVERAGEIFS('New data'!V:V,'New data'!$B:$B,'Summary new'!$B25,'New data'!$C:$C,'Summary new'!$C25,'New data'!$D:$D,'Summary new'!$D25)</f>
        <v>100</v>
      </c>
      <c r="W25" s="1">
        <f>AVERAGEIFS('New data'!W:W,'New data'!$B:$B,'Summary new'!$B25,'New data'!$C:$C,'Summary new'!$C25,'New data'!$D:$D,'Summary new'!$D25)</f>
        <v>0.40000000596046398</v>
      </c>
      <c r="X25" s="1">
        <f>AVERAGEIFS('New data'!X:X,'New data'!$B:$B,'Summary new'!$B25,'New data'!$C:$C,'Summary new'!$C25,'New data'!$D:$D,'Summary new'!$D25)</f>
        <v>1.29999995231628</v>
      </c>
      <c r="Y25" s="1">
        <f>AVERAGEIFS('New data'!Y:Y,'New data'!$B:$B,'Summary new'!$B25,'New data'!$C:$C,'Summary new'!$C25,'New data'!$D:$D,'Summary new'!$D25)</f>
        <v>0.89999997615814198</v>
      </c>
      <c r="Z25" s="1">
        <f>AVERAGEIFS('New data'!Z:Z,'New data'!$B:$B,'Summary new'!$B25,'New data'!$C:$C,'Summary new'!$C25,'New data'!$D:$D,'Summary new'!$D25)</f>
        <v>114.73627387732255</v>
      </c>
      <c r="AA25" s="1">
        <f>AVERAGEIFS('New data'!AA:AA,'New data'!$B:$B,'Summary new'!$B25,'New data'!$C:$C,'Summary new'!$C25,'New data'!$D:$D,'Summary new'!$D25)</f>
        <v>150.8388202190398</v>
      </c>
      <c r="AB25" s="1">
        <f>AVERAGEIFS('New data'!AB:AB,'New data'!$B:$B,'Summary new'!$B25,'New data'!$C:$C,'Summary new'!$C25,'New data'!$D:$D,'Summary new'!$D25)</f>
        <v>65.239902019500704</v>
      </c>
      <c r="AC25" s="1">
        <f>AVERAGEIFS('New data'!AC:AC,'New data'!$B:$B,'Summary new'!$B25,'New data'!$C:$C,'Summary new'!$C25,'New data'!$D:$D,'Summary new'!$D25)</f>
        <v>77.049792289733844</v>
      </c>
      <c r="AD25" s="1">
        <f>AVERAGEIFS('New data'!AD:AD,'New data'!$B:$B,'Summary new'!$B25,'New data'!$C:$C,'Summary new'!$C25,'New data'!$D:$D,'Summary new'!$D25)</f>
        <v>8.4497481046710021</v>
      </c>
      <c r="AE25" s="1">
        <f>AVERAGEIFS('New data'!AE:AE,'New data'!$B:$B,'Summary new'!$B25,'New data'!$C:$C,'Summary new'!$C25,'New data'!$D:$D,'Summary new'!$D25)</f>
        <v>9.6559037370607168</v>
      </c>
      <c r="AF25" s="1">
        <f>AVERAGEIFS('New data'!AF:AF,'New data'!$B:$B,'Summary new'!$B25,'New data'!$C:$C,'Summary new'!$C25,'New data'!$D:$D,'Summary new'!$D25)</f>
        <v>1.4398414343595449</v>
      </c>
      <c r="AG25" s="1">
        <f>AVERAGEIFS('New data'!AG:AG,'New data'!$B:$B,'Summary new'!$B25,'New data'!$C:$C,'Summary new'!$C25,'New data'!$D:$D,'Summary new'!$D25)</f>
        <v>1.3386719822883562</v>
      </c>
      <c r="AH25" s="3">
        <f>AVERAGEIFS('New data'!AH:AH,'New data'!$B:$B,'Summary new'!$B25,'New data'!$C:$C,'Summary new'!$C25,'New data'!$D:$D,'Summary new'!$D25)</f>
        <v>0.14036483934151789</v>
      </c>
      <c r="AI25" s="3">
        <f>AVERAGEIFS('New data'!AI:AI,'New data'!$B:$B,'Summary new'!$B25,'New data'!$C:$C,'Summary new'!$C25,'New data'!$D:$D,'Summary new'!$D25)</f>
        <v>0.34330417389367973</v>
      </c>
      <c r="AJ25" s="1">
        <f>AVERAGEIFS('New data'!AJ:AJ,'New data'!$B:$B,'Summary new'!$B25,'New data'!$C:$C,'Summary new'!$C25,'New data'!$D:$D,'Summary new'!$D25)</f>
        <v>0.84078959875068149</v>
      </c>
      <c r="AK25" s="1">
        <f>AVERAGEIFS('New data'!AK:AK,'New data'!$B:$B,'Summary new'!$B25,'New data'!$C:$C,'Summary new'!$C25,'New data'!$D:$D,'Summary new'!$D25)</f>
        <v>0.80235808860162072</v>
      </c>
      <c r="AL25" s="1">
        <f>AVERAGEIFS('New data'!AL:AL,'New data'!$B:$B,'Summary new'!$B25,'New data'!$C:$C,'Summary new'!$C25,'New data'!$D:$D,'Summary new'!$D25)</f>
        <v>-3.1032479353783504</v>
      </c>
    </row>
    <row r="26" spans="1:38" x14ac:dyDescent="0.25">
      <c r="A26" t="str" cm="1">
        <f t="array" ref="A26:D26">_xlfn.TEXTSPLIT(E26,"_")</f>
        <v/>
      </c>
      <c r="B26" t="str">
        <v>Plane</v>
      </c>
      <c r="C26" t="str">
        <v>Parallel</v>
      </c>
      <c r="D26" t="str">
        <v>Standard</v>
      </c>
      <c r="E26" t="s">
        <v>382</v>
      </c>
      <c r="F26" s="1">
        <f>AVERAGEIFS('New data'!F:F,'New data'!$B:$B,'Summary new'!$B26,'New data'!$C:$C,'Summary new'!$C26,'New data'!$D:$D,'Summary new'!$D26)</f>
        <v>149.19609212875341</v>
      </c>
      <c r="G26" s="1">
        <f>AVERAGEIFS('New data'!G:G,'New data'!$B:$B,'Summary new'!$B26,'New data'!$C:$C,'Summary new'!$C26,'New data'!$D:$D,'Summary new'!$D26)</f>
        <v>95.921399116515829</v>
      </c>
      <c r="H26" s="8">
        <f>AVERAGEIFS('New data'!H:H,'New data'!$B:$B,'Summary new'!$B26,'New data'!$C:$C,'Summary new'!$C26,'New data'!$D:$D,'Summary new'!$D26)</f>
        <v>160.6818461418149</v>
      </c>
      <c r="I26" s="1">
        <f>AVERAGEIFS('New data'!I:I,'New data'!$B:$B,'Summary new'!$B26,'New data'!$C:$C,'Summary new'!$C26,'New data'!$D:$D,'Summary new'!$D26)</f>
        <v>113.65050125122033</v>
      </c>
      <c r="J26" s="8">
        <f>AVERAGEIFS('New data'!J:J,'New data'!$B:$B,'Summary new'!$B26,'New data'!$C:$C,'Summary new'!$C26,'New data'!$D:$D,'Summary new'!$D26)</f>
        <v>150.45717358589118</v>
      </c>
      <c r="K26" s="1">
        <f>AVERAGEIFS('New data'!K:K,'New data'!$B:$B,'Summary new'!$B26,'New data'!$C:$C,'Summary new'!$C26,'New data'!$D:$D,'Summary new'!$D26)</f>
        <v>107.48500144481636</v>
      </c>
      <c r="L26" s="1">
        <f>AVERAGEIFS('New data'!L:L,'New data'!$B:$B,'Summary new'!$B26,'New data'!$C:$C,'Summary new'!$C26,'New data'!$D:$D,'Summary new'!$D26)</f>
        <v>76.942501664161497</v>
      </c>
      <c r="M26" s="1">
        <f>AVERAGEIFS('New data'!M:M,'New data'!$B:$B,'Summary new'!$B26,'New data'!$C:$C,'Summary new'!$C26,'New data'!$D:$D,'Summary new'!$D26)</f>
        <v>0.7664999999105927</v>
      </c>
      <c r="N26" s="1">
        <f>AVERAGEIFS('New data'!N:N,'New data'!$B:$B,'Summary new'!$B26,'New data'!$C:$C,'Summary new'!$C26,'New data'!$D:$D,'Summary new'!$D26)</f>
        <v>0.6349151656031603</v>
      </c>
      <c r="O26" s="1">
        <f>AVERAGEIFS('New data'!O:O,'New data'!$B:$B,'Summary new'!$B26,'New data'!$C:$C,'Summary new'!$C26,'New data'!$D:$D,'Summary new'!$D26)</f>
        <v>0.66490237042307831</v>
      </c>
      <c r="P26" s="1">
        <f>AVERAGEIFS('New data'!P:P,'New data'!$B:$B,'Summary new'!$B26,'New data'!$C:$C,'Summary new'!$C26,'New data'!$D:$D,'Summary new'!$D26)</f>
        <v>0.61949778720736459</v>
      </c>
      <c r="Q26" s="1">
        <f>AVERAGEIFS('New data'!Q:Q,'New data'!$B:$B,'Summary new'!$B26,'New data'!$C:$C,'Summary new'!$C26,'New data'!$D:$D,'Summary new'!$D26)</f>
        <v>0.62818492203950838</v>
      </c>
      <c r="R26" s="1">
        <f>AVERAGEIFS('New data'!R:R,'New data'!$B:$B,'Summary new'!$B26,'New data'!$C:$C,'Summary new'!$C26,'New data'!$D:$D,'Summary new'!$D26)</f>
        <v>0.65551848709583238</v>
      </c>
      <c r="S26" s="1">
        <f>AVERAGEIFS('New data'!S:S,'New data'!$B:$B,'Summary new'!$B26,'New data'!$C:$C,'Summary new'!$C26,'New data'!$D:$D,'Summary new'!$D26)</f>
        <v>0.66491747274994828</v>
      </c>
      <c r="T26" s="1">
        <f>AVERAGEIFS('New data'!T:T,'New data'!$B:$B,'Summary new'!$B26,'New data'!$C:$C,'Summary new'!$C26,'New data'!$D:$D,'Summary new'!$D26)</f>
        <v>18.5</v>
      </c>
      <c r="U26" s="1">
        <f>AVERAGEIFS('New data'!U:U,'New data'!$B:$B,'Summary new'!$B26,'New data'!$C:$C,'Summary new'!$C26,'New data'!$D:$D,'Summary new'!$D26)</f>
        <v>2</v>
      </c>
      <c r="V26" s="1">
        <f>AVERAGEIFS('New data'!V:V,'New data'!$B:$B,'Summary new'!$B26,'New data'!$C:$C,'Summary new'!$C26,'New data'!$D:$D,'Summary new'!$D26)</f>
        <v>100</v>
      </c>
      <c r="W26" s="1">
        <f>AVERAGEIFS('New data'!W:W,'New data'!$B:$B,'Summary new'!$B26,'New data'!$C:$C,'Summary new'!$C26,'New data'!$D:$D,'Summary new'!$D26)</f>
        <v>0.99000000953674305</v>
      </c>
      <c r="X26" s="1">
        <f>AVERAGEIFS('New data'!X:X,'New data'!$B:$B,'Summary new'!$B26,'New data'!$C:$C,'Summary new'!$C26,'New data'!$D:$D,'Summary new'!$D26)</f>
        <v>1.29999995231628</v>
      </c>
      <c r="Y26" s="1">
        <f>AVERAGEIFS('New data'!Y:Y,'New data'!$B:$B,'Summary new'!$B26,'New data'!$C:$C,'Summary new'!$C26,'New data'!$D:$D,'Summary new'!$D26)</f>
        <v>0.89999997615814198</v>
      </c>
      <c r="Z26" s="1">
        <f>AVERAGEIFS('New data'!Z:Z,'New data'!$B:$B,'Summary new'!$B26,'New data'!$C:$C,'Summary new'!$C26,'New data'!$D:$D,'Summary new'!$D26)</f>
        <v>61.257521748542679</v>
      </c>
      <c r="AA26" s="1">
        <f>AVERAGEIFS('New data'!AA:AA,'New data'!$B:$B,'Summary new'!$B26,'New data'!$C:$C,'Summary new'!$C26,'New data'!$D:$D,'Summary new'!$D26)</f>
        <v>152.71688415855152</v>
      </c>
      <c r="AB26" s="1">
        <f>AVERAGEIFS('New data'!AB:AB,'New data'!$B:$B,'Summary new'!$B26,'New data'!$C:$C,'Summary new'!$C26,'New data'!$D:$D,'Summary new'!$D26)</f>
        <v>45.100310802459688</v>
      </c>
      <c r="AC26" s="1">
        <f>AVERAGEIFS('New data'!AC:AC,'New data'!$B:$B,'Summary new'!$B26,'New data'!$C:$C,'Summary new'!$C26,'New data'!$D:$D,'Summary new'!$D26)</f>
        <v>77.049792289733844</v>
      </c>
      <c r="AD26" s="1">
        <f>AVERAGEIFS('New data'!AD:AD,'New data'!$B:$B,'Summary new'!$B26,'New data'!$C:$C,'Summary new'!$C26,'New data'!$D:$D,'Summary new'!$D26)</f>
        <v>8.4607450636103643</v>
      </c>
      <c r="AE26" s="1">
        <f>AVERAGEIFS('New data'!AE:AE,'New data'!$B:$B,'Summary new'!$B26,'New data'!$C:$C,'Summary new'!$C26,'New data'!$D:$D,'Summary new'!$D26)</f>
        <v>9.6045951640698952</v>
      </c>
      <c r="AF26" s="1">
        <f>AVERAGEIFS('New data'!AF:AF,'New data'!$B:$B,'Summary new'!$B26,'New data'!$C:$C,'Summary new'!$C26,'New data'!$D:$D,'Summary new'!$D26)</f>
        <v>1.6584954410791362</v>
      </c>
      <c r="AG26" s="1">
        <f>AVERAGEIFS('New data'!AG:AG,'New data'!$B:$B,'Summary new'!$B26,'New data'!$C:$C,'Summary new'!$C26,'New data'!$D:$D,'Summary new'!$D26)</f>
        <v>1.3386719822883562</v>
      </c>
      <c r="AH26" s="3">
        <f>AVERAGEIFS('New data'!AH:AH,'New data'!$B:$B,'Summary new'!$B26,'New data'!$C:$C,'Summary new'!$C26,'New data'!$D:$D,'Summary new'!$D26)</f>
        <v>1.4734895108401824E-2</v>
      </c>
      <c r="AI26" s="3">
        <f>AVERAGEIFS('New data'!AI:AI,'New data'!$B:$B,'Summary new'!$B26,'New data'!$C:$C,'Summary new'!$C26,'New data'!$D:$D,'Summary new'!$D26)</f>
        <v>0.5159045847624244</v>
      </c>
      <c r="AJ26" s="1">
        <f>AVERAGEIFS('New data'!AJ:AJ,'New data'!$B:$B,'Summary new'!$B26,'New data'!$C:$C,'Summary new'!$C26,'New data'!$D:$D,'Summary new'!$D26)</f>
        <v>0</v>
      </c>
      <c r="AK26" s="1">
        <f>AVERAGEIFS('New data'!AK:AK,'New data'!$B:$B,'Summary new'!$B26,'New data'!$C:$C,'Summary new'!$C26,'New data'!$D:$D,'Summary new'!$D26)</f>
        <v>0</v>
      </c>
      <c r="AL26" s="1">
        <f>AVERAGEIFS('New data'!AL:AL,'New data'!$B:$B,'Summary new'!$B26,'New data'!$C:$C,'Summary new'!$C26,'New data'!$D:$D,'Summary new'!$D26)</f>
        <v>0.76024992072785436</v>
      </c>
    </row>
    <row r="27" spans="1:38" x14ac:dyDescent="0.25">
      <c r="A27" t="str" cm="1">
        <f t="array" ref="A27:D27">_xlfn.TEXTSPLIT(E27,"_")</f>
        <v/>
      </c>
      <c r="B27" t="str">
        <v>Plane</v>
      </c>
      <c r="C27" t="str">
        <v>15</v>
      </c>
      <c r="D27" t="str">
        <v>Standard</v>
      </c>
      <c r="E27" t="s">
        <v>383</v>
      </c>
      <c r="F27" s="1">
        <f>AVERAGEIFS('New data'!F:F,'New data'!$B:$B,'Summary new'!$B27,'New data'!$C:$C,'Summary new'!$C27,'New data'!$D:$D,'Summary new'!$D27)</f>
        <v>187.12740468978865</v>
      </c>
      <c r="G27" s="1">
        <f>AVERAGEIFS('New data'!G:G,'New data'!$B:$B,'Summary new'!$B27,'New data'!$C:$C,'Summary new'!$C27,'New data'!$D:$D,'Summary new'!$D27)</f>
        <v>106.62156867980929</v>
      </c>
      <c r="H27" s="8">
        <f>AVERAGEIFS('New data'!H:H,'New data'!$B:$B,'Summary new'!$B27,'New data'!$C:$C,'Summary new'!$C27,'New data'!$D:$D,'Summary new'!$D27)</f>
        <v>197.39838123321505</v>
      </c>
      <c r="I27" s="1">
        <f>AVERAGEIFS('New data'!I:I,'New data'!$B:$B,'Summary new'!$B27,'New data'!$C:$C,'Summary new'!$C27,'New data'!$D:$D,'Summary new'!$D27)</f>
        <v>140.34875106811504</v>
      </c>
      <c r="J27" s="8">
        <f>AVERAGEIFS('New data'!J:J,'New data'!$B:$B,'Summary new'!$B27,'New data'!$C:$C,'Summary new'!$C27,'New data'!$D:$D,'Summary new'!$D27)</f>
        <v>189.03154778480513</v>
      </c>
      <c r="K27" s="1">
        <f>AVERAGEIFS('New data'!K:K,'New data'!$B:$B,'Summary new'!$B27,'New data'!$C:$C,'Summary new'!$C27,'New data'!$D:$D,'Summary new'!$D27)</f>
        <v>135.50675082206703</v>
      </c>
      <c r="L27" s="1">
        <f>AVERAGEIFS('New data'!L:L,'New data'!$B:$B,'Summary new'!$B27,'New data'!$C:$C,'Summary new'!$C27,'New data'!$D:$D,'Summary new'!$D27)</f>
        <v>102.92007756233198</v>
      </c>
      <c r="M27" s="1">
        <f>AVERAGEIFS('New data'!M:M,'New data'!$B:$B,'Summary new'!$B27,'New data'!$C:$C,'Summary new'!$C27,'New data'!$D:$D,'Summary new'!$D27)</f>
        <v>0.74437500163912729</v>
      </c>
      <c r="N27" s="1">
        <f>AVERAGEIFS('New data'!N:N,'New data'!$B:$B,'Summary new'!$B27,'New data'!$C:$C,'Summary new'!$C27,'New data'!$D:$D,'Summary new'!$D27)</f>
        <v>0.63406890258192994</v>
      </c>
      <c r="O27" s="1">
        <f>AVERAGEIFS('New data'!O:O,'New data'!$B:$B,'Summary new'!$B27,'New data'!$C:$C,'Summary new'!$C27,'New data'!$D:$D,'Summary new'!$D27)</f>
        <v>0.68932839855551664</v>
      </c>
      <c r="P27" s="1">
        <f>AVERAGEIFS('New data'!P:P,'New data'!$B:$B,'Summary new'!$B27,'New data'!$C:$C,'Summary new'!$C27,'New data'!$D:$D,'Summary new'!$D27)</f>
        <v>0.64619709923863367</v>
      </c>
      <c r="Q27" s="1">
        <f>AVERAGEIFS('New data'!Q:Q,'New data'!$B:$B,'Summary new'!$B27,'New data'!$C:$C,'Summary new'!$C27,'New data'!$D:$D,'Summary new'!$D27)</f>
        <v>0.64627857133746081</v>
      </c>
      <c r="R27" s="1">
        <f>AVERAGEIFS('New data'!R:R,'New data'!$B:$B,'Summary new'!$B27,'New data'!$C:$C,'Summary new'!$C27,'New data'!$D:$D,'Summary new'!$D27)</f>
        <v>0.67140251398086492</v>
      </c>
      <c r="S27" s="1">
        <f>AVERAGEIFS('New data'!S:S,'New data'!$B:$B,'Summary new'!$B27,'New data'!$C:$C,'Summary new'!$C27,'New data'!$D:$D,'Summary new'!$D27)</f>
        <v>0.68140007555484705</v>
      </c>
      <c r="T27" s="1">
        <f>AVERAGEIFS('New data'!T:T,'New data'!$B:$B,'Summary new'!$B27,'New data'!$C:$C,'Summary new'!$C27,'New data'!$D:$D,'Summary new'!$D27)</f>
        <v>19.875</v>
      </c>
      <c r="U27" s="1">
        <f>AVERAGEIFS('New data'!U:U,'New data'!$B:$B,'Summary new'!$B27,'New data'!$C:$C,'Summary new'!$C27,'New data'!$D:$D,'Summary new'!$D27)</f>
        <v>2</v>
      </c>
      <c r="V27" s="1">
        <f>AVERAGEIFS('New data'!V:V,'New data'!$B:$B,'Summary new'!$B27,'New data'!$C:$C,'Summary new'!$C27,'New data'!$D:$D,'Summary new'!$D27)</f>
        <v>100</v>
      </c>
      <c r="W27" s="1">
        <f>AVERAGEIFS('New data'!W:W,'New data'!$B:$B,'Summary new'!$B27,'New data'!$C:$C,'Summary new'!$C27,'New data'!$D:$D,'Summary new'!$D27)</f>
        <v>0.99000000953674305</v>
      </c>
      <c r="X27" s="1">
        <f>AVERAGEIFS('New data'!X:X,'New data'!$B:$B,'Summary new'!$B27,'New data'!$C:$C,'Summary new'!$C27,'New data'!$D:$D,'Summary new'!$D27)</f>
        <v>1.29999995231628</v>
      </c>
      <c r="Y27" s="1">
        <f>AVERAGEIFS('New data'!Y:Y,'New data'!$B:$B,'Summary new'!$B27,'New data'!$C:$C,'Summary new'!$C27,'New data'!$D:$D,'Summary new'!$D27)</f>
        <v>0.89999997615814198</v>
      </c>
      <c r="Z27" s="1">
        <f>AVERAGEIFS('New data'!Z:Z,'New data'!$B:$B,'Summary new'!$B27,'New data'!$C:$C,'Summary new'!$C27,'New data'!$D:$D,'Summary new'!$D27)</f>
        <v>60.653168391436232</v>
      </c>
      <c r="AA27" s="1">
        <f>AVERAGEIFS('New data'!AA:AA,'New data'!$B:$B,'Summary new'!$B27,'New data'!$C:$C,'Summary new'!$C27,'New data'!$D:$D,'Summary new'!$D27)</f>
        <v>151.89170049875963</v>
      </c>
      <c r="AB27" s="1">
        <f>AVERAGEIFS('New data'!AB:AB,'New data'!$B:$B,'Summary new'!$B27,'New data'!$C:$C,'Summary new'!$C27,'New data'!$D:$D,'Summary new'!$D27)</f>
        <v>46.0328912734985</v>
      </c>
      <c r="AC27" s="1">
        <f>AVERAGEIFS('New data'!AC:AC,'New data'!$B:$B,'Summary new'!$B27,'New data'!$C:$C,'Summary new'!$C27,'New data'!$D:$D,'Summary new'!$D27)</f>
        <v>77.049792289733844</v>
      </c>
      <c r="AD27" s="1">
        <f>AVERAGEIFS('New data'!AD:AD,'New data'!$B:$B,'Summary new'!$B27,'New data'!$C:$C,'Summary new'!$C27,'New data'!$D:$D,'Summary new'!$D27)</f>
        <v>8.4438359350897265</v>
      </c>
      <c r="AE27" s="1">
        <f>AVERAGEIFS('New data'!AE:AE,'New data'!$B:$B,'Summary new'!$B27,'New data'!$C:$C,'Summary new'!$C27,'New data'!$D:$D,'Summary new'!$D27)</f>
        <v>9.6334794675931246</v>
      </c>
      <c r="AF27" s="1">
        <f>AVERAGEIFS('New data'!AF:AF,'New data'!$B:$B,'Summary new'!$B27,'New data'!$C:$C,'Summary new'!$C27,'New data'!$D:$D,'Summary new'!$D27)</f>
        <v>1.6185624748468361</v>
      </c>
      <c r="AG27" s="1">
        <f>AVERAGEIFS('New data'!AG:AG,'New data'!$B:$B,'Summary new'!$B27,'New data'!$C:$C,'Summary new'!$C27,'New data'!$D:$D,'Summary new'!$D27)</f>
        <v>1.3386719822883562</v>
      </c>
      <c r="AH27" s="3">
        <f>AVERAGEIFS('New data'!AH:AH,'New data'!$B:$B,'Summary new'!$B27,'New data'!$C:$C,'Summary new'!$C27,'New data'!$D:$D,'Summary new'!$D27)</f>
        <v>1.5279762167656273E-2</v>
      </c>
      <c r="AI27" s="3">
        <f>AVERAGEIFS('New data'!AI:AI,'New data'!$B:$B,'Summary new'!$B27,'New data'!$C:$C,'Summary new'!$C27,'New data'!$D:$D,'Summary new'!$D27)</f>
        <v>0.79073182022283306</v>
      </c>
      <c r="AJ27" s="1">
        <f>AVERAGEIFS('New data'!AJ:AJ,'New data'!$B:$B,'Summary new'!$B27,'New data'!$C:$C,'Summary new'!$C27,'New data'!$D:$D,'Summary new'!$D27)</f>
        <v>0</v>
      </c>
      <c r="AK27" s="1">
        <f>AVERAGEIFS('New data'!AK:AK,'New data'!$B:$B,'Summary new'!$B27,'New data'!$C:$C,'Summary new'!$C27,'New data'!$D:$D,'Summary new'!$D27)</f>
        <v>0</v>
      </c>
      <c r="AL27" s="1">
        <f>AVERAGEIFS('New data'!AL:AL,'New data'!$B:$B,'Summary new'!$B27,'New data'!$C:$C,'Summary new'!$C27,'New data'!$D:$D,'Summary new'!$D27)</f>
        <v>0.74437541652189143</v>
      </c>
    </row>
    <row r="28" spans="1:38" x14ac:dyDescent="0.25">
      <c r="A28" t="str" cm="1">
        <f t="array" ref="A28:D28">_xlfn.TEXTSPLIT(E28,"_")</f>
        <v/>
      </c>
      <c r="B28" t="str">
        <v>Plane</v>
      </c>
      <c r="C28" t="str">
        <v>45</v>
      </c>
      <c r="D28" t="str">
        <v>Standard</v>
      </c>
      <c r="E28" t="s">
        <v>384</v>
      </c>
      <c r="F28" s="1">
        <f>AVERAGEIFS('New data'!F:F,'New data'!$B:$B,'Summary new'!$B28,'New data'!$C:$C,'Summary new'!$C28,'New data'!$D:$D,'Summary new'!$D28)</f>
        <v>210.32853412628143</v>
      </c>
      <c r="G28" s="1">
        <f>AVERAGEIFS('New data'!G:G,'New data'!$B:$B,'Summary new'!$B28,'New data'!$C:$C,'Summary new'!$C28,'New data'!$D:$D,'Summary new'!$D28)</f>
        <v>112.0547719001768</v>
      </c>
      <c r="H28" s="8">
        <f>AVERAGEIFS('New data'!H:H,'New data'!$B:$B,'Summary new'!$B28,'New data'!$C:$C,'Summary new'!$C28,'New data'!$D:$D,'Summary new'!$D28)</f>
        <v>218.71001815795867</v>
      </c>
      <c r="I28" s="1">
        <f>AVERAGEIFS('New data'!I:I,'New data'!$B:$B,'Summary new'!$B28,'New data'!$C:$C,'Summary new'!$C28,'New data'!$D:$D,'Summary new'!$D28)</f>
        <v>156.95312404632543</v>
      </c>
      <c r="J28" s="8">
        <f>AVERAGEIFS('New data'!J:J,'New data'!$B:$B,'Summary new'!$B28,'New data'!$C:$C,'Summary new'!$C28,'New data'!$D:$D,'Summary new'!$D28)</f>
        <v>209.51518177986114</v>
      </c>
      <c r="K28" s="1">
        <f>AVERAGEIFS('New data'!K:K,'New data'!$B:$B,'Summary new'!$B28,'New data'!$C:$C,'Summary new'!$C28,'New data'!$D:$D,'Summary new'!$D28)</f>
        <v>151.70312404632546</v>
      </c>
      <c r="L28" s="1">
        <f>AVERAGEIFS('New data'!L:L,'New data'!$B:$B,'Summary new'!$B28,'New data'!$C:$C,'Summary new'!$C28,'New data'!$D:$D,'Summary new'!$D28)</f>
        <v>92.646119594573804</v>
      </c>
      <c r="M28" s="1">
        <f>AVERAGEIFS('New data'!M:M,'New data'!$B:$B,'Summary new'!$B28,'New data'!$C:$C,'Summary new'!$C28,'New data'!$D:$D,'Summary new'!$D28)</f>
        <v>0.72587499395012833</v>
      </c>
      <c r="N28" s="1">
        <f>AVERAGEIFS('New data'!N:N,'New data'!$B:$B,'Summary new'!$B28,'New data'!$C:$C,'Summary new'!$C28,'New data'!$D:$D,'Summary new'!$D28)</f>
        <v>0.622680783271789</v>
      </c>
      <c r="O28" s="1">
        <f>AVERAGEIFS('New data'!O:O,'New data'!$B:$B,'Summary new'!$B28,'New data'!$C:$C,'Summary new'!$C28,'New data'!$D:$D,'Summary new'!$D28)</f>
        <v>0.66532891616225198</v>
      </c>
      <c r="P28" s="1">
        <f>AVERAGEIFS('New data'!P:P,'New data'!$B:$B,'Summary new'!$B28,'New data'!$C:$C,'Summary new'!$C28,'New data'!$D:$D,'Summary new'!$D28)</f>
        <v>0.6315575428307052</v>
      </c>
      <c r="Q28" s="1">
        <f>AVERAGEIFS('New data'!Q:Q,'New data'!$B:$B,'Summary new'!$B28,'New data'!$C:$C,'Summary new'!$C28,'New data'!$D:$D,'Summary new'!$D28)</f>
        <v>0.63490583375096288</v>
      </c>
      <c r="R28" s="1">
        <f>AVERAGEIFS('New data'!R:R,'New data'!$B:$B,'Summary new'!$B28,'New data'!$C:$C,'Summary new'!$C28,'New data'!$D:$D,'Summary new'!$D28)</f>
        <v>0.66196760162711099</v>
      </c>
      <c r="S28" s="1">
        <f>AVERAGEIFS('New data'!S:S,'New data'!$B:$B,'Summary new'!$B28,'New data'!$C:$C,'Summary new'!$C28,'New data'!$D:$D,'Summary new'!$D28)</f>
        <v>0.67217894271016065</v>
      </c>
      <c r="T28" s="1">
        <f>AVERAGEIFS('New data'!T:T,'New data'!$B:$B,'Summary new'!$B28,'New data'!$C:$C,'Summary new'!$C28,'New data'!$D:$D,'Summary new'!$D28)</f>
        <v>19.625</v>
      </c>
      <c r="U28" s="1">
        <f>AVERAGEIFS('New data'!U:U,'New data'!$B:$B,'Summary new'!$B28,'New data'!$C:$C,'Summary new'!$C28,'New data'!$D:$D,'Summary new'!$D28)</f>
        <v>2</v>
      </c>
      <c r="V28" s="1">
        <f>AVERAGEIFS('New data'!V:V,'New data'!$B:$B,'Summary new'!$B28,'New data'!$C:$C,'Summary new'!$C28,'New data'!$D:$D,'Summary new'!$D28)</f>
        <v>100</v>
      </c>
      <c r="W28" s="1">
        <f>AVERAGEIFS('New data'!W:W,'New data'!$B:$B,'Summary new'!$B28,'New data'!$C:$C,'Summary new'!$C28,'New data'!$D:$D,'Summary new'!$D28)</f>
        <v>0.99000000953674305</v>
      </c>
      <c r="X28" s="1">
        <f>AVERAGEIFS('New data'!X:X,'New data'!$B:$B,'Summary new'!$B28,'New data'!$C:$C,'Summary new'!$C28,'New data'!$D:$D,'Summary new'!$D28)</f>
        <v>1.29999995231628</v>
      </c>
      <c r="Y28" s="1">
        <f>AVERAGEIFS('New data'!Y:Y,'New data'!$B:$B,'Summary new'!$B28,'New data'!$C:$C,'Summary new'!$C28,'New data'!$D:$D,'Summary new'!$D28)</f>
        <v>0.89999997615814198</v>
      </c>
      <c r="Z28" s="1">
        <f>AVERAGEIFS('New data'!Z:Z,'New data'!$B:$B,'Summary new'!$B28,'New data'!$C:$C,'Summary new'!$C28,'New data'!$D:$D,'Summary new'!$D28)</f>
        <v>62.254145011305653</v>
      </c>
      <c r="AA28" s="1">
        <f>AVERAGEIFS('New data'!AA:AA,'New data'!$B:$B,'Summary new'!$B28,'New data'!$C:$C,'Summary new'!$C28,'New data'!$D:$D,'Summary new'!$D28)</f>
        <v>150.75360795855511</v>
      </c>
      <c r="AB28" s="1">
        <f>AVERAGEIFS('New data'!AB:AB,'New data'!$B:$B,'Summary new'!$B28,'New data'!$C:$C,'Summary new'!$C28,'New data'!$D:$D,'Summary new'!$D28)</f>
        <v>46.304907321929889</v>
      </c>
      <c r="AC28" s="1">
        <f>AVERAGEIFS('New data'!AC:AC,'New data'!$B:$B,'Summary new'!$B28,'New data'!$C:$C,'Summary new'!$C28,'New data'!$D:$D,'Summary new'!$D28)</f>
        <v>77.049792289733844</v>
      </c>
      <c r="AD28" s="1">
        <f>AVERAGEIFS('New data'!AD:AD,'New data'!$B:$B,'Summary new'!$B28,'New data'!$C:$C,'Summary new'!$C28,'New data'!$D:$D,'Summary new'!$D28)</f>
        <v>8.6272597301285625</v>
      </c>
      <c r="AE28" s="1">
        <f>AVERAGEIFS('New data'!AE:AE,'New data'!$B:$B,'Summary new'!$B28,'New data'!$C:$C,'Summary new'!$C28,'New data'!$D:$D,'Summary new'!$D28)</f>
        <v>9.4933286616578556</v>
      </c>
      <c r="AF28" s="1">
        <f>AVERAGEIFS('New data'!AF:AF,'New data'!$B:$B,'Summary new'!$B28,'New data'!$C:$C,'Summary new'!$C28,'New data'!$D:$D,'Summary new'!$D28)</f>
        <v>1.6197462528943973</v>
      </c>
      <c r="AG28" s="1">
        <f>AVERAGEIFS('New data'!AG:AG,'New data'!$B:$B,'Summary new'!$B28,'New data'!$C:$C,'Summary new'!$C28,'New data'!$D:$D,'Summary new'!$D28)</f>
        <v>1.3386719822883562</v>
      </c>
      <c r="AH28" s="3">
        <f>AVERAGEIFS('New data'!AH:AH,'New data'!$B:$B,'Summary new'!$B28,'New data'!$C:$C,'Summary new'!$C28,'New data'!$D:$D,'Summary new'!$D28)</f>
        <v>1.2594465340728936E-2</v>
      </c>
      <c r="AI28" s="3">
        <f>AVERAGEIFS('New data'!AI:AI,'New data'!$B:$B,'Summary new'!$B28,'New data'!$C:$C,'Summary new'!$C28,'New data'!$D:$D,'Summary new'!$D28)</f>
        <v>0.83996849165701415</v>
      </c>
      <c r="AJ28" s="1">
        <f>AVERAGEIFS('New data'!AJ:AJ,'New data'!$B:$B,'Summary new'!$B28,'New data'!$C:$C,'Summary new'!$C28,'New data'!$D:$D,'Summary new'!$D28)</f>
        <v>0</v>
      </c>
      <c r="AK28" s="1">
        <f>AVERAGEIFS('New data'!AK:AK,'New data'!$B:$B,'Summary new'!$B28,'New data'!$C:$C,'Summary new'!$C28,'New data'!$D:$D,'Summary new'!$D28)</f>
        <v>0</v>
      </c>
      <c r="AL28" s="1">
        <f>AVERAGEIFS('New data'!AL:AL,'New data'!$B:$B,'Summary new'!$B28,'New data'!$C:$C,'Summary new'!$C28,'New data'!$D:$D,'Summary new'!$D28)</f>
        <v>0.72587500903456548</v>
      </c>
    </row>
    <row r="29" spans="1:38" x14ac:dyDescent="0.25">
      <c r="A29" t="str" cm="1">
        <f t="array" ref="A29:D29">_xlfn.TEXTSPLIT(E29,"_")</f>
        <v/>
      </c>
      <c r="B29" t="str">
        <v>Plane</v>
      </c>
      <c r="C29" t="str">
        <v>Oblique</v>
      </c>
      <c r="D29" t="str">
        <v>Standard</v>
      </c>
      <c r="E29" t="s">
        <v>385</v>
      </c>
      <c r="F29" s="1">
        <f>AVERAGEIFS('New data'!F:F,'New data'!$B:$B,'Summary new'!$B29,'New data'!$C:$C,'Summary new'!$C29,'New data'!$D:$D,'Summary new'!$D29)</f>
        <v>196.36009693145718</v>
      </c>
      <c r="G29" s="1">
        <f>AVERAGEIFS('New data'!G:G,'New data'!$B:$B,'Summary new'!$B29,'New data'!$C:$C,'Summary new'!$C29,'New data'!$D:$D,'Summary new'!$D29)</f>
        <v>107.03368520736676</v>
      </c>
      <c r="H29" s="8">
        <f>AVERAGEIFS('New data'!H:H,'New data'!$B:$B,'Summary new'!$B29,'New data'!$C:$C,'Summary new'!$C29,'New data'!$D:$D,'Summary new'!$D29)</f>
        <v>207.36786293983417</v>
      </c>
      <c r="I29" s="1">
        <f>AVERAGEIFS('New data'!I:I,'New data'!$B:$B,'Summary new'!$B29,'New data'!$C:$C,'Summary new'!$C29,'New data'!$D:$D,'Summary new'!$D29)</f>
        <v>146.62487578392</v>
      </c>
      <c r="J29" s="8">
        <f>AVERAGEIFS('New data'!J:J,'New data'!$B:$B,'Summary new'!$B29,'New data'!$C:$C,'Summary new'!$C29,'New data'!$D:$D,'Summary new'!$D29)</f>
        <v>198.95444059371914</v>
      </c>
      <c r="K29" s="1">
        <f>AVERAGEIFS('New data'!K:K,'New data'!$B:$B,'Summary new'!$B29,'New data'!$C:$C,'Summary new'!$C29,'New data'!$D:$D,'Summary new'!$D29)</f>
        <v>141.85250139236427</v>
      </c>
      <c r="L29" s="1">
        <f>AVERAGEIFS('New data'!L:L,'New data'!$B:$B,'Summary new'!$B29,'New data'!$C:$C,'Summary new'!$C29,'New data'!$D:$D,'Summary new'!$D29)</f>
        <v>74.480348944663945</v>
      </c>
      <c r="M29" s="1">
        <f>AVERAGEIFS('New data'!M:M,'New data'!$B:$B,'Summary new'!$B29,'New data'!$C:$C,'Summary new'!$C29,'New data'!$D:$D,'Summary new'!$D29)</f>
        <v>0.68374999240040735</v>
      </c>
      <c r="N29" s="1">
        <f>AVERAGEIFS('New data'!N:N,'New data'!$B:$B,'Summary new'!$B29,'New data'!$C:$C,'Summary new'!$C29,'New data'!$D:$D,'Summary new'!$D29)</f>
        <v>0.63938529044389669</v>
      </c>
      <c r="O29" s="1">
        <f>AVERAGEIFS('New data'!O:O,'New data'!$B:$B,'Summary new'!$B29,'New data'!$C:$C,'Summary new'!$C29,'New data'!$D:$D,'Summary new'!$D29)</f>
        <v>0.71224608644843068</v>
      </c>
      <c r="P29" s="1">
        <f>AVERAGEIFS('New data'!P:P,'New data'!$B:$B,'Summary new'!$B29,'New data'!$C:$C,'Summary new'!$C29,'New data'!$D:$D,'Summary new'!$D29)</f>
        <v>0.67793697118759111</v>
      </c>
      <c r="Q29" s="1">
        <f>AVERAGEIFS('New data'!Q:Q,'New data'!$B:$B,'Summary new'!$B29,'New data'!$C:$C,'Summary new'!$C29,'New data'!$D:$D,'Summary new'!$D29)</f>
        <v>0.67729431390762274</v>
      </c>
      <c r="R29" s="1">
        <f>AVERAGEIFS('New data'!R:R,'New data'!$B:$B,'Summary new'!$B29,'New data'!$C:$C,'Summary new'!$C29,'New data'!$D:$D,'Summary new'!$D29)</f>
        <v>0.69057910889387075</v>
      </c>
      <c r="S29" s="1">
        <f>AVERAGEIFS('New data'!S:S,'New data'!$B:$B,'Summary new'!$B29,'New data'!$C:$C,'Summary new'!$C29,'New data'!$D:$D,'Summary new'!$D29)</f>
        <v>0.70046105980873052</v>
      </c>
      <c r="T29" s="1">
        <f>AVERAGEIFS('New data'!T:T,'New data'!$B:$B,'Summary new'!$B29,'New data'!$C:$C,'Summary new'!$C29,'New data'!$D:$D,'Summary new'!$D29)</f>
        <v>19.125</v>
      </c>
      <c r="U29" s="1">
        <f>AVERAGEIFS('New data'!U:U,'New data'!$B:$B,'Summary new'!$B29,'New data'!$C:$C,'Summary new'!$C29,'New data'!$D:$D,'Summary new'!$D29)</f>
        <v>2</v>
      </c>
      <c r="V29" s="1">
        <f>AVERAGEIFS('New data'!V:V,'New data'!$B:$B,'Summary new'!$B29,'New data'!$C:$C,'Summary new'!$C29,'New data'!$D:$D,'Summary new'!$D29)</f>
        <v>100</v>
      </c>
      <c r="W29" s="1">
        <f>AVERAGEIFS('New data'!W:W,'New data'!$B:$B,'Summary new'!$B29,'New data'!$C:$C,'Summary new'!$C29,'New data'!$D:$D,'Summary new'!$D29)</f>
        <v>0.99000000953674305</v>
      </c>
      <c r="X29" s="1">
        <f>AVERAGEIFS('New data'!X:X,'New data'!$B:$B,'Summary new'!$B29,'New data'!$C:$C,'Summary new'!$C29,'New data'!$D:$D,'Summary new'!$D29)</f>
        <v>1.29999995231628</v>
      </c>
      <c r="Y29" s="1">
        <f>AVERAGEIFS('New data'!Y:Y,'New data'!$B:$B,'Summary new'!$B29,'New data'!$C:$C,'Summary new'!$C29,'New data'!$D:$D,'Summary new'!$D29)</f>
        <v>0.89999997615814198</v>
      </c>
      <c r="Z29" s="1">
        <f>AVERAGEIFS('New data'!Z:Z,'New data'!$B:$B,'Summary new'!$B29,'New data'!$C:$C,'Summary new'!$C29,'New data'!$D:$D,'Summary new'!$D29)</f>
        <v>51.266010984778291</v>
      </c>
      <c r="AA29" s="1">
        <f>AVERAGEIFS('New data'!AA:AA,'New data'!$B:$B,'Summary new'!$B29,'New data'!$C:$C,'Summary new'!$C29,'New data'!$D:$D,'Summary new'!$D29)</f>
        <v>150.6723191291093</v>
      </c>
      <c r="AB29" s="1">
        <f>AVERAGEIFS('New data'!AB:AB,'New data'!$B:$B,'Summary new'!$B29,'New data'!$C:$C,'Summary new'!$C29,'New data'!$D:$D,'Summary new'!$D29)</f>
        <v>45.812120437622042</v>
      </c>
      <c r="AC29" s="1">
        <f>AVERAGEIFS('New data'!AC:AC,'New data'!$B:$B,'Summary new'!$B29,'New data'!$C:$C,'Summary new'!$C29,'New data'!$D:$D,'Summary new'!$D29)</f>
        <v>77.049792289733844</v>
      </c>
      <c r="AD29" s="1">
        <f>AVERAGEIFS('New data'!AD:AD,'New data'!$B:$B,'Summary new'!$B29,'New data'!$C:$C,'Summary new'!$C29,'New data'!$D:$D,'Summary new'!$D29)</f>
        <v>7.2033820447977543</v>
      </c>
      <c r="AE29" s="1">
        <f>AVERAGEIFS('New data'!AE:AE,'New data'!$B:$B,'Summary new'!$B29,'New data'!$C:$C,'Summary new'!$C29,'New data'!$D:$D,'Summary new'!$D29)</f>
        <v>9.4997793885413362</v>
      </c>
      <c r="AF29" s="1">
        <f>AVERAGEIFS('New data'!AF:AF,'New data'!$B:$B,'Summary new'!$B29,'New data'!$C:$C,'Summary new'!$C29,'New data'!$D:$D,'Summary new'!$D29)</f>
        <v>1.6214308589696849</v>
      </c>
      <c r="AG29" s="1">
        <f>AVERAGEIFS('New data'!AG:AG,'New data'!$B:$B,'Summary new'!$B29,'New data'!$C:$C,'Summary new'!$C29,'New data'!$D:$D,'Summary new'!$D29)</f>
        <v>1.3386719822883566</v>
      </c>
      <c r="AH29" s="3">
        <f>AVERAGEIFS('New data'!AH:AH,'New data'!$B:$B,'Summary new'!$B29,'New data'!$C:$C,'Summary new'!$C29,'New data'!$D:$D,'Summary new'!$D29)</f>
        <v>1.2541232349925532E-2</v>
      </c>
      <c r="AI29" s="3">
        <f>AVERAGEIFS('New data'!AI:AI,'New data'!$B:$B,'Summary new'!$B29,'New data'!$C:$C,'Summary new'!$C29,'New data'!$D:$D,'Summary new'!$D29)</f>
        <v>0.82071305062779687</v>
      </c>
      <c r="AJ29" s="1">
        <f>AVERAGEIFS('New data'!AJ:AJ,'New data'!$B:$B,'Summary new'!$B29,'New data'!$C:$C,'Summary new'!$C29,'New data'!$D:$D,'Summary new'!$D29)</f>
        <v>0</v>
      </c>
      <c r="AK29" s="1">
        <f>AVERAGEIFS('New data'!AK:AK,'New data'!$B:$B,'Summary new'!$B29,'New data'!$C:$C,'Summary new'!$C29,'New data'!$D:$D,'Summary new'!$D29)</f>
        <v>0</v>
      </c>
      <c r="AL29" s="1">
        <f>AVERAGEIFS('New data'!AL:AL,'New data'!$B:$B,'Summary new'!$B29,'New data'!$C:$C,'Summary new'!$C29,'New data'!$D:$D,'Summary new'!$D29)</f>
        <v>0.68375062742561454</v>
      </c>
    </row>
    <row r="30" spans="1:38" x14ac:dyDescent="0.25">
      <c r="A30" t="str" cm="1">
        <f t="array" ref="A30:D30">_xlfn.TEXTSPLIT(E30,"_")</f>
        <v/>
      </c>
      <c r="B30" t="str">
        <v>Point</v>
      </c>
      <c r="C30" t="str">
        <v>Parallel</v>
      </c>
      <c r="D30" t="str">
        <v>Standard</v>
      </c>
      <c r="E30" t="s">
        <v>386</v>
      </c>
      <c r="F30" s="1">
        <f>AVERAGEIFS('New data'!F:F,'New data'!$B:$B,'Summary new'!$B30,'New data'!$C:$C,'Summary new'!$C30,'New data'!$D:$D,'Summary new'!$D30)</f>
        <v>152.11617112159709</v>
      </c>
      <c r="G30" s="1">
        <f>AVERAGEIFS('New data'!G:G,'New data'!$B:$B,'Summary new'!$B30,'New data'!$C:$C,'Summary new'!$C30,'New data'!$D:$D,'Summary new'!$D30)</f>
        <v>107.94406890869126</v>
      </c>
      <c r="H30" s="8">
        <f>AVERAGEIFS('New data'!H:H,'New data'!$B:$B,'Summary new'!$B30,'New data'!$C:$C,'Summary new'!$C30,'New data'!$D:$D,'Summary new'!$D30)</f>
        <v>165.61770772933923</v>
      </c>
      <c r="I30" s="1">
        <f>AVERAGEIFS('New data'!I:I,'New data'!$B:$B,'Summary new'!$B30,'New data'!$C:$C,'Summary new'!$C30,'New data'!$D:$D,'Summary new'!$D30)</f>
        <v>115.8542480468748</v>
      </c>
      <c r="J30" s="8">
        <f>AVERAGEIFS('New data'!J:J,'New data'!$B:$B,'Summary new'!$B30,'New data'!$C:$C,'Summary new'!$C30,'New data'!$D:$D,'Summary new'!$D30)</f>
        <v>154.60777449607824</v>
      </c>
      <c r="K30" s="1">
        <f>AVERAGEIFS('New data'!K:K,'New data'!$B:$B,'Summary new'!$B30,'New data'!$C:$C,'Summary new'!$C30,'New data'!$D:$D,'Summary new'!$D30)</f>
        <v>109.44512438774086</v>
      </c>
      <c r="L30" s="1">
        <f>AVERAGEIFS('New data'!L:L,'New data'!$B:$B,'Summary new'!$B30,'New data'!$C:$C,'Summary new'!$C30,'New data'!$D:$D,'Summary new'!$D30)</f>
        <v>76.847424507141028</v>
      </c>
      <c r="M30" s="1">
        <f>AVERAGEIFS('New data'!M:M,'New data'!$B:$B,'Summary new'!$B30,'New data'!$C:$C,'Summary new'!$C30,'New data'!$D:$D,'Summary new'!$D30)</f>
        <v>0.60962500050663926</v>
      </c>
      <c r="N30" s="1">
        <f>AVERAGEIFS('New data'!N:N,'New data'!$B:$B,'Summary new'!$B30,'New data'!$C:$C,'Summary new'!$C30,'New data'!$D:$D,'Summary new'!$D30)</f>
        <v>0.51246158033609357</v>
      </c>
      <c r="O30" s="1">
        <f>AVERAGEIFS('New data'!O:O,'New data'!$B:$B,'Summary new'!$B30,'New data'!$C:$C,'Summary new'!$C30,'New data'!$D:$D,'Summary new'!$D30)</f>
        <v>0.68847462162375406</v>
      </c>
      <c r="P30" s="1">
        <f>AVERAGEIFS('New data'!P:P,'New data'!$B:$B,'Summary new'!$B30,'New data'!$C:$C,'Summary new'!$C30,'New data'!$D:$D,'Summary new'!$D30)</f>
        <v>0.65892921388149217</v>
      </c>
      <c r="Q30" s="1">
        <f>AVERAGEIFS('New data'!Q:Q,'New data'!$B:$B,'Summary new'!$B30,'New data'!$C:$C,'Summary new'!$C30,'New data'!$D:$D,'Summary new'!$D30)</f>
        <v>0.65566190704703287</v>
      </c>
      <c r="R30" s="1">
        <f>AVERAGEIFS('New data'!R:R,'New data'!$B:$B,'Summary new'!$B30,'New data'!$C:$C,'Summary new'!$C30,'New data'!$D:$D,'Summary new'!$D30)</f>
        <v>0.67717005312442757</v>
      </c>
      <c r="S30" s="1">
        <f>AVERAGEIFS('New data'!S:S,'New data'!$B:$B,'Summary new'!$B30,'New data'!$C:$C,'Summary new'!$C30,'New data'!$D:$D,'Summary new'!$D30)</f>
        <v>0.68889483064413015</v>
      </c>
      <c r="T30" s="1">
        <f>AVERAGEIFS('New data'!T:T,'New data'!$B:$B,'Summary new'!$B30,'New data'!$C:$C,'Summary new'!$C30,'New data'!$D:$D,'Summary new'!$D30)</f>
        <v>19.75</v>
      </c>
      <c r="U30" s="1">
        <f>AVERAGEIFS('New data'!U:U,'New data'!$B:$B,'Summary new'!$B30,'New data'!$C:$C,'Summary new'!$C30,'New data'!$D:$D,'Summary new'!$D30)</f>
        <v>2</v>
      </c>
      <c r="V30" s="1">
        <f>AVERAGEIFS('New data'!V:V,'New data'!$B:$B,'Summary new'!$B30,'New data'!$C:$C,'Summary new'!$C30,'New data'!$D:$D,'Summary new'!$D30)</f>
        <v>100</v>
      </c>
      <c r="W30" s="1">
        <f>AVERAGEIFS('New data'!W:W,'New data'!$B:$B,'Summary new'!$B30,'New data'!$C:$C,'Summary new'!$C30,'New data'!$D:$D,'Summary new'!$D30)</f>
        <v>0.99000000953674305</v>
      </c>
      <c r="X30" s="1">
        <f>AVERAGEIFS('New data'!X:X,'New data'!$B:$B,'Summary new'!$B30,'New data'!$C:$C,'Summary new'!$C30,'New data'!$D:$D,'Summary new'!$D30)</f>
        <v>1.29999995231628</v>
      </c>
      <c r="Y30" s="1">
        <f>AVERAGEIFS('New data'!Y:Y,'New data'!$B:$B,'Summary new'!$B30,'New data'!$C:$C,'Summary new'!$C30,'New data'!$D:$D,'Summary new'!$D30)</f>
        <v>0.89999997615814198</v>
      </c>
      <c r="Z30" s="1">
        <f>AVERAGEIFS('New data'!Z:Z,'New data'!$B:$B,'Summary new'!$B30,'New data'!$C:$C,'Summary new'!$C30,'New data'!$D:$D,'Summary new'!$D30)</f>
        <v>60.54500348865983</v>
      </c>
      <c r="AA30" s="1">
        <f>AVERAGEIFS('New data'!AA:AA,'New data'!$B:$B,'Summary new'!$B30,'New data'!$C:$C,'Summary new'!$C30,'New data'!$D:$D,'Summary new'!$D30)</f>
        <v>150.69797326624382</v>
      </c>
      <c r="AB30" s="1">
        <f>AVERAGEIFS('New data'!AB:AB,'New data'!$B:$B,'Summary new'!$B30,'New data'!$C:$C,'Summary new'!$C30,'New data'!$D:$D,'Summary new'!$D30)</f>
        <v>46.378971576690631</v>
      </c>
      <c r="AC30" s="1">
        <f>AVERAGEIFS('New data'!AC:AC,'New data'!$B:$B,'Summary new'!$B30,'New data'!$C:$C,'Summary new'!$C30,'New data'!$D:$D,'Summary new'!$D30)</f>
        <v>77.049792289733858</v>
      </c>
      <c r="AD30" s="1">
        <f>AVERAGEIFS('New data'!AD:AD,'New data'!$B:$B,'Summary new'!$B30,'New data'!$C:$C,'Summary new'!$C30,'New data'!$D:$D,'Summary new'!$D30)</f>
        <v>8.1974056446924628</v>
      </c>
      <c r="AE30" s="1">
        <f>AVERAGEIFS('New data'!AE:AE,'New data'!$B:$B,'Summary new'!$B30,'New data'!$C:$C,'Summary new'!$C30,'New data'!$D:$D,'Summary new'!$D30)</f>
        <v>9.4618543477263248</v>
      </c>
      <c r="AF30" s="1">
        <f>AVERAGEIFS('New data'!AF:AF,'New data'!$B:$B,'Summary new'!$B30,'New data'!$C:$C,'Summary new'!$C30,'New data'!$D:$D,'Summary new'!$D30)</f>
        <v>1.6225172430276837</v>
      </c>
      <c r="AG30" s="1">
        <f>AVERAGEIFS('New data'!AG:AG,'New data'!$B:$B,'Summary new'!$B30,'New data'!$C:$C,'Summary new'!$C30,'New data'!$D:$D,'Summary new'!$D30)</f>
        <v>1.3386719822883564</v>
      </c>
      <c r="AH30" s="3">
        <f>AVERAGEIFS('New data'!AH:AH,'New data'!$B:$B,'Summary new'!$B30,'New data'!$C:$C,'Summary new'!$C30,'New data'!$D:$D,'Summary new'!$D30)</f>
        <v>8.503267410475146E-2</v>
      </c>
      <c r="AI30" s="3">
        <f>AVERAGEIFS('New data'!AI:AI,'New data'!$B:$B,'Summary new'!$B30,'New data'!$C:$C,'Summary new'!$C30,'New data'!$D:$D,'Summary new'!$D30)</f>
        <v>0.35711335294512586</v>
      </c>
      <c r="AJ30" s="1">
        <f>AVERAGEIFS('New data'!AJ:AJ,'New data'!$B:$B,'Summary new'!$B30,'New data'!$C:$C,'Summary new'!$C30,'New data'!$D:$D,'Summary new'!$D30)</f>
        <v>0</v>
      </c>
      <c r="AK30" s="1">
        <f>AVERAGEIFS('New data'!AK:AK,'New data'!$B:$B,'Summary new'!$B30,'New data'!$C:$C,'Summary new'!$C30,'New data'!$D:$D,'Summary new'!$D30)</f>
        <v>0</v>
      </c>
      <c r="AL30" s="1">
        <f>AVERAGEIFS('New data'!AL:AL,'New data'!$B:$B,'Summary new'!$B30,'New data'!$C:$C,'Summary new'!$C30,'New data'!$D:$D,'Summary new'!$D30)</f>
        <v>0.60962592949595629</v>
      </c>
    </row>
    <row r="31" spans="1:38" x14ac:dyDescent="0.25">
      <c r="A31" t="str" cm="1">
        <f t="array" ref="A31:D31">_xlfn.TEXTSPLIT(E31,"_")</f>
        <v/>
      </c>
      <c r="B31" t="str">
        <v>Point</v>
      </c>
      <c r="C31" t="str">
        <v>15</v>
      </c>
      <c r="D31" t="str">
        <v>Standard</v>
      </c>
      <c r="E31" t="s">
        <v>387</v>
      </c>
      <c r="F31" s="1">
        <f>AVERAGEIFS('New data'!F:F,'New data'!$B:$B,'Summary new'!$B31,'New data'!$C:$C,'Summary new'!$C31,'New data'!$D:$D,'Summary new'!$D31)</f>
        <v>155.00195884704567</v>
      </c>
      <c r="G31" s="1">
        <f>AVERAGEIFS('New data'!G:G,'New data'!$B:$B,'Summary new'!$B31,'New data'!$C:$C,'Summary new'!$C31,'New data'!$D:$D,'Summary new'!$D31)</f>
        <v>113.54611206054655</v>
      </c>
      <c r="H31" s="8">
        <f>AVERAGEIFS('New data'!H:H,'New data'!$B:$B,'Summary new'!$B31,'New data'!$C:$C,'Summary new'!$C31,'New data'!$D:$D,'Summary new'!$D31)</f>
        <v>173.02475833892794</v>
      </c>
      <c r="I31" s="1">
        <f>AVERAGEIFS('New data'!I:I,'New data'!$B:$B,'Summary new'!$B31,'New data'!$C:$C,'Summary new'!$C31,'New data'!$D:$D,'Summary new'!$D31)</f>
        <v>122.42062497138943</v>
      </c>
      <c r="J31" s="8">
        <f>AVERAGEIFS('New data'!J:J,'New data'!$B:$B,'Summary new'!$B31,'New data'!$C:$C,'Summary new'!$C31,'New data'!$D:$D,'Summary new'!$D31)</f>
        <v>162.0904874801634</v>
      </c>
      <c r="K31" s="1">
        <f>AVERAGEIFS('New data'!K:K,'New data'!$B:$B,'Summary new'!$B31,'New data'!$C:$C,'Summary new'!$C31,'New data'!$D:$D,'Summary new'!$D31)</f>
        <v>116.11825120449032</v>
      </c>
      <c r="L31" s="1">
        <f>AVERAGEIFS('New data'!L:L,'New data'!$B:$B,'Summary new'!$B31,'New data'!$C:$C,'Summary new'!$C31,'New data'!$D:$D,'Summary new'!$D31)</f>
        <v>33.402928471565183</v>
      </c>
      <c r="M31" s="1">
        <f>AVERAGEIFS('New data'!M:M,'New data'!$B:$B,'Summary new'!$B31,'New data'!$C:$C,'Summary new'!$C31,'New data'!$D:$D,'Summary new'!$D31)</f>
        <v>0.58612500503659204</v>
      </c>
      <c r="N31" s="1">
        <f>AVERAGEIFS('New data'!N:N,'New data'!$B:$B,'Summary new'!$B31,'New data'!$C:$C,'Summary new'!$C31,'New data'!$D:$D,'Summary new'!$D31)</f>
        <v>0.60170942544937089</v>
      </c>
      <c r="O31" s="1">
        <f>AVERAGEIFS('New data'!O:O,'New data'!$B:$B,'Summary new'!$B31,'New data'!$C:$C,'Summary new'!$C31,'New data'!$D:$D,'Summary new'!$D31)</f>
        <v>0.70360152423381772</v>
      </c>
      <c r="P31" s="1">
        <f>AVERAGEIFS('New data'!P:P,'New data'!$B:$B,'Summary new'!$B31,'New data'!$C:$C,'Summary new'!$C31,'New data'!$D:$D,'Summary new'!$D31)</f>
        <v>0.67280390113592092</v>
      </c>
      <c r="Q31" s="1">
        <f>AVERAGEIFS('New data'!Q:Q,'New data'!$B:$B,'Summary new'!$B31,'New data'!$C:$C,'Summary new'!$C31,'New data'!$D:$D,'Summary new'!$D31)</f>
        <v>0.67177647724747613</v>
      </c>
      <c r="R31" s="1">
        <f>AVERAGEIFS('New data'!R:R,'New data'!$B:$B,'Summary new'!$B31,'New data'!$C:$C,'Summary new'!$C31,'New data'!$D:$D,'Summary new'!$D31)</f>
        <v>0.69268585368990843</v>
      </c>
      <c r="S31" s="1">
        <f>AVERAGEIFS('New data'!S:S,'New data'!$B:$B,'Summary new'!$B31,'New data'!$C:$C,'Summary new'!$C31,'New data'!$D:$D,'Summary new'!$D31)</f>
        <v>0.70637023076415029</v>
      </c>
      <c r="T31" s="1">
        <f>AVERAGEIFS('New data'!T:T,'New data'!$B:$B,'Summary new'!$B31,'New data'!$C:$C,'Summary new'!$C31,'New data'!$D:$D,'Summary new'!$D31)</f>
        <v>19.875</v>
      </c>
      <c r="U31" s="1">
        <f>AVERAGEIFS('New data'!U:U,'New data'!$B:$B,'Summary new'!$B31,'New data'!$C:$C,'Summary new'!$C31,'New data'!$D:$D,'Summary new'!$D31)</f>
        <v>2</v>
      </c>
      <c r="V31" s="1">
        <f>AVERAGEIFS('New data'!V:V,'New data'!$B:$B,'Summary new'!$B31,'New data'!$C:$C,'Summary new'!$C31,'New data'!$D:$D,'Summary new'!$D31)</f>
        <v>100</v>
      </c>
      <c r="W31" s="1">
        <f>AVERAGEIFS('New data'!W:W,'New data'!$B:$B,'Summary new'!$B31,'New data'!$C:$C,'Summary new'!$C31,'New data'!$D:$D,'Summary new'!$D31)</f>
        <v>0.99000000953674305</v>
      </c>
      <c r="X31" s="1">
        <f>AVERAGEIFS('New data'!X:X,'New data'!$B:$B,'Summary new'!$B31,'New data'!$C:$C,'Summary new'!$C31,'New data'!$D:$D,'Summary new'!$D31)</f>
        <v>1.29999995231628</v>
      </c>
      <c r="Y31" s="1">
        <f>AVERAGEIFS('New data'!Y:Y,'New data'!$B:$B,'Summary new'!$B31,'New data'!$C:$C,'Summary new'!$C31,'New data'!$D:$D,'Summary new'!$D31)</f>
        <v>0.89999997615814198</v>
      </c>
      <c r="Z31" s="1">
        <f>AVERAGEIFS('New data'!Z:Z,'New data'!$B:$B,'Summary new'!$B31,'New data'!$C:$C,'Summary new'!$C31,'New data'!$D:$D,'Summary new'!$D31)</f>
        <v>62.035438384860669</v>
      </c>
      <c r="AA31" s="1">
        <f>AVERAGEIFS('New data'!AA:AA,'New data'!$B:$B,'Summary new'!$B31,'New data'!$C:$C,'Summary new'!$C31,'New data'!$D:$D,'Summary new'!$D31)</f>
        <v>150.55288866907352</v>
      </c>
      <c r="AB31" s="1">
        <f>AVERAGEIFS('New data'!AB:AB,'New data'!$B:$B,'Summary new'!$B31,'New data'!$C:$C,'Summary new'!$C31,'New data'!$D:$D,'Summary new'!$D31)</f>
        <v>46.480772018432589</v>
      </c>
      <c r="AC31" s="1">
        <f>AVERAGEIFS('New data'!AC:AC,'New data'!$B:$B,'Summary new'!$B31,'New data'!$C:$C,'Summary new'!$C31,'New data'!$D:$D,'Summary new'!$D31)</f>
        <v>77.049792289733844</v>
      </c>
      <c r="AD31" s="1">
        <f>AVERAGEIFS('New data'!AD:AD,'New data'!$B:$B,'Summary new'!$B31,'New data'!$C:$C,'Summary new'!$C31,'New data'!$D:$D,'Summary new'!$D31)</f>
        <v>8.4828616357408393</v>
      </c>
      <c r="AE31" s="1">
        <f>AVERAGEIFS('New data'!AE:AE,'New data'!$B:$B,'Summary new'!$B31,'New data'!$C:$C,'Summary new'!$C31,'New data'!$D:$D,'Summary new'!$D31)</f>
        <v>9.4728944431990278</v>
      </c>
      <c r="AF31" s="1">
        <f>AVERAGEIFS('New data'!AF:AF,'New data'!$B:$B,'Summary new'!$B31,'New data'!$C:$C,'Summary new'!$C31,'New data'!$D:$D,'Summary new'!$D31)</f>
        <v>1.6214373111724811</v>
      </c>
      <c r="AG31" s="1">
        <f>AVERAGEIFS('New data'!AG:AG,'New data'!$B:$B,'Summary new'!$B31,'New data'!$C:$C,'Summary new'!$C31,'New data'!$D:$D,'Summary new'!$D31)</f>
        <v>1.3386719822883562</v>
      </c>
      <c r="AH31" s="3">
        <f>AVERAGEIFS('New data'!AH:AH,'New data'!$B:$B,'Summary new'!$B31,'New data'!$C:$C,'Summary new'!$C31,'New data'!$D:$D,'Summary new'!$D31)</f>
        <v>8.9860721595077991E-2</v>
      </c>
      <c r="AI31" s="3">
        <f>AVERAGEIFS('New data'!AI:AI,'New data'!$B:$B,'Summary new'!$B31,'New data'!$C:$C,'Summary new'!$C31,'New data'!$D:$D,'Summary new'!$D31)</f>
        <v>0.37443459551027025</v>
      </c>
      <c r="AJ31" s="1">
        <f>AVERAGEIFS('New data'!AJ:AJ,'New data'!$B:$B,'Summary new'!$B31,'New data'!$C:$C,'Summary new'!$C31,'New data'!$D:$D,'Summary new'!$D31)</f>
        <v>0</v>
      </c>
      <c r="AK31" s="1">
        <f>AVERAGEIFS('New data'!AK:AK,'New data'!$B:$B,'Summary new'!$B31,'New data'!$C:$C,'Summary new'!$C31,'New data'!$D:$D,'Summary new'!$D31)</f>
        <v>0</v>
      </c>
      <c r="AL31" s="1">
        <f>AVERAGEIFS('New data'!AL:AL,'New data'!$B:$B,'Summary new'!$B31,'New data'!$C:$C,'Summary new'!$C31,'New data'!$D:$D,'Summary new'!$D31)</f>
        <v>0.58612629831028817</v>
      </c>
    </row>
    <row r="32" spans="1:38" x14ac:dyDescent="0.25">
      <c r="A32" t="str" cm="1">
        <f t="array" ref="A32:D32">_xlfn.TEXTSPLIT(E32,"_")</f>
        <v/>
      </c>
      <c r="B32" t="str">
        <v>Point</v>
      </c>
      <c r="C32" t="str">
        <v>45</v>
      </c>
      <c r="D32" t="str">
        <v>Standard</v>
      </c>
      <c r="E32" t="s">
        <v>388</v>
      </c>
      <c r="F32" s="1">
        <f>AVERAGEIFS('New data'!F:F,'New data'!$B:$B,'Summary new'!$B32,'New data'!$C:$C,'Summary new'!$C32,'New data'!$D:$D,'Summary new'!$D32)</f>
        <v>161.6419100761411</v>
      </c>
      <c r="G32" s="1">
        <f>AVERAGEIFS('New data'!G:G,'New data'!$B:$B,'Summary new'!$B32,'New data'!$C:$C,'Summary new'!$C32,'New data'!$D:$D,'Summary new'!$D32)</f>
        <v>112.55903053283666</v>
      </c>
      <c r="H32" s="8">
        <f>AVERAGEIFS('New data'!H:H,'New data'!$B:$B,'Summary new'!$B32,'New data'!$C:$C,'Summary new'!$C32,'New data'!$D:$D,'Summary new'!$D32)</f>
        <v>179.66254949569691</v>
      </c>
      <c r="I32" s="1">
        <f>AVERAGEIFS('New data'!I:I,'New data'!$B:$B,'Summary new'!$B32,'New data'!$C:$C,'Summary new'!$C32,'New data'!$D:$D,'Summary new'!$D32)</f>
        <v>127.02399992942784</v>
      </c>
      <c r="J32" s="8">
        <f>AVERAGEIFS('New data'!J:J,'New data'!$B:$B,'Summary new'!$B32,'New data'!$C:$C,'Summary new'!$C32,'New data'!$D:$D,'Summary new'!$D32)</f>
        <v>170.90888023376453</v>
      </c>
      <c r="K32" s="1">
        <f>AVERAGEIFS('New data'!K:K,'New data'!$B:$B,'Summary new'!$B32,'New data'!$C:$C,'Summary new'!$C32,'New data'!$D:$D,'Summary new'!$D32)</f>
        <v>122.09687650203686</v>
      </c>
      <c r="L32" s="1">
        <f>AVERAGEIFS('New data'!L:L,'New data'!$B:$B,'Summary new'!$B32,'New data'!$C:$C,'Summary new'!$C32,'New data'!$D:$D,'Summary new'!$D32)</f>
        <v>61.65087103843684</v>
      </c>
      <c r="M32" s="1">
        <f>AVERAGEIFS('New data'!M:M,'New data'!$B:$B,'Summary new'!$B32,'New data'!$C:$C,'Summary new'!$C32,'New data'!$D:$D,'Summary new'!$D32)</f>
        <v>0.55437499564141013</v>
      </c>
      <c r="N32" s="1">
        <f>AVERAGEIFS('New data'!N:N,'New data'!$B:$B,'Summary new'!$B32,'New data'!$C:$C,'Summary new'!$C32,'New data'!$D:$D,'Summary new'!$D32)</f>
        <v>0.65787008777260736</v>
      </c>
      <c r="O32" s="1">
        <f>AVERAGEIFS('New data'!O:O,'New data'!$B:$B,'Summary new'!$B32,'New data'!$C:$C,'Summary new'!$C32,'New data'!$D:$D,'Summary new'!$D32)</f>
        <v>0.71512815356254522</v>
      </c>
      <c r="P32" s="1">
        <f>AVERAGEIFS('New data'!P:P,'New data'!$B:$B,'Summary new'!$B32,'New data'!$C:$C,'Summary new'!$C32,'New data'!$D:$D,'Summary new'!$D32)</f>
        <v>0.68513265252113298</v>
      </c>
      <c r="Q32" s="1">
        <f>AVERAGEIFS('New data'!Q:Q,'New data'!$B:$B,'Summary new'!$B32,'New data'!$C:$C,'Summary new'!$C32,'New data'!$D:$D,'Summary new'!$D32)</f>
        <v>0.67707207426428773</v>
      </c>
      <c r="R32" s="1">
        <f>AVERAGEIFS('New data'!R:R,'New data'!$B:$B,'Summary new'!$B32,'New data'!$C:$C,'Summary new'!$C32,'New data'!$D:$D,'Summary new'!$D32)</f>
        <v>0.70182939246296838</v>
      </c>
      <c r="S32" s="1">
        <f>AVERAGEIFS('New data'!S:S,'New data'!$B:$B,'Summary new'!$B32,'New data'!$C:$C,'Summary new'!$C32,'New data'!$D:$D,'Summary new'!$D32)</f>
        <v>0.71839039400219873</v>
      </c>
      <c r="T32" s="1">
        <f>AVERAGEIFS('New data'!T:T,'New data'!$B:$B,'Summary new'!$B32,'New data'!$C:$C,'Summary new'!$C32,'New data'!$D:$D,'Summary new'!$D32)</f>
        <v>20.25</v>
      </c>
      <c r="U32" s="1">
        <f>AVERAGEIFS('New data'!U:U,'New data'!$B:$B,'Summary new'!$B32,'New data'!$C:$C,'Summary new'!$C32,'New data'!$D:$D,'Summary new'!$D32)</f>
        <v>2</v>
      </c>
      <c r="V32" s="1">
        <f>AVERAGEIFS('New data'!V:V,'New data'!$B:$B,'Summary new'!$B32,'New data'!$C:$C,'Summary new'!$C32,'New data'!$D:$D,'Summary new'!$D32)</f>
        <v>100</v>
      </c>
      <c r="W32" s="1">
        <f>AVERAGEIFS('New data'!W:W,'New data'!$B:$B,'Summary new'!$B32,'New data'!$C:$C,'Summary new'!$C32,'New data'!$D:$D,'Summary new'!$D32)</f>
        <v>0.99000000953674305</v>
      </c>
      <c r="X32" s="1">
        <f>AVERAGEIFS('New data'!X:X,'New data'!$B:$B,'Summary new'!$B32,'New data'!$C:$C,'Summary new'!$C32,'New data'!$D:$D,'Summary new'!$D32)</f>
        <v>1.29999995231628</v>
      </c>
      <c r="Y32" s="1">
        <f>AVERAGEIFS('New data'!Y:Y,'New data'!$B:$B,'Summary new'!$B32,'New data'!$C:$C,'Summary new'!$C32,'New data'!$D:$D,'Summary new'!$D32)</f>
        <v>0.89999997615814198</v>
      </c>
      <c r="Z32" s="1">
        <f>AVERAGEIFS('New data'!Z:Z,'New data'!$B:$B,'Summary new'!$B32,'New data'!$C:$C,'Summary new'!$C32,'New data'!$D:$D,'Summary new'!$D32)</f>
        <v>65.268642600625697</v>
      </c>
      <c r="AA32" s="1">
        <f>AVERAGEIFS('New data'!AA:AA,'New data'!$B:$B,'Summary new'!$B32,'New data'!$C:$C,'Summary new'!$C32,'New data'!$D:$D,'Summary new'!$D32)</f>
        <v>153.28267592191682</v>
      </c>
      <c r="AB32" s="1">
        <f>AVERAGEIFS('New data'!AB:AB,'New data'!$B:$B,'Summary new'!$B32,'New data'!$C:$C,'Summary new'!$C32,'New data'!$D:$D,'Summary new'!$D32)</f>
        <v>46.271236896514857</v>
      </c>
      <c r="AC32" s="1">
        <f>AVERAGEIFS('New data'!AC:AC,'New data'!$B:$B,'Summary new'!$B32,'New data'!$C:$C,'Summary new'!$C32,'New data'!$D:$D,'Summary new'!$D32)</f>
        <v>77.049792289733844</v>
      </c>
      <c r="AD32" s="1">
        <f>AVERAGEIFS('New data'!AD:AD,'New data'!$B:$B,'Summary new'!$B32,'New data'!$C:$C,'Summary new'!$C32,'New data'!$D:$D,'Summary new'!$D32)</f>
        <v>9.0289087384007729</v>
      </c>
      <c r="AE32" s="1">
        <f>AVERAGEIFS('New data'!AE:AE,'New data'!$B:$B,'Summary new'!$B32,'New data'!$C:$C,'Summary new'!$C32,'New data'!$D:$D,'Summary new'!$D32)</f>
        <v>9.7325488044880206</v>
      </c>
      <c r="AF32" s="1">
        <f>AVERAGEIFS('New data'!AF:AF,'New data'!$B:$B,'Summary new'!$B32,'New data'!$C:$C,'Summary new'!$C32,'New data'!$D:$D,'Summary new'!$D32)</f>
        <v>1.6168591827154124</v>
      </c>
      <c r="AG32" s="1">
        <f>AVERAGEIFS('New data'!AG:AG,'New data'!$B:$B,'Summary new'!$B32,'New data'!$C:$C,'Summary new'!$C32,'New data'!$D:$D,'Summary new'!$D32)</f>
        <v>1.3386719822883562</v>
      </c>
      <c r="AH32" s="3">
        <f>AVERAGEIFS('New data'!AH:AH,'New data'!$B:$B,'Summary new'!$B32,'New data'!$C:$C,'Summary new'!$C32,'New data'!$D:$D,'Summary new'!$D32)</f>
        <v>0.14898662236910809</v>
      </c>
      <c r="AI32" s="3">
        <f>AVERAGEIFS('New data'!AI:AI,'New data'!$B:$B,'Summary new'!$B32,'New data'!$C:$C,'Summary new'!$C32,'New data'!$D:$D,'Summary new'!$D32)</f>
        <v>0.65247420009771862</v>
      </c>
      <c r="AJ32" s="1">
        <f>AVERAGEIFS('New data'!AJ:AJ,'New data'!$B:$B,'Summary new'!$B32,'New data'!$C:$C,'Summary new'!$C32,'New data'!$D:$D,'Summary new'!$D32)</f>
        <v>0</v>
      </c>
      <c r="AK32" s="1">
        <f>AVERAGEIFS('New data'!AK:AK,'New data'!$B:$B,'Summary new'!$B32,'New data'!$C:$C,'Summary new'!$C32,'New data'!$D:$D,'Summary new'!$D32)</f>
        <v>0</v>
      </c>
      <c r="AL32" s="1">
        <f>AVERAGEIFS('New data'!AL:AL,'New data'!$B:$B,'Summary new'!$B32,'New data'!$C:$C,'Summary new'!$C32,'New data'!$D:$D,'Summary new'!$D32)</f>
        <v>0.55437437821202284</v>
      </c>
    </row>
    <row r="33" spans="1:38" x14ac:dyDescent="0.25">
      <c r="A33" t="str" cm="1">
        <f t="array" ref="A33:D33">_xlfn.TEXTSPLIT(E33,"_")</f>
        <v/>
      </c>
      <c r="B33" t="str">
        <v>Point</v>
      </c>
      <c r="C33" t="str">
        <v>Oblique</v>
      </c>
      <c r="D33" t="str">
        <v>Standard</v>
      </c>
      <c r="E33" t="s">
        <v>389</v>
      </c>
      <c r="F33" s="1">
        <f>AVERAGEIFS('New data'!F:F,'New data'!$B:$B,'Summary new'!$B33,'New data'!$C:$C,'Summary new'!$C33,'New data'!$D:$D,'Summary new'!$D33)</f>
        <v>166.97341275215112</v>
      </c>
      <c r="G33" s="1">
        <f>AVERAGEIFS('New data'!G:G,'New data'!$B:$B,'Summary new'!$B33,'New data'!$C:$C,'Summary new'!$C33,'New data'!$D:$D,'Summary new'!$D33)</f>
        <v>110.8409738540648</v>
      </c>
      <c r="H33" s="8">
        <f>AVERAGEIFS('New data'!H:H,'New data'!$B:$B,'Summary new'!$B33,'New data'!$C:$C,'Summary new'!$C33,'New data'!$D:$D,'Summary new'!$D33)</f>
        <v>182.21171045303311</v>
      </c>
      <c r="I33" s="1">
        <f>AVERAGEIFS('New data'!I:I,'New data'!$B:$B,'Summary new'!$B33,'New data'!$C:$C,'Summary new'!$C33,'New data'!$D:$D,'Summary new'!$D33)</f>
        <v>129.91262531280492</v>
      </c>
      <c r="J33" s="8">
        <f>AVERAGEIFS('New data'!J:J,'New data'!$B:$B,'Summary new'!$B33,'New data'!$C:$C,'Summary new'!$C33,'New data'!$D:$D,'Summary new'!$D33)</f>
        <v>173.48705172538735</v>
      </c>
      <c r="K33" s="1">
        <f>AVERAGEIFS('New data'!K:K,'New data'!$B:$B,'Summary new'!$B33,'New data'!$C:$C,'Summary new'!$C33,'New data'!$D:$D,'Summary new'!$D33)</f>
        <v>124.71450090408305</v>
      </c>
      <c r="L33" s="1">
        <f>AVERAGEIFS('New data'!L:L,'New data'!$B:$B,'Summary new'!$B33,'New data'!$C:$C,'Summary new'!$C33,'New data'!$D:$D,'Summary new'!$D33)</f>
        <v>29.707607746124228</v>
      </c>
      <c r="M33" s="1">
        <f>AVERAGEIFS('New data'!M:M,'New data'!$B:$B,'Summary new'!$B33,'New data'!$C:$C,'Summary new'!$C33,'New data'!$D:$D,'Summary new'!$D33)</f>
        <v>0.60012501012533837</v>
      </c>
      <c r="N33" s="1">
        <f>AVERAGEIFS('New data'!N:N,'New data'!$B:$B,'Summary new'!$B33,'New data'!$C:$C,'Summary new'!$C33,'New data'!$D:$D,'Summary new'!$D33)</f>
        <v>0.62624437734484606</v>
      </c>
      <c r="O33" s="1">
        <f>AVERAGEIFS('New data'!O:O,'New data'!$B:$B,'Summary new'!$B33,'New data'!$C:$C,'Summary new'!$C33,'New data'!$D:$D,'Summary new'!$D33)</f>
        <v>0.70982053875923112</v>
      </c>
      <c r="P33" s="1">
        <f>AVERAGEIFS('New data'!P:P,'New data'!$B:$B,'Summary new'!$B33,'New data'!$C:$C,'Summary new'!$C33,'New data'!$D:$D,'Summary new'!$D33)</f>
        <v>0.68508329242467847</v>
      </c>
      <c r="Q33" s="1">
        <f>AVERAGEIFS('New data'!Q:Q,'New data'!$B:$B,'Summary new'!$B33,'New data'!$C:$C,'Summary new'!$C33,'New data'!$D:$D,'Summary new'!$D33)</f>
        <v>0.68434913456439939</v>
      </c>
      <c r="R33" s="1">
        <f>AVERAGEIFS('New data'!R:R,'New data'!$B:$B,'Summary new'!$B33,'New data'!$C:$C,'Summary new'!$C33,'New data'!$D:$D,'Summary new'!$D33)</f>
        <v>0.70526352524757341</v>
      </c>
      <c r="S33" s="1">
        <f>AVERAGEIFS('New data'!S:S,'New data'!$B:$B,'Summary new'!$B33,'New data'!$C:$C,'Summary new'!$C33,'New data'!$D:$D,'Summary new'!$D33)</f>
        <v>0.7170733809471127</v>
      </c>
      <c r="T33" s="1">
        <f>AVERAGEIFS('New data'!T:T,'New data'!$B:$B,'Summary new'!$B33,'New data'!$C:$C,'Summary new'!$C33,'New data'!$D:$D,'Summary new'!$D33)</f>
        <v>19.5</v>
      </c>
      <c r="U33" s="1">
        <f>AVERAGEIFS('New data'!U:U,'New data'!$B:$B,'Summary new'!$B33,'New data'!$C:$C,'Summary new'!$C33,'New data'!$D:$D,'Summary new'!$D33)</f>
        <v>2</v>
      </c>
      <c r="V33" s="1">
        <f>AVERAGEIFS('New data'!V:V,'New data'!$B:$B,'Summary new'!$B33,'New data'!$C:$C,'Summary new'!$C33,'New data'!$D:$D,'Summary new'!$D33)</f>
        <v>100</v>
      </c>
      <c r="W33" s="1">
        <f>AVERAGEIFS('New data'!W:W,'New data'!$B:$B,'Summary new'!$B33,'New data'!$C:$C,'Summary new'!$C33,'New data'!$D:$D,'Summary new'!$D33)</f>
        <v>0.99000000953674305</v>
      </c>
      <c r="X33" s="1">
        <f>AVERAGEIFS('New data'!X:X,'New data'!$B:$B,'Summary new'!$B33,'New data'!$C:$C,'Summary new'!$C33,'New data'!$D:$D,'Summary new'!$D33)</f>
        <v>1.29999995231628</v>
      </c>
      <c r="Y33" s="1">
        <f>AVERAGEIFS('New data'!Y:Y,'New data'!$B:$B,'Summary new'!$B33,'New data'!$C:$C,'Summary new'!$C33,'New data'!$D:$D,'Summary new'!$D33)</f>
        <v>0.89999997615814198</v>
      </c>
      <c r="Z33" s="1">
        <f>AVERAGEIFS('New data'!Z:Z,'New data'!$B:$B,'Summary new'!$B33,'New data'!$C:$C,'Summary new'!$C33,'New data'!$D:$D,'Summary new'!$D33)</f>
        <v>58.086259201168957</v>
      </c>
      <c r="AA33" s="1">
        <f>AVERAGEIFS('New data'!AA:AA,'New data'!$B:$B,'Summary new'!$B33,'New data'!$C:$C,'Summary new'!$C33,'New data'!$D:$D,'Summary new'!$D33)</f>
        <v>152.73606061190355</v>
      </c>
      <c r="AB33" s="1">
        <f>AVERAGEIFS('New data'!AB:AB,'New data'!$B:$B,'Summary new'!$B33,'New data'!$C:$C,'Summary new'!$C33,'New data'!$D:$D,'Summary new'!$D33)</f>
        <v>46.302365779876688</v>
      </c>
      <c r="AC33" s="1">
        <f>AVERAGEIFS('New data'!AC:AC,'New data'!$B:$B,'Summary new'!$B33,'New data'!$C:$C,'Summary new'!$C33,'New data'!$D:$D,'Summary new'!$D33)</f>
        <v>77.049792289733844</v>
      </c>
      <c r="AD33" s="1">
        <f>AVERAGEIFS('New data'!AD:AD,'New data'!$B:$B,'Summary new'!$B33,'New data'!$C:$C,'Summary new'!$C33,'New data'!$D:$D,'Summary new'!$D33)</f>
        <v>7.9984633435960717</v>
      </c>
      <c r="AE33" s="1">
        <f>AVERAGEIFS('New data'!AE:AE,'New data'!$B:$B,'Summary new'!$B33,'New data'!$C:$C,'Summary new'!$C33,'New data'!$D:$D,'Summary new'!$D33)</f>
        <v>9.7355018099769879</v>
      </c>
      <c r="AF33" s="1">
        <f>AVERAGEIFS('New data'!AF:AF,'New data'!$B:$B,'Summary new'!$B33,'New data'!$C:$C,'Summary new'!$C33,'New data'!$D:$D,'Summary new'!$D33)</f>
        <v>1.6160681694745962</v>
      </c>
      <c r="AG33" s="1">
        <f>AVERAGEIFS('New data'!AG:AG,'New data'!$B:$B,'Summary new'!$B33,'New data'!$C:$C,'Summary new'!$C33,'New data'!$D:$D,'Summary new'!$D33)</f>
        <v>1.3386719822883562</v>
      </c>
      <c r="AH33" s="3">
        <f>AVERAGEIFS('New data'!AH:AH,'New data'!$B:$B,'Summary new'!$B33,'New data'!$C:$C,'Summary new'!$C33,'New data'!$D:$D,'Summary new'!$D33)</f>
        <v>0.13124471093192452</v>
      </c>
      <c r="AI33" s="3">
        <f>AVERAGEIFS('New data'!AI:AI,'New data'!$B:$B,'Summary new'!$B33,'New data'!$C:$C,'Summary new'!$C33,'New data'!$D:$D,'Summary new'!$D33)</f>
        <v>0.56822123045079187</v>
      </c>
      <c r="AJ33" s="1">
        <f>AVERAGEIFS('New data'!AJ:AJ,'New data'!$B:$B,'Summary new'!$B33,'New data'!$C:$C,'Summary new'!$C33,'New data'!$D:$D,'Summary new'!$D33)</f>
        <v>0</v>
      </c>
      <c r="AK33" s="1">
        <f>AVERAGEIFS('New data'!AK:AK,'New data'!$B:$B,'Summary new'!$B33,'New data'!$C:$C,'Summary new'!$C33,'New data'!$D:$D,'Summary new'!$D33)</f>
        <v>0</v>
      </c>
      <c r="AL33" s="1">
        <f>AVERAGEIFS('New data'!AL:AL,'New data'!$B:$B,'Summary new'!$B33,'New data'!$C:$C,'Summary new'!$C33,'New data'!$D:$D,'Summary new'!$D33)</f>
        <v>0.61648344354167717</v>
      </c>
    </row>
    <row r="68" spans="1:25" x14ac:dyDescent="0.25">
      <c r="A68" s="9"/>
      <c r="B68" s="9"/>
      <c r="C68" s="9"/>
      <c r="D68" s="9"/>
      <c r="E68" s="9"/>
      <c r="T68" s="11"/>
      <c r="U68" s="11"/>
      <c r="V68" s="11"/>
      <c r="W68" s="10"/>
      <c r="X68" s="10"/>
      <c r="Y68" s="10"/>
    </row>
    <row r="70" spans="1:25" x14ac:dyDescent="0.25">
      <c r="A70" s="9"/>
      <c r="B70" s="9"/>
      <c r="C70" s="9"/>
      <c r="D70" s="9"/>
      <c r="E70" s="9"/>
      <c r="T70" s="11"/>
      <c r="U70" s="11"/>
      <c r="V70" s="11"/>
      <c r="W70" s="10"/>
      <c r="X70" s="10"/>
      <c r="Y70" s="10"/>
    </row>
    <row r="75" spans="1:25" x14ac:dyDescent="0.25">
      <c r="A75" s="9"/>
      <c r="B75" s="9"/>
      <c r="C75" s="9"/>
      <c r="D75" s="9"/>
      <c r="E75" s="9"/>
      <c r="T75" s="11"/>
      <c r="U75" s="11"/>
      <c r="V75" s="11"/>
      <c r="W75" s="10"/>
      <c r="X75" s="10"/>
      <c r="Y75" s="10"/>
    </row>
    <row r="76" spans="1:25" x14ac:dyDescent="0.25">
      <c r="A76" s="9"/>
      <c r="B76" s="9"/>
      <c r="C76" s="9"/>
      <c r="D76" s="9"/>
      <c r="E76" s="9"/>
      <c r="T76" s="11"/>
      <c r="U76" s="11"/>
      <c r="V76" s="11"/>
      <c r="W76" s="10"/>
      <c r="X76" s="10"/>
      <c r="Y76" s="10"/>
    </row>
    <row r="77" spans="1:25" x14ac:dyDescent="0.25">
      <c r="A77" s="9"/>
      <c r="B77" s="9"/>
      <c r="C77" s="9"/>
      <c r="D77" s="9"/>
      <c r="E77" s="9"/>
      <c r="T77" s="11"/>
      <c r="U77" s="11"/>
      <c r="V77" s="11"/>
      <c r="W77" s="10"/>
      <c r="X77" s="10"/>
      <c r="Y77" s="10"/>
    </row>
    <row r="78" spans="1:25" x14ac:dyDescent="0.25">
      <c r="A78" s="9"/>
      <c r="B78" s="9"/>
      <c r="C78" s="9"/>
      <c r="D78" s="9"/>
      <c r="E78" s="9"/>
      <c r="T78" s="11"/>
      <c r="U78" s="11"/>
      <c r="V78" s="11"/>
      <c r="W78" s="10"/>
      <c r="X78" s="10"/>
      <c r="Y78" s="10"/>
    </row>
    <row r="81" spans="1:25" x14ac:dyDescent="0.25">
      <c r="A81" s="9"/>
      <c r="B81" s="9"/>
      <c r="C81" s="9"/>
      <c r="D81" s="9"/>
      <c r="E81" s="9"/>
      <c r="T81" s="11"/>
      <c r="U81" s="11"/>
      <c r="V81" s="11"/>
      <c r="W81" s="10"/>
      <c r="X81" s="10"/>
      <c r="Y81" s="10"/>
    </row>
    <row r="83" spans="1:25" x14ac:dyDescent="0.25">
      <c r="A83" s="9"/>
      <c r="B83" s="9"/>
      <c r="C83" s="9"/>
      <c r="D83" s="9"/>
      <c r="E83" s="9"/>
      <c r="T83" s="11"/>
      <c r="U83" s="11"/>
      <c r="V83" s="11"/>
      <c r="W83" s="10"/>
      <c r="X83" s="10"/>
      <c r="Y83" s="10"/>
    </row>
    <row r="85" spans="1:25" x14ac:dyDescent="0.25">
      <c r="A85" s="9"/>
      <c r="B85" s="9"/>
      <c r="C85" s="9"/>
      <c r="D85" s="9"/>
      <c r="E85" s="9"/>
      <c r="T85" s="11"/>
      <c r="U85" s="11"/>
      <c r="V85" s="11"/>
      <c r="W85" s="10"/>
      <c r="X85" s="10"/>
      <c r="Y85" s="10"/>
    </row>
    <row r="88" spans="1:25" x14ac:dyDescent="0.25">
      <c r="A88" s="9"/>
      <c r="B88" s="9"/>
      <c r="C88" s="9"/>
      <c r="D88" s="9"/>
      <c r="E88" s="9"/>
      <c r="T88" s="11"/>
      <c r="U88" s="11"/>
      <c r="V88" s="11"/>
      <c r="W88" s="10"/>
      <c r="X88" s="10"/>
      <c r="Y88" s="10"/>
    </row>
    <row r="89" spans="1:25" x14ac:dyDescent="0.25">
      <c r="A89" s="9"/>
      <c r="B89" s="9"/>
      <c r="C89" s="9"/>
      <c r="D89" s="9"/>
      <c r="E89" s="9"/>
      <c r="T89" s="11"/>
      <c r="U89" s="11"/>
      <c r="V89" s="11"/>
      <c r="W89" s="10"/>
      <c r="X89" s="10"/>
      <c r="Y89" s="10"/>
    </row>
    <row r="92" spans="1:25" x14ac:dyDescent="0.25">
      <c r="A92" s="9"/>
      <c r="B92" s="9"/>
      <c r="C92" s="9"/>
      <c r="D92" s="9"/>
      <c r="E92" s="9"/>
      <c r="T92" s="11"/>
      <c r="U92" s="11"/>
      <c r="V92" s="11"/>
      <c r="W92" s="10"/>
      <c r="X92" s="10"/>
      <c r="Y92" s="10"/>
    </row>
    <row r="94" spans="1:25" x14ac:dyDescent="0.25">
      <c r="A94" s="9"/>
      <c r="B94" s="9"/>
      <c r="C94" s="9"/>
      <c r="D94" s="9"/>
      <c r="E94" s="9"/>
      <c r="T94" s="11"/>
      <c r="U94" s="11"/>
      <c r="V94" s="11"/>
      <c r="W94" s="10"/>
      <c r="X94" s="10"/>
      <c r="Y94" s="10"/>
    </row>
    <row r="96" spans="1:25" x14ac:dyDescent="0.25">
      <c r="A96" s="9"/>
      <c r="B96" s="9"/>
      <c r="C96" s="9"/>
      <c r="D96" s="9"/>
      <c r="E96" s="9"/>
      <c r="T96" s="11"/>
      <c r="U96" s="11"/>
      <c r="V96" s="11"/>
      <c r="W96" s="10"/>
      <c r="X96" s="10"/>
      <c r="Y96" s="10"/>
    </row>
    <row r="97" spans="1:25" x14ac:dyDescent="0.25">
      <c r="A97" s="9"/>
      <c r="B97" s="9"/>
      <c r="C97" s="9"/>
      <c r="D97" s="9"/>
      <c r="E97" s="9"/>
      <c r="T97" s="11"/>
      <c r="U97" s="11"/>
      <c r="V97" s="11"/>
      <c r="W97" s="10"/>
      <c r="X97" s="10"/>
      <c r="Y97" s="10"/>
    </row>
    <row r="100" spans="1:25" x14ac:dyDescent="0.25">
      <c r="A100" s="9"/>
      <c r="B100" s="9"/>
      <c r="C100" s="9"/>
      <c r="D100" s="9"/>
      <c r="E100" s="9"/>
      <c r="T100" s="11"/>
      <c r="U100" s="11"/>
      <c r="V100" s="11"/>
      <c r="W100" s="10"/>
      <c r="X100" s="10"/>
      <c r="Y100" s="10"/>
    </row>
    <row r="101" spans="1:25" x14ac:dyDescent="0.25">
      <c r="A101" s="9"/>
      <c r="B101" s="9"/>
      <c r="C101" s="9"/>
      <c r="D101" s="9"/>
      <c r="E101" s="9"/>
      <c r="T101" s="11"/>
      <c r="U101" s="11"/>
      <c r="V101" s="11"/>
      <c r="W101" s="10"/>
      <c r="X101" s="10"/>
      <c r="Y101" s="10"/>
    </row>
    <row r="102" spans="1:25" x14ac:dyDescent="0.25">
      <c r="A102" s="9"/>
      <c r="B102" s="9"/>
      <c r="C102" s="9"/>
      <c r="D102" s="9"/>
      <c r="E102" s="9"/>
      <c r="T102" s="11"/>
      <c r="U102" s="11"/>
      <c r="V102" s="11"/>
      <c r="W102" s="10"/>
      <c r="X102" s="10"/>
      <c r="Y102" s="10"/>
    </row>
    <row r="103" spans="1:25" x14ac:dyDescent="0.25">
      <c r="A103" s="9"/>
      <c r="B103" s="9"/>
      <c r="C103" s="9"/>
      <c r="D103" s="9"/>
      <c r="E103" s="9"/>
      <c r="T103" s="11"/>
      <c r="U103" s="11"/>
      <c r="V103" s="11"/>
      <c r="W103" s="10"/>
      <c r="X103" s="10"/>
      <c r="Y103" s="10"/>
    </row>
    <row r="105" spans="1:25" x14ac:dyDescent="0.25">
      <c r="A105" s="9"/>
      <c r="B105" s="9"/>
      <c r="C105" s="9"/>
      <c r="D105" s="9"/>
      <c r="E105" s="9"/>
      <c r="T105" s="11"/>
      <c r="U105" s="11"/>
      <c r="V105" s="11"/>
      <c r="W105" s="10"/>
      <c r="X105" s="10"/>
      <c r="Y105" s="10"/>
    </row>
    <row r="106" spans="1:25" x14ac:dyDescent="0.25">
      <c r="A106" s="9"/>
      <c r="B106" s="9"/>
      <c r="C106" s="9"/>
      <c r="D106" s="9"/>
      <c r="E106" s="9"/>
      <c r="T106" s="11"/>
      <c r="U106" s="11"/>
      <c r="V106" s="11"/>
      <c r="W106" s="10"/>
      <c r="X106" s="10"/>
      <c r="Y106" s="10"/>
    </row>
    <row r="108" spans="1:25" x14ac:dyDescent="0.25">
      <c r="A108" s="9"/>
      <c r="B108" s="9"/>
      <c r="C108" s="9"/>
      <c r="D108" s="9"/>
      <c r="E108" s="9"/>
      <c r="T108" s="11"/>
      <c r="U108" s="11"/>
      <c r="V108" s="11"/>
      <c r="W108" s="10"/>
      <c r="X108" s="10"/>
      <c r="Y108" s="10"/>
    </row>
    <row r="110" spans="1:25" x14ac:dyDescent="0.25">
      <c r="A110" s="9"/>
      <c r="B110" s="9"/>
      <c r="C110" s="9"/>
      <c r="D110" s="9"/>
      <c r="E110" s="9"/>
      <c r="T110" s="11"/>
      <c r="U110" s="11"/>
      <c r="V110" s="11"/>
      <c r="W110" s="10"/>
      <c r="X110" s="10"/>
      <c r="Y110" s="10"/>
    </row>
    <row r="111" spans="1:25" x14ac:dyDescent="0.25">
      <c r="A111" s="9"/>
      <c r="B111" s="9"/>
      <c r="C111" s="9"/>
      <c r="D111" s="9"/>
      <c r="E111" s="9"/>
      <c r="T111" s="11"/>
      <c r="U111" s="11"/>
      <c r="V111" s="11"/>
      <c r="W111" s="10"/>
      <c r="X111" s="10"/>
      <c r="Y111" s="10"/>
    </row>
    <row r="112" spans="1:25" x14ac:dyDescent="0.25">
      <c r="A112" s="9"/>
      <c r="B112" s="9"/>
      <c r="C112" s="9"/>
      <c r="D112" s="9"/>
      <c r="E112" s="9"/>
      <c r="T112" s="11"/>
      <c r="U112" s="11"/>
      <c r="V112" s="11"/>
      <c r="W112" s="10"/>
      <c r="X112" s="10"/>
      <c r="Y112" s="10"/>
    </row>
    <row r="115" spans="1:25" x14ac:dyDescent="0.25">
      <c r="A115" s="9"/>
      <c r="B115" s="9"/>
      <c r="C115" s="9"/>
      <c r="D115" s="9"/>
      <c r="E115" s="9"/>
      <c r="T115" s="11"/>
      <c r="U115" s="11"/>
      <c r="V115" s="11"/>
      <c r="W115" s="10"/>
      <c r="X115" s="10"/>
      <c r="Y115" s="10"/>
    </row>
    <row r="117" spans="1:25" x14ac:dyDescent="0.25">
      <c r="A117" s="9"/>
      <c r="B117" s="9"/>
      <c r="C117" s="9"/>
      <c r="D117" s="9"/>
      <c r="E117" s="9"/>
      <c r="T117" s="11"/>
      <c r="U117" s="11"/>
      <c r="V117" s="11"/>
      <c r="W117" s="10"/>
      <c r="X117" s="10"/>
      <c r="Y117" s="10"/>
    </row>
    <row r="118" spans="1:25" x14ac:dyDescent="0.25">
      <c r="A118" s="9"/>
      <c r="B118" s="9"/>
      <c r="C118" s="9"/>
      <c r="D118" s="9"/>
      <c r="E118" s="9"/>
      <c r="T118" s="11"/>
      <c r="U118" s="11"/>
      <c r="V118" s="11"/>
      <c r="W118" s="10"/>
      <c r="X118" s="10"/>
      <c r="Y118" s="10"/>
    </row>
    <row r="120" spans="1:25" x14ac:dyDescent="0.25">
      <c r="A120" s="9"/>
      <c r="B120" s="9"/>
      <c r="C120" s="9"/>
      <c r="D120" s="9"/>
      <c r="E120" s="9"/>
      <c r="T120" s="11"/>
      <c r="U120" s="11"/>
      <c r="V120" s="11"/>
      <c r="W120" s="10"/>
      <c r="X120" s="10"/>
      <c r="Y120" s="10"/>
    </row>
    <row r="121" spans="1:25" x14ac:dyDescent="0.25">
      <c r="A121" s="9"/>
      <c r="B121" s="9"/>
      <c r="C121" s="9"/>
      <c r="D121" s="9"/>
      <c r="E121" s="9"/>
      <c r="T121" s="11"/>
      <c r="U121" s="11"/>
      <c r="V121" s="11"/>
      <c r="W121" s="10"/>
      <c r="X121" s="10"/>
      <c r="Y121" s="10"/>
    </row>
    <row r="123" spans="1:25" x14ac:dyDescent="0.25">
      <c r="A123" s="9"/>
      <c r="B123" s="9"/>
      <c r="C123" s="9"/>
      <c r="D123" s="9"/>
      <c r="E123" s="9"/>
      <c r="T123" s="11"/>
      <c r="U123" s="11"/>
      <c r="V123" s="11"/>
      <c r="W123" s="10"/>
      <c r="X123" s="10"/>
      <c r="Y123" s="10"/>
    </row>
    <row r="127" spans="1:25" x14ac:dyDescent="0.25">
      <c r="A127" s="9"/>
      <c r="B127" s="9"/>
      <c r="C127" s="9"/>
      <c r="D127" s="9"/>
      <c r="E127" s="9"/>
      <c r="T127" s="11"/>
      <c r="U127" s="11"/>
      <c r="V127" s="11"/>
      <c r="W127" s="10"/>
      <c r="X127" s="10"/>
      <c r="Y127" s="10"/>
    </row>
    <row r="129" spans="1:25" x14ac:dyDescent="0.25">
      <c r="A129" s="9"/>
      <c r="B129" s="9"/>
      <c r="C129" s="9"/>
      <c r="D129" s="9"/>
      <c r="E129" s="9"/>
      <c r="T129" s="11"/>
      <c r="U129" s="11"/>
      <c r="V129" s="11"/>
      <c r="W129" s="10"/>
      <c r="X129" s="10"/>
      <c r="Y129" s="10"/>
    </row>
    <row r="131" spans="1:25" x14ac:dyDescent="0.25">
      <c r="A131" s="9"/>
      <c r="B131" s="9"/>
      <c r="C131" s="9"/>
      <c r="D131" s="9"/>
      <c r="E131" s="9"/>
      <c r="T131" s="11"/>
      <c r="U131" s="11"/>
      <c r="V131" s="11"/>
      <c r="W131" s="10"/>
      <c r="X131" s="10"/>
      <c r="Y131" s="10"/>
    </row>
    <row r="133" spans="1:25" x14ac:dyDescent="0.25">
      <c r="A133" s="9"/>
      <c r="B133" s="9"/>
      <c r="C133" s="9"/>
      <c r="D133" s="9"/>
      <c r="E133" s="9"/>
      <c r="T133" s="11"/>
      <c r="U133" s="11"/>
      <c r="V133" s="11"/>
      <c r="W133" s="10"/>
      <c r="X133" s="10"/>
      <c r="Y133" s="10"/>
    </row>
    <row r="134" spans="1:25" x14ac:dyDescent="0.25">
      <c r="A134" s="9"/>
      <c r="B134" s="9"/>
      <c r="C134" s="9"/>
      <c r="D134" s="9"/>
      <c r="E134" s="9"/>
      <c r="T134" s="11"/>
      <c r="U134" s="11"/>
      <c r="V134" s="11"/>
      <c r="W134" s="10"/>
      <c r="X134" s="10"/>
      <c r="Y134" s="10"/>
    </row>
    <row r="136" spans="1:25" x14ac:dyDescent="0.25">
      <c r="A136" s="9"/>
      <c r="B136" s="9"/>
      <c r="C136" s="9"/>
      <c r="D136" s="9"/>
      <c r="E136" s="9"/>
      <c r="T136" s="11"/>
      <c r="U136" s="11"/>
      <c r="V136" s="11"/>
      <c r="W136" s="10"/>
      <c r="X136" s="10"/>
      <c r="Y136" s="10"/>
    </row>
    <row r="137" spans="1:25" x14ac:dyDescent="0.25">
      <c r="A137" s="9"/>
      <c r="B137" s="9"/>
      <c r="C137" s="9"/>
      <c r="D137" s="9"/>
      <c r="E137" s="9"/>
      <c r="T137" s="11"/>
      <c r="U137" s="11"/>
      <c r="V137" s="11"/>
      <c r="W137" s="10"/>
      <c r="X137" s="10"/>
      <c r="Y137" s="10"/>
    </row>
    <row r="141" spans="1:25" x14ac:dyDescent="0.25">
      <c r="A141" s="9"/>
      <c r="B141" s="9"/>
      <c r="C141" s="9"/>
      <c r="D141" s="9"/>
      <c r="E141" s="9"/>
      <c r="T141" s="11"/>
      <c r="U141" s="11"/>
      <c r="V141" s="11"/>
      <c r="W141" s="10"/>
      <c r="X141" s="10"/>
      <c r="Y141" s="10"/>
    </row>
    <row r="142" spans="1:25" x14ac:dyDescent="0.25">
      <c r="A142" s="9"/>
      <c r="B142" s="9"/>
      <c r="C142" s="9"/>
      <c r="D142" s="9"/>
      <c r="E142" s="9"/>
      <c r="T142" s="11"/>
      <c r="U142" s="11"/>
      <c r="V142" s="11"/>
      <c r="W142" s="10"/>
      <c r="X142" s="10"/>
      <c r="Y142" s="10"/>
    </row>
    <row r="146" spans="1:25" x14ac:dyDescent="0.25">
      <c r="A146" s="9"/>
      <c r="B146" s="9"/>
      <c r="C146" s="9"/>
      <c r="D146" s="9"/>
      <c r="E146" s="9"/>
      <c r="T146" s="11"/>
      <c r="U146" s="11"/>
      <c r="V146" s="11"/>
      <c r="W146" s="10"/>
      <c r="X146" s="10"/>
      <c r="Y146" s="10"/>
    </row>
    <row r="147" spans="1:25" x14ac:dyDescent="0.25">
      <c r="A147" s="9"/>
      <c r="B147" s="9"/>
      <c r="C147" s="9"/>
      <c r="D147" s="9"/>
      <c r="E147" s="9"/>
      <c r="T147" s="11"/>
      <c r="U147" s="11"/>
      <c r="V147" s="11"/>
      <c r="W147" s="10"/>
      <c r="X147" s="10"/>
      <c r="Y147" s="10"/>
    </row>
    <row r="148" spans="1:25" x14ac:dyDescent="0.25">
      <c r="A148" s="9"/>
      <c r="B148" s="9"/>
      <c r="C148" s="9"/>
      <c r="D148" s="9"/>
      <c r="E148" s="9"/>
      <c r="T148" s="11"/>
      <c r="U148" s="11"/>
      <c r="V148" s="11"/>
      <c r="W148" s="10"/>
      <c r="X148" s="10"/>
      <c r="Y148" s="10"/>
    </row>
    <row r="149" spans="1:25" x14ac:dyDescent="0.25">
      <c r="A149" s="9"/>
      <c r="B149" s="9"/>
      <c r="C149" s="9"/>
      <c r="D149" s="9"/>
      <c r="E149" s="9"/>
      <c r="T149" s="11"/>
      <c r="U149" s="11"/>
      <c r="V149" s="11"/>
      <c r="W149" s="10"/>
      <c r="X149" s="10"/>
      <c r="Y149" s="10"/>
    </row>
    <row r="151" spans="1:25" x14ac:dyDescent="0.25">
      <c r="A151" s="9"/>
      <c r="B151" s="9"/>
      <c r="C151" s="9"/>
      <c r="D151" s="9"/>
      <c r="E151" s="9"/>
      <c r="T151" s="11"/>
      <c r="U151" s="11"/>
      <c r="V151" s="11"/>
      <c r="W151" s="10"/>
      <c r="X151" s="10"/>
      <c r="Y151" s="10"/>
    </row>
    <row r="154" spans="1:25" x14ac:dyDescent="0.25">
      <c r="A154" s="9"/>
      <c r="B154" s="9"/>
      <c r="C154" s="9"/>
      <c r="D154" s="9"/>
      <c r="E154" s="9"/>
      <c r="T154" s="11"/>
      <c r="U154" s="11"/>
      <c r="V154" s="11"/>
      <c r="W154" s="10"/>
      <c r="X154" s="10"/>
      <c r="Y154" s="10"/>
    </row>
    <row r="155" spans="1:25" x14ac:dyDescent="0.25">
      <c r="A155" s="9"/>
      <c r="B155" s="9"/>
      <c r="C155" s="9"/>
      <c r="D155" s="9"/>
      <c r="E155" s="9"/>
      <c r="T155" s="11"/>
      <c r="U155" s="11"/>
      <c r="V155" s="11"/>
      <c r="W155" s="10"/>
      <c r="X155" s="10"/>
      <c r="Y155" s="10"/>
    </row>
    <row r="158" spans="1:25" x14ac:dyDescent="0.25">
      <c r="A158" s="9"/>
      <c r="B158" s="9"/>
      <c r="C158" s="9"/>
      <c r="D158" s="9"/>
      <c r="E158" s="9"/>
      <c r="T158" s="11"/>
      <c r="U158" s="11"/>
      <c r="V158" s="11"/>
      <c r="W158" s="10"/>
      <c r="X158" s="10"/>
      <c r="Y158" s="10"/>
    </row>
    <row r="163" spans="1:25" x14ac:dyDescent="0.25">
      <c r="A163" s="9"/>
      <c r="B163" s="9"/>
      <c r="C163" s="9"/>
      <c r="D163" s="9"/>
      <c r="E163" s="9"/>
      <c r="T163" s="11"/>
      <c r="U163" s="11"/>
      <c r="V163" s="11"/>
      <c r="W163" s="10"/>
      <c r="X163" s="10"/>
      <c r="Y163" s="10"/>
    </row>
    <row r="164" spans="1:25" x14ac:dyDescent="0.25">
      <c r="A164" s="9"/>
      <c r="B164" s="9"/>
      <c r="C164" s="9"/>
      <c r="D164" s="9"/>
      <c r="E164" s="9"/>
      <c r="T164" s="11"/>
      <c r="U164" s="11"/>
      <c r="V164" s="11"/>
      <c r="W164" s="10"/>
      <c r="X164" s="10"/>
      <c r="Y164" s="10"/>
    </row>
    <row r="165" spans="1:25" x14ac:dyDescent="0.25">
      <c r="A165" s="9"/>
      <c r="B165" s="9"/>
      <c r="C165" s="9"/>
      <c r="D165" s="9"/>
      <c r="E165" s="9"/>
      <c r="T165" s="11"/>
      <c r="U165" s="11"/>
      <c r="V165" s="11"/>
      <c r="W165" s="10"/>
      <c r="X165" s="10"/>
      <c r="Y165" s="10"/>
    </row>
    <row r="167" spans="1:25" x14ac:dyDescent="0.25">
      <c r="A167" s="9"/>
      <c r="B167" s="9"/>
      <c r="C167" s="9"/>
      <c r="D167" s="9"/>
      <c r="E167" s="9"/>
      <c r="T167" s="11"/>
      <c r="U167" s="11"/>
      <c r="V167" s="11"/>
      <c r="W167" s="10"/>
      <c r="X167" s="10"/>
      <c r="Y167" s="10"/>
    </row>
    <row r="170" spans="1:25" x14ac:dyDescent="0.25">
      <c r="A170" s="9"/>
      <c r="B170" s="9"/>
      <c r="C170" s="9"/>
      <c r="D170" s="9"/>
      <c r="E170" s="9"/>
      <c r="T170" s="11"/>
      <c r="U170" s="11"/>
      <c r="V170" s="11"/>
      <c r="W170" s="10"/>
      <c r="X170" s="10"/>
      <c r="Y170" s="10"/>
    </row>
    <row r="173" spans="1:25" x14ac:dyDescent="0.25">
      <c r="A173" s="9"/>
      <c r="B173" s="9"/>
      <c r="C173" s="9"/>
      <c r="D173" s="9"/>
      <c r="E173" s="9"/>
      <c r="T173" s="11"/>
      <c r="U173" s="11"/>
      <c r="V173" s="11"/>
      <c r="W173" s="10"/>
      <c r="X173" s="10"/>
      <c r="Y173" s="10"/>
    </row>
    <row r="175" spans="1:25" x14ac:dyDescent="0.25">
      <c r="A175" s="9"/>
      <c r="B175" s="9"/>
      <c r="C175" s="9"/>
      <c r="D175" s="9"/>
      <c r="E175" s="9"/>
      <c r="T175" s="11"/>
      <c r="U175" s="11"/>
      <c r="V175" s="11"/>
      <c r="W175" s="10"/>
      <c r="X175" s="10"/>
      <c r="Y175" s="10"/>
    </row>
    <row r="176" spans="1:25" x14ac:dyDescent="0.25">
      <c r="A176" s="9"/>
      <c r="B176" s="9"/>
      <c r="C176" s="9"/>
      <c r="D176" s="9"/>
      <c r="E176" s="9"/>
      <c r="T176" s="11"/>
      <c r="U176" s="11"/>
      <c r="V176" s="11"/>
      <c r="W176" s="10"/>
      <c r="X176" s="10"/>
      <c r="Y176" s="10"/>
    </row>
    <row r="180" spans="1:25" x14ac:dyDescent="0.25">
      <c r="A180" s="9"/>
      <c r="B180" s="9"/>
      <c r="C180" s="9"/>
      <c r="D180" s="9"/>
      <c r="E180" s="9"/>
      <c r="T180" s="11"/>
      <c r="U180" s="11"/>
      <c r="V180" s="11"/>
      <c r="W180" s="10"/>
      <c r="X180" s="10"/>
      <c r="Y180" s="10"/>
    </row>
    <row r="181" spans="1:25" x14ac:dyDescent="0.25">
      <c r="A181" s="9"/>
      <c r="B181" s="9"/>
      <c r="C181" s="9"/>
      <c r="D181" s="9"/>
      <c r="E181" s="9"/>
      <c r="T181" s="11"/>
      <c r="U181" s="11"/>
      <c r="V181" s="11"/>
      <c r="W181" s="10"/>
      <c r="X181" s="10"/>
      <c r="Y181" s="10"/>
    </row>
    <row r="182" spans="1:25" x14ac:dyDescent="0.25">
      <c r="A182" s="9"/>
      <c r="B182" s="9"/>
      <c r="C182" s="9"/>
      <c r="D182" s="9"/>
      <c r="E182" s="9"/>
      <c r="T182" s="11"/>
      <c r="U182" s="11"/>
      <c r="V182" s="11"/>
      <c r="W182" s="10"/>
      <c r="X182" s="10"/>
      <c r="Y182" s="10"/>
    </row>
    <row r="183" spans="1:25" x14ac:dyDescent="0.25">
      <c r="A183" s="9"/>
      <c r="B183" s="9"/>
      <c r="C183" s="9"/>
      <c r="D183" s="9"/>
      <c r="E183" s="9"/>
      <c r="T183" s="11"/>
      <c r="U183" s="11"/>
      <c r="V183" s="11"/>
      <c r="W183" s="10"/>
      <c r="X183" s="10"/>
      <c r="Y183" s="10"/>
    </row>
    <row r="185" spans="1:25" x14ac:dyDescent="0.25">
      <c r="A185" s="9"/>
      <c r="B185" s="9"/>
      <c r="C185" s="9"/>
      <c r="D185" s="9"/>
      <c r="E185" s="9"/>
      <c r="T185" s="11"/>
      <c r="U185" s="11"/>
      <c r="V185" s="11"/>
      <c r="W185" s="10"/>
      <c r="X185" s="10"/>
      <c r="Y185" s="10"/>
    </row>
    <row r="190" spans="1:25" x14ac:dyDescent="0.25">
      <c r="A190" s="9"/>
      <c r="B190" s="9"/>
      <c r="C190" s="9"/>
      <c r="D190" s="9"/>
      <c r="E190" s="9"/>
      <c r="T190" s="11"/>
      <c r="U190" s="11"/>
      <c r="V190" s="11"/>
      <c r="W190" s="10"/>
      <c r="X190" s="10"/>
      <c r="Y190" s="10"/>
    </row>
    <row r="201" spans="1:25" x14ac:dyDescent="0.25">
      <c r="A201" s="9"/>
      <c r="B201" s="9"/>
      <c r="C201" s="9"/>
      <c r="D201" s="9"/>
      <c r="E201" s="9"/>
      <c r="T201" s="11"/>
      <c r="U201" s="11"/>
      <c r="V201" s="11"/>
      <c r="W201" s="10"/>
      <c r="X201" s="10"/>
      <c r="Y201" s="10"/>
    </row>
    <row r="203" spans="1:25" x14ac:dyDescent="0.25">
      <c r="A203" s="9"/>
      <c r="B203" s="9"/>
      <c r="C203" s="9"/>
      <c r="D203" s="9"/>
      <c r="E203" s="9"/>
      <c r="T203" s="11"/>
      <c r="U203" s="11"/>
      <c r="V203" s="11"/>
      <c r="W203" s="10"/>
      <c r="X203" s="10"/>
      <c r="Y203" s="10"/>
    </row>
  </sheetData>
  <autoFilter ref="A1:AL33" xr:uid="{FA286699-0950-49B3-B1EF-EAE99299EC85}"/>
  <conditionalFormatting sqref="E1:E1048576">
    <cfRule type="containsText" dxfId="74" priority="1" operator="containsText" text="45">
      <formula>NOT(ISERROR(SEARCH("45",E1)))</formula>
    </cfRule>
    <cfRule type="containsText" dxfId="73" priority="3" operator="containsText" text="15">
      <formula>NOT(ISERROR(SEARCH("15",E1)))</formula>
    </cfRule>
    <cfRule type="containsText" dxfId="72" priority="4" operator="containsText" text="parallel">
      <formula>NOT(ISERROR(SEARCH("parallel",E1)))</formula>
    </cfRule>
    <cfRule type="containsText" dxfId="71" priority="5" operator="containsText" text="Facing">
      <formula>NOT(ISERROR(SEARCH("Facing",E1)))</formula>
    </cfRule>
    <cfRule type="containsText" dxfId="70" priority="6" operator="containsText" text="Longest">
      <formula>NOT(ISERROR(SEARCH("Longest",E1)))</formula>
    </cfRule>
    <cfRule type="containsText" dxfId="69" priority="7" operator="containsText" text="Standard">
      <formula>NOT(ISERROR(SEARCH("Standard",E1)))</formula>
    </cfRule>
    <cfRule type="containsText" dxfId="68" priority="8" operator="containsText" text="Full">
      <formula>NOT(ISERROR(SEARCH("Full",E1)))</formula>
    </cfRule>
  </conditionalFormatting>
  <conditionalFormatting sqref="N34:N1048576 N1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1:S1 O34:S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4:AI257 AH1 AH34:AH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I1:AJ1 AI258:AJ1048576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J34:AJ257 AK1 AK34:AK1048576">
    <cfRule type="iconSet" priority="14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L1 AL34:AL1048576">
    <cfRule type="cellIs" dxfId="67" priority="9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7"/>
  <sheetViews>
    <sheetView workbookViewId="0">
      <pane ySplit="1" topLeftCell="A2" activePane="bottomLeft" state="frozen"/>
      <selection pane="bottomLeft" activeCell="AA18" sqref="AA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5.85546875" style="3" customWidth="1"/>
  </cols>
  <sheetData>
    <row r="1" spans="1:31" s="4" customFormat="1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t="s">
        <v>226</v>
      </c>
      <c r="B2" s="1">
        <v>300.90914916992102</v>
      </c>
      <c r="C2" s="1">
        <v>77.405540466308594</v>
      </c>
      <c r="D2" s="8">
        <v>320.891998291015</v>
      </c>
      <c r="E2" s="1">
        <v>240.99499511718699</v>
      </c>
      <c r="F2" s="3">
        <v>0.70399999618530196</v>
      </c>
      <c r="G2" s="8">
        <v>309.72595214843699</v>
      </c>
      <c r="H2" s="1">
        <v>37.7229614257812</v>
      </c>
      <c r="I2" s="1">
        <v>234.47300720214801</v>
      </c>
      <c r="J2" s="8">
        <v>114.639877319335</v>
      </c>
      <c r="K2" s="1">
        <v>75.365997314453097</v>
      </c>
      <c r="L2" s="3">
        <v>0.86581307649612405</v>
      </c>
      <c r="M2" s="3">
        <v>0.86080002784729004</v>
      </c>
      <c r="N2">
        <v>21</v>
      </c>
      <c r="O2">
        <v>0</v>
      </c>
      <c r="P2">
        <v>0</v>
      </c>
      <c r="Q2">
        <v>0</v>
      </c>
      <c r="R2">
        <v>2</v>
      </c>
      <c r="S2">
        <v>100</v>
      </c>
      <c r="T2">
        <v>0.89999997615814198</v>
      </c>
      <c r="U2">
        <v>1.29999995231628</v>
      </c>
      <c r="V2">
        <v>0.89999997615814198</v>
      </c>
      <c r="W2" s="2">
        <v>2.7161854086443701E-4</v>
      </c>
      <c r="X2" s="2">
        <v>2.6700843591243002E-4</v>
      </c>
      <c r="Y2" s="2">
        <v>7.4780262366402894E-5</v>
      </c>
      <c r="Z2" s="2">
        <v>7.3079369030892795E-5</v>
      </c>
      <c r="AA2" s="3">
        <f t="shared" ref="AA2:AA65" si="0">ABS((G2-B2)/B2)</f>
        <v>2.9300548031981531E-2</v>
      </c>
      <c r="AB2" s="3">
        <f t="shared" ref="AB2:AB65" si="1">ABS((J2-C2)/C2)</f>
        <v>0.48102935046662404</v>
      </c>
      <c r="AC2" s="3">
        <f t="shared" ref="AC2:AC65" si="2">(J2-G2)/G2</f>
        <v>-0.62986673695204742</v>
      </c>
      <c r="AD2" s="3">
        <f t="shared" ref="AD2:AD65" si="3">(J2-D2)/D2</f>
        <v>-0.64274622636314915</v>
      </c>
      <c r="AE2" s="3">
        <f>(G2+H2-J2)/H2</f>
        <v>6.1715471812288119</v>
      </c>
    </row>
    <row r="3" spans="1:31" x14ac:dyDescent="0.25">
      <c r="A3" t="s">
        <v>293</v>
      </c>
      <c r="B3" s="1">
        <v>77.017372131347599</v>
      </c>
      <c r="C3" s="1">
        <v>68.530258178710895</v>
      </c>
      <c r="D3" s="8">
        <v>114.096641540527</v>
      </c>
      <c r="E3" s="1">
        <v>67.045997619628906</v>
      </c>
      <c r="F3" s="3">
        <v>0.53600001335143999</v>
      </c>
      <c r="G3" s="8">
        <v>84.945556640625</v>
      </c>
      <c r="H3" s="1">
        <v>62.825817108154297</v>
      </c>
      <c r="I3" s="1">
        <v>50.340999603271399</v>
      </c>
      <c r="J3" s="8">
        <v>84.779548645019503</v>
      </c>
      <c r="K3" s="1">
        <v>50.192001342773402</v>
      </c>
      <c r="L3" s="3">
        <v>0.44189828634262002</v>
      </c>
      <c r="M3" s="3">
        <v>0.692918360233306</v>
      </c>
      <c r="N3">
        <v>13</v>
      </c>
      <c r="O3">
        <v>0</v>
      </c>
      <c r="P3">
        <v>0</v>
      </c>
      <c r="Q3">
        <v>0</v>
      </c>
      <c r="R3">
        <v>2</v>
      </c>
      <c r="S3">
        <v>100</v>
      </c>
      <c r="T3">
        <v>0.89999997615814198</v>
      </c>
      <c r="U3">
        <v>1.29999995231628</v>
      </c>
      <c r="V3">
        <v>0.89999997615814198</v>
      </c>
      <c r="W3" s="2">
        <v>3.0904790037311597E-4</v>
      </c>
      <c r="X3" s="2">
        <v>3.65235231583938E-4</v>
      </c>
      <c r="Y3" s="2">
        <v>7.6552300015464398E-5</v>
      </c>
      <c r="Z3" s="2">
        <v>8.2501974247861599E-5</v>
      </c>
      <c r="AA3" s="3">
        <f t="shared" si="0"/>
        <v>0.1029402106287975</v>
      </c>
      <c r="AB3" s="3">
        <f t="shared" si="1"/>
        <v>0.23711118122354444</v>
      </c>
      <c r="AC3" s="3">
        <f t="shared" si="2"/>
        <v>-1.954286982988634E-3</v>
      </c>
      <c r="AD3" s="3">
        <f t="shared" si="3"/>
        <v>-0.25694965688445875</v>
      </c>
      <c r="AE3" s="3">
        <f t="shared" ref="AE3:AE65" si="4">(G3+H3-J3)/H3</f>
        <v>1.0026423531479061</v>
      </c>
    </row>
    <row r="4" spans="1:31" x14ac:dyDescent="0.25">
      <c r="A4" t="s">
        <v>227</v>
      </c>
      <c r="B4" s="1">
        <v>358.21820068359301</v>
      </c>
      <c r="C4" s="1">
        <v>77.405540466308594</v>
      </c>
      <c r="D4" s="8">
        <v>365.76965332031199</v>
      </c>
      <c r="E4" s="1">
        <v>277.954986572265</v>
      </c>
      <c r="F4" s="3">
        <v>0.69999998807907104</v>
      </c>
      <c r="G4" s="8">
        <v>354.00482177734301</v>
      </c>
      <c r="H4" s="1">
        <v>39.215984344482401</v>
      </c>
      <c r="I4" s="1">
        <v>271.16101074218699</v>
      </c>
      <c r="J4" s="8">
        <v>137.21760559082</v>
      </c>
      <c r="K4" s="1">
        <v>91.392997741699205</v>
      </c>
      <c r="L4" s="3">
        <v>0.85338377952575595</v>
      </c>
      <c r="M4" s="3">
        <v>0.85122174024581898</v>
      </c>
      <c r="N4">
        <v>23</v>
      </c>
      <c r="O4">
        <v>0</v>
      </c>
      <c r="P4">
        <v>0</v>
      </c>
      <c r="Q4">
        <v>0</v>
      </c>
      <c r="R4">
        <v>2</v>
      </c>
      <c r="S4">
        <v>100</v>
      </c>
      <c r="T4">
        <v>0.89999997615814198</v>
      </c>
      <c r="U4">
        <v>1.29999995231628</v>
      </c>
      <c r="V4">
        <v>0.89999997615814198</v>
      </c>
      <c r="W4" s="2">
        <v>2.6955312932841398E-4</v>
      </c>
      <c r="X4" s="2">
        <v>2.6613406953401799E-4</v>
      </c>
      <c r="Y4" s="2">
        <v>7.3761686508078101E-5</v>
      </c>
      <c r="Z4" s="2">
        <v>7.2581882704980604E-5</v>
      </c>
      <c r="AA4" s="3">
        <f t="shared" si="0"/>
        <v>1.1762045865367944E-2</v>
      </c>
      <c r="AB4" s="3">
        <f t="shared" si="1"/>
        <v>0.77271038693341476</v>
      </c>
      <c r="AC4" s="3">
        <f t="shared" si="2"/>
        <v>-0.6123849248665737</v>
      </c>
      <c r="AD4" s="3">
        <f t="shared" si="3"/>
        <v>-0.62485240548193943</v>
      </c>
      <c r="AE4" s="3">
        <f t="shared" si="4"/>
        <v>6.5280319953775292</v>
      </c>
    </row>
    <row r="5" spans="1:31" x14ac:dyDescent="0.25">
      <c r="A5" t="s">
        <v>228</v>
      </c>
      <c r="B5" s="1">
        <v>184.5283203125</v>
      </c>
      <c r="C5" s="1">
        <v>77.405540466308594</v>
      </c>
      <c r="D5" s="8">
        <v>215.90368652343699</v>
      </c>
      <c r="E5" s="1">
        <v>155.46699523925699</v>
      </c>
      <c r="F5" s="3">
        <v>0.73699998855590798</v>
      </c>
      <c r="G5" s="8">
        <v>191.33752441406199</v>
      </c>
      <c r="H5" s="1">
        <v>79.501640319824205</v>
      </c>
      <c r="I5" s="1">
        <v>139.97399902343699</v>
      </c>
      <c r="J5" s="8">
        <v>130.459060668945</v>
      </c>
      <c r="K5" s="1">
        <v>85.518997192382798</v>
      </c>
      <c r="L5" s="3">
        <v>0.66967368125915505</v>
      </c>
      <c r="M5" s="3">
        <v>0.69164323806762695</v>
      </c>
      <c r="N5">
        <v>21</v>
      </c>
      <c r="O5">
        <v>0</v>
      </c>
      <c r="P5">
        <v>0</v>
      </c>
      <c r="Q5">
        <v>0</v>
      </c>
      <c r="R5">
        <v>2</v>
      </c>
      <c r="S5">
        <v>100</v>
      </c>
      <c r="T5">
        <v>0.89999997615814198</v>
      </c>
      <c r="U5">
        <v>1.29999995231628</v>
      </c>
      <c r="V5">
        <v>0.89999997615814198</v>
      </c>
      <c r="W5" s="2">
        <v>2.70779157290235E-4</v>
      </c>
      <c r="X5" s="2">
        <v>2.8675611247308498E-4</v>
      </c>
      <c r="Y5" s="2">
        <v>8.3076658484060304E-5</v>
      </c>
      <c r="Z5" s="2">
        <v>8.9248016593046405E-5</v>
      </c>
      <c r="AA5" s="3">
        <f t="shared" si="0"/>
        <v>3.690059113978035E-2</v>
      </c>
      <c r="AB5" s="3">
        <f t="shared" si="1"/>
        <v>0.68539693519391409</v>
      </c>
      <c r="AC5" s="3">
        <f t="shared" si="2"/>
        <v>-0.31817315464672563</v>
      </c>
      <c r="AD5" s="3">
        <f t="shared" si="3"/>
        <v>-0.39575343631391269</v>
      </c>
      <c r="AE5" s="3">
        <f t="shared" si="4"/>
        <v>1.7657510398554204</v>
      </c>
    </row>
    <row r="6" spans="1:31" x14ac:dyDescent="0.25">
      <c r="A6" t="s">
        <v>229</v>
      </c>
      <c r="B6" s="1">
        <v>45.725139617919901</v>
      </c>
      <c r="C6" s="1">
        <v>38.639030456542898</v>
      </c>
      <c r="D6" s="8">
        <v>51.581615447997997</v>
      </c>
      <c r="E6" s="1">
        <v>33.102001190185497</v>
      </c>
      <c r="F6" s="3">
        <v>0.70700001716613703</v>
      </c>
      <c r="G6" s="8">
        <v>46.904830932617102</v>
      </c>
      <c r="H6" s="1">
        <v>15.9617757797241</v>
      </c>
      <c r="I6" s="1">
        <v>30.464000701904201</v>
      </c>
      <c r="J6" s="8">
        <v>46.745227813720703</v>
      </c>
      <c r="K6" s="1">
        <v>30.261999130248999</v>
      </c>
      <c r="L6" s="3">
        <v>0.49838015437126099</v>
      </c>
      <c r="M6" s="3">
        <v>0.52097886800765902</v>
      </c>
      <c r="N6">
        <v>15</v>
      </c>
      <c r="O6">
        <v>0</v>
      </c>
      <c r="P6">
        <v>0</v>
      </c>
      <c r="Q6">
        <v>0</v>
      </c>
      <c r="R6">
        <v>2</v>
      </c>
      <c r="S6">
        <v>100</v>
      </c>
      <c r="T6">
        <v>0.89999997615814198</v>
      </c>
      <c r="U6">
        <v>1.29999995231628</v>
      </c>
      <c r="V6">
        <v>0.89999997615814198</v>
      </c>
      <c r="W6" s="2">
        <v>2.6490958407521199E-4</v>
      </c>
      <c r="X6" s="2">
        <v>2.7526472695171801E-4</v>
      </c>
      <c r="Y6" s="2">
        <v>7.1887516241986305E-5</v>
      </c>
      <c r="Z6" s="2">
        <v>7.3058312409557402E-5</v>
      </c>
      <c r="AA6" s="3">
        <f t="shared" si="0"/>
        <v>2.5799621926903313E-2</v>
      </c>
      <c r="AB6" s="3">
        <f t="shared" si="1"/>
        <v>0.20979298034651259</v>
      </c>
      <c r="AC6" s="3">
        <f t="shared" si="2"/>
        <v>-3.4027010805279946E-3</v>
      </c>
      <c r="AD6" s="3">
        <f t="shared" si="3"/>
        <v>-9.3761848912101209E-2</v>
      </c>
      <c r="AE6" s="3">
        <f t="shared" si="4"/>
        <v>1.0099990828776795</v>
      </c>
    </row>
    <row r="7" spans="1:31" x14ac:dyDescent="0.25">
      <c r="A7" t="s">
        <v>294</v>
      </c>
      <c r="B7" s="1">
        <v>79.208946228027301</v>
      </c>
      <c r="C7" s="1">
        <v>68.530258178710895</v>
      </c>
      <c r="D7" s="8">
        <v>117.76115417480401</v>
      </c>
      <c r="E7" s="1">
        <v>68.928001403808594</v>
      </c>
      <c r="F7" s="3">
        <v>0.47499999403953502</v>
      </c>
      <c r="G7" s="8">
        <v>87.818778991699205</v>
      </c>
      <c r="H7" s="1">
        <v>57.033130645751903</v>
      </c>
      <c r="I7" s="1">
        <v>51.7630004882812</v>
      </c>
      <c r="J7" s="8">
        <v>86.998756408691406</v>
      </c>
      <c r="K7" s="1">
        <v>51.324001312255803</v>
      </c>
      <c r="L7" s="3">
        <v>0.58224707841873102</v>
      </c>
      <c r="M7" s="3">
        <v>0.66089767217636097</v>
      </c>
      <c r="N7">
        <v>13</v>
      </c>
      <c r="O7">
        <v>0</v>
      </c>
      <c r="P7">
        <v>0</v>
      </c>
      <c r="Q7">
        <v>0</v>
      </c>
      <c r="R7">
        <v>2</v>
      </c>
      <c r="S7">
        <v>100</v>
      </c>
      <c r="T7">
        <v>0.89999997615814198</v>
      </c>
      <c r="U7">
        <v>1.29999995231628</v>
      </c>
      <c r="V7">
        <v>0.89999997615814198</v>
      </c>
      <c r="W7" s="2">
        <v>2.9923921101726499E-4</v>
      </c>
      <c r="X7" s="2">
        <v>2.8731394559144898E-4</v>
      </c>
      <c r="Y7" s="2">
        <v>7.7766337199136601E-5</v>
      </c>
      <c r="Z7" s="2">
        <v>7.4662544648162994E-5</v>
      </c>
      <c r="AA7" s="3">
        <f t="shared" si="0"/>
        <v>0.10869773142652162</v>
      </c>
      <c r="AB7" s="3">
        <f t="shared" si="1"/>
        <v>0.26949407051435564</v>
      </c>
      <c r="AC7" s="3">
        <f t="shared" si="2"/>
        <v>-9.337667779294772E-3</v>
      </c>
      <c r="AD7" s="3">
        <f t="shared" si="3"/>
        <v>-0.26122704028910132</v>
      </c>
      <c r="AE7" s="3">
        <f t="shared" si="4"/>
        <v>1.0143780040429691</v>
      </c>
    </row>
    <row r="8" spans="1:31" x14ac:dyDescent="0.25">
      <c r="A8" t="s">
        <v>230</v>
      </c>
      <c r="B8" s="1">
        <v>291.39498901367102</v>
      </c>
      <c r="C8" s="1">
        <v>77.405540466308594</v>
      </c>
      <c r="D8" s="8">
        <v>305.86456298828102</v>
      </c>
      <c r="E8" s="1">
        <v>229.36999511718699</v>
      </c>
      <c r="F8" s="3">
        <v>0.64700001478195102</v>
      </c>
      <c r="G8" s="8">
        <v>290.90075683593699</v>
      </c>
      <c r="H8" s="1">
        <v>42.389785766601499</v>
      </c>
      <c r="I8" s="1">
        <v>220.47999572753901</v>
      </c>
      <c r="J8" s="8">
        <v>118.58097839355401</v>
      </c>
      <c r="K8" s="1">
        <v>77.918998718261705</v>
      </c>
      <c r="L8" s="3">
        <v>0.84609931707382202</v>
      </c>
      <c r="M8" s="3">
        <v>0.85592180490493697</v>
      </c>
      <c r="N8">
        <v>23</v>
      </c>
      <c r="O8">
        <v>0</v>
      </c>
      <c r="P8">
        <v>0</v>
      </c>
      <c r="Q8">
        <v>0</v>
      </c>
      <c r="R8">
        <v>2</v>
      </c>
      <c r="S8">
        <v>100</v>
      </c>
      <c r="T8">
        <v>0.89999997615814198</v>
      </c>
      <c r="U8">
        <v>1.29999995231628</v>
      </c>
      <c r="V8">
        <v>0.89999997615814198</v>
      </c>
      <c r="W8" s="2">
        <v>2.6769094984047099E-4</v>
      </c>
      <c r="X8" s="2">
        <v>2.6972655905410599E-4</v>
      </c>
      <c r="Y8" s="2">
        <v>7.3798757512122298E-5</v>
      </c>
      <c r="Z8" s="2">
        <v>7.3670067649800303E-5</v>
      </c>
      <c r="AA8" s="3">
        <f t="shared" si="0"/>
        <v>1.6960901743950259E-3</v>
      </c>
      <c r="AB8" s="3">
        <f t="shared" si="1"/>
        <v>0.53194432438808903</v>
      </c>
      <c r="AC8" s="3">
        <f t="shared" si="2"/>
        <v>-0.59236620872584522</v>
      </c>
      <c r="AD8" s="3">
        <f t="shared" si="3"/>
        <v>-0.61230886888293312</v>
      </c>
      <c r="AE8" s="3">
        <f t="shared" si="4"/>
        <v>5.0651250136336401</v>
      </c>
    </row>
    <row r="9" spans="1:31" x14ac:dyDescent="0.25">
      <c r="A9" t="s">
        <v>231</v>
      </c>
      <c r="B9" s="1">
        <v>53.122409820556598</v>
      </c>
      <c r="C9" s="1">
        <v>38.639030456542898</v>
      </c>
      <c r="D9" s="8">
        <v>59.631172180175703</v>
      </c>
      <c r="E9" s="1">
        <v>37.891998291015597</v>
      </c>
      <c r="F9" s="3">
        <v>0.64700001478195102</v>
      </c>
      <c r="G9" s="8">
        <v>52.911968231201101</v>
      </c>
      <c r="H9" s="1">
        <v>19.0345649719238</v>
      </c>
      <c r="I9" s="1">
        <v>34.055000305175703</v>
      </c>
      <c r="J9" s="8">
        <v>53.0343627929687</v>
      </c>
      <c r="K9" s="1">
        <v>33.918998718261697</v>
      </c>
      <c r="L9" s="3">
        <v>0.49541574716567899</v>
      </c>
      <c r="M9" s="3">
        <v>0.559223651885986</v>
      </c>
      <c r="N9">
        <v>17</v>
      </c>
      <c r="O9">
        <v>0</v>
      </c>
      <c r="P9">
        <v>0</v>
      </c>
      <c r="Q9">
        <v>0</v>
      </c>
      <c r="R9">
        <v>2</v>
      </c>
      <c r="S9">
        <v>100</v>
      </c>
      <c r="T9">
        <v>0.89999997615814198</v>
      </c>
      <c r="U9">
        <v>1.29999995231628</v>
      </c>
      <c r="V9">
        <v>0.89999997615814198</v>
      </c>
      <c r="W9" s="2">
        <v>2.65779526671394E-4</v>
      </c>
      <c r="X9" s="2">
        <v>2.6795853045768998E-4</v>
      </c>
      <c r="Y9" s="2">
        <v>7.2590846684761305E-5</v>
      </c>
      <c r="Z9" s="2">
        <v>7.1635789936408401E-5</v>
      </c>
      <c r="AA9" s="3">
        <f t="shared" si="0"/>
        <v>3.9614465922452055E-3</v>
      </c>
      <c r="AB9" s="3">
        <f t="shared" si="1"/>
        <v>0.37255935685591679</v>
      </c>
      <c r="AC9" s="3">
        <f t="shared" si="2"/>
        <v>2.3131734815229552E-3</v>
      </c>
      <c r="AD9" s="3">
        <f t="shared" si="3"/>
        <v>-0.1106268608518164</v>
      </c>
      <c r="AE9" s="3">
        <f t="shared" si="4"/>
        <v>0.99356987869446278</v>
      </c>
    </row>
    <row r="10" spans="1:31" x14ac:dyDescent="0.25">
      <c r="A10" t="s">
        <v>232</v>
      </c>
      <c r="B10" s="1">
        <v>55.3273315429687</v>
      </c>
      <c r="C10" s="1">
        <v>38.639030456542898</v>
      </c>
      <c r="D10" s="8">
        <v>64.130409240722599</v>
      </c>
      <c r="E10" s="1">
        <v>40.549999237060497</v>
      </c>
      <c r="F10" s="3">
        <v>0.55400002002715998</v>
      </c>
      <c r="G10" s="8">
        <v>55.624378204345703</v>
      </c>
      <c r="H10" s="1">
        <v>19.071752548217699</v>
      </c>
      <c r="I10" s="1">
        <v>35.666999816894503</v>
      </c>
      <c r="J10" s="8">
        <v>56.543952941894503</v>
      </c>
      <c r="K10" s="1">
        <v>35.6640014648437</v>
      </c>
      <c r="L10" s="3">
        <v>0.48332941532134999</v>
      </c>
      <c r="M10" s="3">
        <v>0.52199941873550404</v>
      </c>
      <c r="N10">
        <v>16</v>
      </c>
      <c r="O10">
        <v>0</v>
      </c>
      <c r="P10">
        <v>0</v>
      </c>
      <c r="Q10">
        <v>0</v>
      </c>
      <c r="R10">
        <v>2</v>
      </c>
      <c r="S10">
        <v>100</v>
      </c>
      <c r="T10">
        <v>0.89999997615814198</v>
      </c>
      <c r="U10">
        <v>1.29999995231628</v>
      </c>
      <c r="V10">
        <v>0.89999997615814198</v>
      </c>
      <c r="W10" s="2">
        <v>2.71306984359398E-4</v>
      </c>
      <c r="X10" s="2">
        <v>2.7544080512598097E-4</v>
      </c>
      <c r="Y10" s="2">
        <v>7.2744303906802007E-5</v>
      </c>
      <c r="Z10" s="2">
        <v>7.2081464168149897E-5</v>
      </c>
      <c r="AA10" s="3">
        <f t="shared" si="0"/>
        <v>5.3688955005232524E-3</v>
      </c>
      <c r="AB10" s="3">
        <f t="shared" si="1"/>
        <v>0.46338953834489122</v>
      </c>
      <c r="AC10" s="3">
        <f t="shared" si="2"/>
        <v>1.6531865473993868E-2</v>
      </c>
      <c r="AD10" s="3">
        <f t="shared" si="3"/>
        <v>-0.11829733177518414</v>
      </c>
      <c r="AE10" s="3">
        <f t="shared" si="4"/>
        <v>0.95178341711261705</v>
      </c>
    </row>
    <row r="11" spans="1:31" x14ac:dyDescent="0.25">
      <c r="A11" t="s">
        <v>288</v>
      </c>
      <c r="B11" s="1">
        <v>18.645076751708899</v>
      </c>
      <c r="C11" s="1">
        <v>18.718509674072202</v>
      </c>
      <c r="D11" s="8">
        <v>37.260429382324197</v>
      </c>
      <c r="E11" s="1">
        <v>20.110000610351499</v>
      </c>
      <c r="F11" s="3">
        <v>9.8999999463558197E-2</v>
      </c>
      <c r="G11" s="8">
        <v>19.926416397094702</v>
      </c>
      <c r="H11" s="1">
        <v>19.238660812377901</v>
      </c>
      <c r="I11" s="1">
        <v>10.819999694824199</v>
      </c>
      <c r="J11" s="8">
        <v>19.9284152984619</v>
      </c>
      <c r="K11" s="1">
        <v>10.8210000991821</v>
      </c>
      <c r="L11" s="3">
        <v>0.42127522826194702</v>
      </c>
      <c r="M11" s="3">
        <v>0.47689783573150601</v>
      </c>
      <c r="N11">
        <v>9</v>
      </c>
      <c r="O11">
        <v>0</v>
      </c>
      <c r="P11">
        <v>0</v>
      </c>
      <c r="Q11">
        <v>0</v>
      </c>
      <c r="R11">
        <v>2</v>
      </c>
      <c r="S11">
        <v>100</v>
      </c>
      <c r="T11">
        <v>0.89999997615814198</v>
      </c>
      <c r="U11">
        <v>1.29999995231628</v>
      </c>
      <c r="V11">
        <v>0.89999997615814198</v>
      </c>
      <c r="W11" s="2">
        <v>2.8888869564980198E-4</v>
      </c>
      <c r="X11" s="2">
        <v>3.01009917166084E-4</v>
      </c>
      <c r="Y11" s="2">
        <v>7.5890347943641205E-5</v>
      </c>
      <c r="Z11" s="2">
        <v>7.4221374234184596E-5</v>
      </c>
      <c r="AA11" s="3">
        <f t="shared" si="0"/>
        <v>6.8722680118136953E-2</v>
      </c>
      <c r="AB11" s="3">
        <f t="shared" si="1"/>
        <v>6.4636856537013176E-2</v>
      </c>
      <c r="AC11" s="3">
        <f t="shared" si="2"/>
        <v>1.0031414216003238E-4</v>
      </c>
      <c r="AD11" s="3">
        <f t="shared" si="3"/>
        <v>-0.46515873196255625</v>
      </c>
      <c r="AE11" s="3">
        <f t="shared" si="4"/>
        <v>0.99989609976563876</v>
      </c>
    </row>
    <row r="12" spans="1:31" x14ac:dyDescent="0.25">
      <c r="A12" t="s">
        <v>289</v>
      </c>
      <c r="B12" s="1">
        <v>18.523361206054599</v>
      </c>
      <c r="C12" s="1">
        <v>18.718509674072202</v>
      </c>
      <c r="D12" s="8">
        <v>35.059261322021399</v>
      </c>
      <c r="E12" s="1">
        <v>19.1340007781982</v>
      </c>
      <c r="F12" s="3">
        <v>0.104000002145767</v>
      </c>
      <c r="G12" s="8">
        <v>18.9456253051757</v>
      </c>
      <c r="H12" s="1">
        <v>17.9839878082275</v>
      </c>
      <c r="I12" s="1">
        <v>10.387000083923301</v>
      </c>
      <c r="J12" s="8">
        <v>18.499629974365199</v>
      </c>
      <c r="K12" s="1">
        <v>10.163999557495099</v>
      </c>
      <c r="L12" s="3">
        <v>0.27057787775993303</v>
      </c>
      <c r="M12" s="3">
        <v>0.42781111598014798</v>
      </c>
      <c r="N12">
        <v>9</v>
      </c>
      <c r="O12">
        <v>0</v>
      </c>
      <c r="P12">
        <v>0</v>
      </c>
      <c r="Q12">
        <v>0</v>
      </c>
      <c r="R12">
        <v>2</v>
      </c>
      <c r="S12">
        <v>100</v>
      </c>
      <c r="T12">
        <v>0.89999997615814198</v>
      </c>
      <c r="U12">
        <v>1.29999995231628</v>
      </c>
      <c r="V12">
        <v>0.89999997615814198</v>
      </c>
      <c r="W12" s="2">
        <v>3.01009917166084E-4</v>
      </c>
      <c r="X12" s="2">
        <v>3.2929275766946299E-4</v>
      </c>
      <c r="Y12" s="2">
        <v>7.7618693467229605E-5</v>
      </c>
      <c r="Z12" s="2">
        <v>7.5058851507492296E-5</v>
      </c>
      <c r="AA12" s="3">
        <f t="shared" si="0"/>
        <v>2.2796300003213154E-2</v>
      </c>
      <c r="AB12" s="3">
        <f t="shared" si="1"/>
        <v>1.1693222565158718E-2</v>
      </c>
      <c r="AC12" s="3">
        <f t="shared" si="2"/>
        <v>-2.3540808161589714E-2</v>
      </c>
      <c r="AD12" s="3">
        <f t="shared" si="3"/>
        <v>-0.47233257984402471</v>
      </c>
      <c r="AE12" s="3">
        <f t="shared" si="4"/>
        <v>1.0247995792460702</v>
      </c>
    </row>
    <row r="13" spans="1:31" x14ac:dyDescent="0.25">
      <c r="A13" t="s">
        <v>233</v>
      </c>
      <c r="B13" s="1">
        <v>23.619024276733398</v>
      </c>
      <c r="C13" s="1">
        <v>38.639030456542898</v>
      </c>
      <c r="D13" s="8">
        <v>27.897609710693299</v>
      </c>
      <c r="E13" s="1">
        <v>17.4409999847412</v>
      </c>
      <c r="F13" s="3">
        <v>0.23299999535083701</v>
      </c>
      <c r="G13" s="8">
        <v>23.4520053863525</v>
      </c>
      <c r="H13" s="1">
        <v>5.7960882186889604</v>
      </c>
      <c r="I13" s="1">
        <v>14.9619998931884</v>
      </c>
      <c r="J13" s="8">
        <v>22.752008438110298</v>
      </c>
      <c r="K13" s="1">
        <v>14.4420003890991</v>
      </c>
      <c r="L13" s="3">
        <v>0.52198863029479903</v>
      </c>
      <c r="M13" s="3">
        <v>0.52198863029479903</v>
      </c>
      <c r="N13">
        <v>16</v>
      </c>
      <c r="O13">
        <v>0</v>
      </c>
      <c r="P13">
        <v>0</v>
      </c>
      <c r="Q13">
        <v>0</v>
      </c>
      <c r="R13">
        <v>2</v>
      </c>
      <c r="S13">
        <v>100</v>
      </c>
      <c r="T13">
        <v>0.89999997615814198</v>
      </c>
      <c r="U13">
        <v>1.29999995231628</v>
      </c>
      <c r="V13">
        <v>0.89999997615814198</v>
      </c>
      <c r="W13" s="2">
        <v>2.5859204470179899E-4</v>
      </c>
      <c r="X13" s="2">
        <v>2.7447249158285499E-4</v>
      </c>
      <c r="Y13" s="2">
        <v>7.2047798312269097E-5</v>
      </c>
      <c r="Z13" s="2">
        <v>7.2769391408655698E-5</v>
      </c>
      <c r="AA13" s="3">
        <f t="shared" si="0"/>
        <v>7.0713712990009177E-3</v>
      </c>
      <c r="AB13" s="3">
        <f t="shared" si="1"/>
        <v>0.41116513097554674</v>
      </c>
      <c r="AC13" s="3">
        <f t="shared" si="2"/>
        <v>-2.9848063596708586E-2</v>
      </c>
      <c r="AD13" s="3">
        <f t="shared" si="3"/>
        <v>-0.18444595526084318</v>
      </c>
      <c r="AE13" s="3">
        <f t="shared" si="4"/>
        <v>1.120770582129017</v>
      </c>
    </row>
    <row r="14" spans="1:31" x14ac:dyDescent="0.25">
      <c r="A14" t="s">
        <v>234</v>
      </c>
      <c r="B14" s="1">
        <v>171.99977111816401</v>
      </c>
      <c r="C14" s="1">
        <v>55.901618957519503</v>
      </c>
      <c r="D14" s="8">
        <v>189.23126220703099</v>
      </c>
      <c r="E14" s="1">
        <v>140.34100341796801</v>
      </c>
      <c r="F14" s="3">
        <v>0.74400001764297397</v>
      </c>
      <c r="G14" s="8">
        <v>171.43664550781199</v>
      </c>
      <c r="H14" s="1">
        <v>69.509368896484304</v>
      </c>
      <c r="I14" s="1">
        <v>128.42300415039</v>
      </c>
      <c r="J14" s="8">
        <v>88.075538635253906</v>
      </c>
      <c r="K14" s="1">
        <v>58.6119995117187</v>
      </c>
      <c r="L14" s="3">
        <v>0.86166501045226995</v>
      </c>
      <c r="M14" s="3">
        <v>0.92063820362090998</v>
      </c>
      <c r="N14">
        <v>19</v>
      </c>
      <c r="O14">
        <v>0</v>
      </c>
      <c r="P14">
        <v>0</v>
      </c>
      <c r="Q14">
        <v>0</v>
      </c>
      <c r="R14">
        <v>2</v>
      </c>
      <c r="S14">
        <v>100</v>
      </c>
      <c r="T14">
        <v>0.89999997615814198</v>
      </c>
      <c r="U14">
        <v>1.29999995231628</v>
      </c>
      <c r="V14">
        <v>0.89999997615814198</v>
      </c>
      <c r="W14" s="2">
        <v>2.6461275410838398E-4</v>
      </c>
      <c r="X14" s="2">
        <v>2.65854003373533E-4</v>
      </c>
      <c r="Y14" s="2">
        <v>7.2867893322836594E-5</v>
      </c>
      <c r="Z14" s="2">
        <v>7.2854745667427697E-5</v>
      </c>
      <c r="AA14" s="3">
        <f t="shared" si="0"/>
        <v>3.2739904634242183E-3</v>
      </c>
      <c r="AB14" s="3">
        <f t="shared" si="1"/>
        <v>0.57554540061145376</v>
      </c>
      <c r="AC14" s="3">
        <f t="shared" si="2"/>
        <v>-0.48625022162347142</v>
      </c>
      <c r="AD14" s="3">
        <f t="shared" si="3"/>
        <v>-0.53456137422529215</v>
      </c>
      <c r="AE14" s="3">
        <f t="shared" si="4"/>
        <v>2.199278718768146</v>
      </c>
    </row>
    <row r="15" spans="1:31" x14ac:dyDescent="0.25">
      <c r="A15" t="s">
        <v>235</v>
      </c>
      <c r="B15" s="1">
        <v>233.72848510742099</v>
      </c>
      <c r="C15" s="1">
        <v>55.901618957519503</v>
      </c>
      <c r="D15" s="8">
        <v>237.32295227050699</v>
      </c>
      <c r="E15" s="1">
        <v>178.80000305175699</v>
      </c>
      <c r="F15" s="3">
        <v>0.89200001955032304</v>
      </c>
      <c r="G15" s="8">
        <v>230.54182434082</v>
      </c>
      <c r="H15" s="1">
        <v>62.788871765136697</v>
      </c>
      <c r="I15" s="1">
        <v>174.13099670410099</v>
      </c>
      <c r="J15" s="8">
        <v>103.564331054687</v>
      </c>
      <c r="K15" s="1">
        <v>68.523002624511705</v>
      </c>
      <c r="L15" s="3">
        <v>0.87385487556457497</v>
      </c>
      <c r="M15" s="3">
        <v>0.92662006616592396</v>
      </c>
      <c r="N15">
        <v>25</v>
      </c>
      <c r="O15">
        <v>0</v>
      </c>
      <c r="P15">
        <v>0</v>
      </c>
      <c r="Q15">
        <v>0</v>
      </c>
      <c r="R15">
        <v>2</v>
      </c>
      <c r="S15">
        <v>100</v>
      </c>
      <c r="T15">
        <v>0.89999997615814198</v>
      </c>
      <c r="U15">
        <v>1.29999995231628</v>
      </c>
      <c r="V15">
        <v>0.89999997615814198</v>
      </c>
      <c r="W15" s="2">
        <v>2.59093503700569E-4</v>
      </c>
      <c r="X15" s="2">
        <v>2.6326833176426497E-4</v>
      </c>
      <c r="Y15" s="2">
        <v>7.2095543146133396E-5</v>
      </c>
      <c r="Z15" s="2">
        <v>7.3344148404430598E-5</v>
      </c>
      <c r="AA15" s="3">
        <f t="shared" si="0"/>
        <v>1.3634028240658871E-2</v>
      </c>
      <c r="AB15" s="3">
        <f t="shared" si="1"/>
        <v>0.85261774141795654</v>
      </c>
      <c r="AC15" s="3">
        <f t="shared" si="2"/>
        <v>-0.55077855677248677</v>
      </c>
      <c r="AD15" s="3">
        <f t="shared" si="3"/>
        <v>-0.56361434886988238</v>
      </c>
      <c r="AE15" s="3">
        <f t="shared" si="4"/>
        <v>3.0222929591902115</v>
      </c>
    </row>
    <row r="16" spans="1:31" x14ac:dyDescent="0.25">
      <c r="A16" t="s">
        <v>236</v>
      </c>
      <c r="B16" s="1">
        <v>227.95845031738199</v>
      </c>
      <c r="C16" s="1">
        <v>128.73262023925699</v>
      </c>
      <c r="D16" s="8">
        <v>229.61462402343699</v>
      </c>
      <c r="E16" s="1">
        <v>160.50500488281199</v>
      </c>
      <c r="F16" s="3">
        <v>0.99500000476837103</v>
      </c>
      <c r="G16" s="8">
        <v>228.42543029785099</v>
      </c>
      <c r="H16" s="1">
        <v>198.19999694824199</v>
      </c>
      <c r="I16" s="1">
        <v>159.90400695800699</v>
      </c>
      <c r="J16" s="8">
        <v>142.33184814453099</v>
      </c>
      <c r="K16" s="1">
        <v>83.410003662109304</v>
      </c>
      <c r="L16" s="3">
        <v>0.66049373149871804</v>
      </c>
      <c r="M16" s="3">
        <v>0.65928488969802801</v>
      </c>
      <c r="N16">
        <v>29</v>
      </c>
      <c r="O16">
        <v>0</v>
      </c>
      <c r="P16">
        <v>0</v>
      </c>
      <c r="Q16">
        <v>0</v>
      </c>
      <c r="R16">
        <v>2</v>
      </c>
      <c r="S16">
        <v>100</v>
      </c>
      <c r="T16">
        <v>0.89999997615814198</v>
      </c>
      <c r="U16">
        <v>1.29999995231628</v>
      </c>
      <c r="V16">
        <v>0.89999997615814198</v>
      </c>
      <c r="W16" s="2">
        <v>2.7326366398483499E-4</v>
      </c>
      <c r="X16" s="2">
        <v>2.7000842965207902E-4</v>
      </c>
      <c r="Y16" s="2">
        <v>7.5354066211730201E-5</v>
      </c>
      <c r="Z16" s="2">
        <v>7.3797251388896202E-5</v>
      </c>
      <c r="AA16" s="3">
        <f t="shared" si="0"/>
        <v>2.048531124065982E-3</v>
      </c>
      <c r="AB16" s="3">
        <f t="shared" si="1"/>
        <v>0.10563933119670102</v>
      </c>
      <c r="AC16" s="3">
        <f t="shared" si="2"/>
        <v>-0.37690016405380045</v>
      </c>
      <c r="AD16" s="3">
        <f t="shared" si="3"/>
        <v>-0.38012725125903546</v>
      </c>
      <c r="AE16" s="3">
        <f t="shared" si="4"/>
        <v>1.4343773132135942</v>
      </c>
    </row>
    <row r="17" spans="1:31" x14ac:dyDescent="0.25">
      <c r="A17" t="s">
        <v>237</v>
      </c>
      <c r="B17" s="1">
        <v>271.63537597656199</v>
      </c>
      <c r="C17" s="1">
        <v>55.901618957519503</v>
      </c>
      <c r="D17" s="8">
        <v>281.94805908203102</v>
      </c>
      <c r="E17" s="1">
        <v>215.76100158691401</v>
      </c>
      <c r="F17" s="3">
        <v>0.87699997425079301</v>
      </c>
      <c r="G17" s="8">
        <v>276.27804565429602</v>
      </c>
      <c r="H17" s="1">
        <v>46.0975532531738</v>
      </c>
      <c r="I17" s="1">
        <v>212.01199340820301</v>
      </c>
      <c r="J17" s="8">
        <v>97.869132995605398</v>
      </c>
      <c r="K17" s="1">
        <v>62.7239990234375</v>
      </c>
      <c r="L17" s="3">
        <v>0.87604641914367598</v>
      </c>
      <c r="M17" s="3">
        <v>0.90178108215331998</v>
      </c>
      <c r="N17">
        <v>25</v>
      </c>
      <c r="O17">
        <v>0</v>
      </c>
      <c r="P17">
        <v>0</v>
      </c>
      <c r="Q17">
        <v>0</v>
      </c>
      <c r="R17">
        <v>2</v>
      </c>
      <c r="S17">
        <v>100</v>
      </c>
      <c r="T17">
        <v>0.89999997615814198</v>
      </c>
      <c r="U17">
        <v>1.29999995231628</v>
      </c>
      <c r="V17">
        <v>0.89999997615814198</v>
      </c>
      <c r="W17" s="2">
        <v>2.7005499578081001E-4</v>
      </c>
      <c r="X17" s="2">
        <v>2.6325439102947701E-4</v>
      </c>
      <c r="Y17" s="2">
        <v>7.3773822805378505E-5</v>
      </c>
      <c r="Z17" s="2">
        <v>7.3161187174264301E-5</v>
      </c>
      <c r="AA17" s="3">
        <f t="shared" si="0"/>
        <v>1.7091550248354345E-2</v>
      </c>
      <c r="AB17" s="3">
        <f t="shared" si="1"/>
        <v>0.75073879470248706</v>
      </c>
      <c r="AC17" s="3">
        <f t="shared" si="2"/>
        <v>-0.64575855904935675</v>
      </c>
      <c r="AD17" s="3">
        <f t="shared" si="3"/>
        <v>-0.65288240211956561</v>
      </c>
      <c r="AE17" s="3">
        <f t="shared" si="4"/>
        <v>4.8702469018007415</v>
      </c>
    </row>
    <row r="18" spans="1:31" x14ac:dyDescent="0.25">
      <c r="A18" t="s">
        <v>238</v>
      </c>
      <c r="B18" s="1">
        <v>289.28482055664</v>
      </c>
      <c r="C18" s="1">
        <v>128.73262023925699</v>
      </c>
      <c r="D18" s="8">
        <v>279.07965087890602</v>
      </c>
      <c r="E18" s="1">
        <v>197.79699707031199</v>
      </c>
      <c r="F18" s="3">
        <v>0.94599997997283902</v>
      </c>
      <c r="G18" s="8">
        <v>277.61520385742102</v>
      </c>
      <c r="H18" s="1">
        <v>27.1185188293457</v>
      </c>
      <c r="I18" s="1">
        <v>197.02699279785099</v>
      </c>
      <c r="J18" s="8">
        <v>161.05397033691401</v>
      </c>
      <c r="K18" s="1">
        <v>95.220001220703097</v>
      </c>
      <c r="L18" s="3">
        <v>0.50342768430709794</v>
      </c>
      <c r="M18" s="3">
        <v>0.53963285684585505</v>
      </c>
      <c r="N18">
        <v>28</v>
      </c>
      <c r="O18">
        <v>0</v>
      </c>
      <c r="P18">
        <v>0</v>
      </c>
      <c r="Q18">
        <v>0</v>
      </c>
      <c r="R18">
        <v>2</v>
      </c>
      <c r="S18">
        <v>100</v>
      </c>
      <c r="T18">
        <v>0.89999997615814198</v>
      </c>
      <c r="U18">
        <v>1.29999995231628</v>
      </c>
      <c r="V18">
        <v>0.89999997615814198</v>
      </c>
      <c r="W18" s="2">
        <v>2.6250863447785302E-4</v>
      </c>
      <c r="X18" s="2">
        <v>2.6093324413523002E-4</v>
      </c>
      <c r="Y18" s="2">
        <v>7.29885723558254E-5</v>
      </c>
      <c r="Z18" s="2">
        <v>7.2693968832027099E-5</v>
      </c>
      <c r="AA18" s="3">
        <f t="shared" si="0"/>
        <v>4.0339540376727601E-2</v>
      </c>
      <c r="AB18" s="3">
        <f t="shared" si="1"/>
        <v>0.25107350442790588</v>
      </c>
      <c r="AC18" s="3">
        <f t="shared" si="2"/>
        <v>-0.41986617411765065</v>
      </c>
      <c r="AD18" s="3">
        <f t="shared" si="3"/>
        <v>-0.42291037762980405</v>
      </c>
      <c r="AE18" s="3">
        <f t="shared" si="4"/>
        <v>5.298215335948691</v>
      </c>
    </row>
    <row r="19" spans="1:31" x14ac:dyDescent="0.25">
      <c r="A19" t="s">
        <v>239</v>
      </c>
      <c r="B19" s="1">
        <v>263.89080810546801</v>
      </c>
      <c r="C19" s="1">
        <v>55.901618957519503</v>
      </c>
      <c r="D19" s="8">
        <v>273.52447509765602</v>
      </c>
      <c r="E19" s="1">
        <v>210.21600341796801</v>
      </c>
      <c r="F19" s="3">
        <v>0.90899997949600198</v>
      </c>
      <c r="G19" s="8">
        <v>270.06277465820301</v>
      </c>
      <c r="H19" s="1">
        <v>38.039562225341797</v>
      </c>
      <c r="I19" s="1">
        <v>207.93899536132801</v>
      </c>
      <c r="J19" s="8">
        <v>91.476264953613196</v>
      </c>
      <c r="K19" s="1">
        <v>58.748001098632798</v>
      </c>
      <c r="L19" s="3">
        <v>0.87419158220291104</v>
      </c>
      <c r="M19" s="3">
        <v>0.92210108041763295</v>
      </c>
      <c r="N19">
        <v>25</v>
      </c>
      <c r="O19">
        <v>0</v>
      </c>
      <c r="P19">
        <v>0</v>
      </c>
      <c r="Q19">
        <v>0</v>
      </c>
      <c r="R19">
        <v>2</v>
      </c>
      <c r="S19">
        <v>100</v>
      </c>
      <c r="T19">
        <v>0.89999997615814198</v>
      </c>
      <c r="U19">
        <v>1.29999995231628</v>
      </c>
      <c r="V19">
        <v>0.89999997615814198</v>
      </c>
      <c r="W19" s="2">
        <v>2.6769589749164798E-4</v>
      </c>
      <c r="X19" s="2">
        <v>2.61269626207649E-4</v>
      </c>
      <c r="Y19" s="2">
        <v>7.3048693593591397E-5</v>
      </c>
      <c r="Z19" s="2">
        <v>7.3198614700231701E-5</v>
      </c>
      <c r="AA19" s="3">
        <f t="shared" si="0"/>
        <v>2.3388334732251374E-2</v>
      </c>
      <c r="AB19" s="3">
        <f t="shared" si="1"/>
        <v>0.63637952995828995</v>
      </c>
      <c r="AC19" s="3">
        <f t="shared" si="2"/>
        <v>-0.66127777117972875</v>
      </c>
      <c r="AD19" s="3">
        <f t="shared" si="3"/>
        <v>-0.66556460835560116</v>
      </c>
      <c r="AE19" s="3">
        <f t="shared" si="4"/>
        <v>5.6947572279266723</v>
      </c>
    </row>
    <row r="20" spans="1:31" x14ac:dyDescent="0.25">
      <c r="A20" t="s">
        <v>240</v>
      </c>
      <c r="B20" s="1">
        <v>205.38539123535099</v>
      </c>
      <c r="C20" s="1">
        <v>50.020580291747997</v>
      </c>
      <c r="D20" s="8">
        <v>203.212890625</v>
      </c>
      <c r="E20" s="1">
        <v>148.35899353027301</v>
      </c>
      <c r="F20" s="3">
        <v>1</v>
      </c>
      <c r="G20" s="8">
        <v>203.06169128417901</v>
      </c>
      <c r="H20" s="1">
        <v>50.400005340576101</v>
      </c>
      <c r="I20" s="1">
        <v>148.27499389648401</v>
      </c>
      <c r="J20" s="8">
        <v>118.20101928710901</v>
      </c>
      <c r="K20" s="1">
        <v>76.550003051757798</v>
      </c>
      <c r="L20" s="3">
        <v>0.83764940500259399</v>
      </c>
      <c r="M20" s="3">
        <v>0.89103758335113503</v>
      </c>
      <c r="N20">
        <v>18</v>
      </c>
      <c r="O20">
        <v>0</v>
      </c>
      <c r="P20">
        <v>0</v>
      </c>
      <c r="Q20">
        <v>0</v>
      </c>
      <c r="R20">
        <v>2</v>
      </c>
      <c r="S20">
        <v>100</v>
      </c>
      <c r="T20">
        <v>0.89999997615814198</v>
      </c>
      <c r="U20">
        <v>1.29999995231628</v>
      </c>
      <c r="V20">
        <v>0.89999997615814198</v>
      </c>
      <c r="W20" s="2">
        <v>2.62484012637287E-4</v>
      </c>
      <c r="X20" s="2">
        <v>2.7074007084593101E-4</v>
      </c>
      <c r="Y20" s="2">
        <v>7.2068170993588797E-5</v>
      </c>
      <c r="Z20" s="2">
        <v>7.2075847128871801E-5</v>
      </c>
      <c r="AA20" s="3">
        <f t="shared" si="0"/>
        <v>1.1313852154700051E-2</v>
      </c>
      <c r="AB20" s="3">
        <f t="shared" si="1"/>
        <v>1.3630477415034885</v>
      </c>
      <c r="AC20" s="3">
        <f t="shared" si="2"/>
        <v>-0.41790586624391857</v>
      </c>
      <c r="AD20" s="3">
        <f t="shared" si="3"/>
        <v>-0.4183389699168647</v>
      </c>
      <c r="AE20" s="3">
        <f t="shared" si="4"/>
        <v>2.6837433135894981</v>
      </c>
    </row>
    <row r="21" spans="1:31" x14ac:dyDescent="0.25">
      <c r="A21" t="s">
        <v>241</v>
      </c>
      <c r="B21" s="1">
        <v>303.70651245117102</v>
      </c>
      <c r="C21" s="1">
        <v>50.020580291747997</v>
      </c>
      <c r="D21" s="8">
        <v>305.6142578125</v>
      </c>
      <c r="E21" s="1">
        <v>221.76899719238199</v>
      </c>
      <c r="F21" s="3">
        <v>1</v>
      </c>
      <c r="G21" s="8">
        <v>305.6142578125</v>
      </c>
      <c r="H21" s="1">
        <v>305.6142578125</v>
      </c>
      <c r="I21" s="1">
        <v>221.76899719238199</v>
      </c>
      <c r="J21" s="8">
        <v>139.20942687988199</v>
      </c>
      <c r="K21" s="1">
        <v>89.574996948242102</v>
      </c>
      <c r="L21" s="3">
        <v>0.82694411277770996</v>
      </c>
      <c r="M21" s="3">
        <v>0.93897998332977295</v>
      </c>
      <c r="N21">
        <v>21</v>
      </c>
      <c r="O21">
        <v>0</v>
      </c>
      <c r="P21">
        <v>0</v>
      </c>
      <c r="Q21">
        <v>0</v>
      </c>
      <c r="R21">
        <v>2</v>
      </c>
      <c r="S21">
        <v>100</v>
      </c>
      <c r="T21">
        <v>0.89999997615814198</v>
      </c>
      <c r="U21">
        <v>1.29999995231628</v>
      </c>
      <c r="V21">
        <v>0.89999997615814198</v>
      </c>
      <c r="W21" s="2">
        <v>2.6137466193176801E-4</v>
      </c>
      <c r="X21" s="2">
        <v>2.65206181211397E-4</v>
      </c>
      <c r="Y21" s="2">
        <v>7.1938025939743898E-5</v>
      </c>
      <c r="Z21" s="2">
        <v>7.2086913860403001E-5</v>
      </c>
      <c r="AA21" s="3">
        <f t="shared" si="0"/>
        <v>6.2815424863031178E-3</v>
      </c>
      <c r="AB21" s="3">
        <f t="shared" si="1"/>
        <v>1.7830430208513131</v>
      </c>
      <c r="AC21" s="3">
        <f t="shared" si="2"/>
        <v>-0.54449302242538189</v>
      </c>
      <c r="AD21" s="3">
        <f t="shared" si="3"/>
        <v>-0.54449302242538189</v>
      </c>
      <c r="AE21" s="3">
        <f t="shared" si="4"/>
        <v>1.5444930224253819</v>
      </c>
    </row>
    <row r="22" spans="1:31" x14ac:dyDescent="0.25">
      <c r="A22" t="s">
        <v>242</v>
      </c>
      <c r="B22" s="1">
        <v>394.35241699218699</v>
      </c>
      <c r="C22" s="1">
        <v>50.020580291747997</v>
      </c>
      <c r="D22" s="8">
        <v>394.40100097656199</v>
      </c>
      <c r="E22" s="1">
        <v>294.79699707031199</v>
      </c>
      <c r="F22" s="3">
        <v>1</v>
      </c>
      <c r="G22" s="8">
        <v>394.40100097656199</v>
      </c>
      <c r="H22" s="1">
        <v>394.40100097656199</v>
      </c>
      <c r="I22" s="1">
        <v>294.79699707031199</v>
      </c>
      <c r="J22" s="8">
        <v>137.76045227050699</v>
      </c>
      <c r="K22" s="1">
        <v>85.705001831054602</v>
      </c>
      <c r="L22" s="3">
        <v>0.76708483695983798</v>
      </c>
      <c r="M22" s="3">
        <v>0.87183243036270097</v>
      </c>
      <c r="N22">
        <v>19</v>
      </c>
      <c r="O22">
        <v>0</v>
      </c>
      <c r="P22">
        <v>0</v>
      </c>
      <c r="Q22">
        <v>0</v>
      </c>
      <c r="R22">
        <v>2</v>
      </c>
      <c r="S22">
        <v>100</v>
      </c>
      <c r="T22">
        <v>0.89999997615814198</v>
      </c>
      <c r="U22">
        <v>1.29999995231628</v>
      </c>
      <c r="V22">
        <v>0.89999997615814198</v>
      </c>
      <c r="W22" s="2">
        <v>2.62011541053652E-4</v>
      </c>
      <c r="X22" s="2">
        <v>2.5667817681096402E-4</v>
      </c>
      <c r="Y22" s="2">
        <v>7.2910479502752396E-5</v>
      </c>
      <c r="Z22" s="2">
        <v>7.2210306825581897E-5</v>
      </c>
      <c r="AA22" s="3">
        <f t="shared" si="0"/>
        <v>1.2319940814756704E-4</v>
      </c>
      <c r="AB22" s="3">
        <f t="shared" si="1"/>
        <v>1.7540754518842243</v>
      </c>
      <c r="AC22" s="3">
        <f t="shared" si="2"/>
        <v>-0.65070967890699238</v>
      </c>
      <c r="AD22" s="3">
        <f t="shared" si="3"/>
        <v>-0.65070967890699238</v>
      </c>
      <c r="AE22" s="3">
        <f t="shared" si="4"/>
        <v>1.6507096789069922</v>
      </c>
    </row>
    <row r="23" spans="1:31" x14ac:dyDescent="0.25">
      <c r="A23" t="s">
        <v>243</v>
      </c>
      <c r="B23" s="1">
        <v>369.44387817382801</v>
      </c>
      <c r="C23" s="1">
        <v>50.020580291747997</v>
      </c>
      <c r="D23" s="8">
        <v>370.28564453125</v>
      </c>
      <c r="E23" s="1">
        <v>278.44100952148398</v>
      </c>
      <c r="F23" s="3">
        <v>1</v>
      </c>
      <c r="G23" s="8">
        <v>370.28564453125</v>
      </c>
      <c r="H23" s="1">
        <v>370.28564453125</v>
      </c>
      <c r="I23" s="1">
        <v>278.44100952148398</v>
      </c>
      <c r="J23" s="8">
        <v>125.60108184814401</v>
      </c>
      <c r="K23" s="1">
        <v>78.5989990234375</v>
      </c>
      <c r="L23" s="3">
        <v>0.75127035379409701</v>
      </c>
      <c r="M23" s="3">
        <v>0.86331522464752197</v>
      </c>
      <c r="N23">
        <v>19</v>
      </c>
      <c r="O23">
        <v>0</v>
      </c>
      <c r="P23">
        <v>0</v>
      </c>
      <c r="Q23">
        <v>0</v>
      </c>
      <c r="R23">
        <v>2</v>
      </c>
      <c r="S23">
        <v>100</v>
      </c>
      <c r="T23">
        <v>0.89999997615814198</v>
      </c>
      <c r="U23">
        <v>1.29999995231628</v>
      </c>
      <c r="V23">
        <v>0.89999997615814198</v>
      </c>
      <c r="W23" s="2">
        <v>2.6070067542605102E-4</v>
      </c>
      <c r="X23" s="2">
        <v>2.6308777160011199E-4</v>
      </c>
      <c r="Y23" s="2">
        <v>7.2957976954057799E-5</v>
      </c>
      <c r="Z23" s="2">
        <v>7.2384886152576601E-5</v>
      </c>
      <c r="AA23" s="3">
        <f t="shared" si="0"/>
        <v>2.2784688207119971E-3</v>
      </c>
      <c r="AB23" s="3">
        <f t="shared" si="1"/>
        <v>1.5109880996095657</v>
      </c>
      <c r="AC23" s="3">
        <f t="shared" si="2"/>
        <v>-0.6607994835793749</v>
      </c>
      <c r="AD23" s="3">
        <f t="shared" si="3"/>
        <v>-0.6607994835793749</v>
      </c>
      <c r="AE23" s="3">
        <f t="shared" si="4"/>
        <v>1.6607994835793751</v>
      </c>
    </row>
    <row r="24" spans="1:31" x14ac:dyDescent="0.25">
      <c r="A24" t="s">
        <v>290</v>
      </c>
      <c r="B24" s="1">
        <v>18.803083419799801</v>
      </c>
      <c r="C24" s="1">
        <v>18.718509674072202</v>
      </c>
      <c r="D24" s="8">
        <v>36.494441986083899</v>
      </c>
      <c r="E24" s="1">
        <v>19.8250007629394</v>
      </c>
      <c r="F24" s="3">
        <v>0.111000001430511</v>
      </c>
      <c r="G24" s="8">
        <v>19.992815017700099</v>
      </c>
      <c r="H24" s="1">
        <v>18.562034606933501</v>
      </c>
      <c r="I24" s="1">
        <v>10.918999671936</v>
      </c>
      <c r="J24" s="8">
        <v>19.154821395873999</v>
      </c>
      <c r="K24" s="1">
        <v>10.5</v>
      </c>
      <c r="L24" s="3">
        <v>0.34442529082298201</v>
      </c>
      <c r="M24" s="3">
        <v>0.46601629257202098</v>
      </c>
      <c r="N24">
        <v>9</v>
      </c>
      <c r="O24">
        <v>0</v>
      </c>
      <c r="P24">
        <v>0</v>
      </c>
      <c r="Q24">
        <v>0</v>
      </c>
      <c r="R24">
        <v>2</v>
      </c>
      <c r="S24">
        <v>100</v>
      </c>
      <c r="T24">
        <v>0.89999997615814198</v>
      </c>
      <c r="U24">
        <v>1.29999995231628</v>
      </c>
      <c r="V24">
        <v>0.89999997615814198</v>
      </c>
      <c r="W24" s="2">
        <v>3.4646448330022302E-4</v>
      </c>
      <c r="X24" s="2">
        <v>3.6464640288613699E-4</v>
      </c>
      <c r="Y24" s="2">
        <v>8.4776511357631494E-5</v>
      </c>
      <c r="Z24" s="2">
        <v>8.1614707596600001E-5</v>
      </c>
      <c r="AA24" s="3">
        <f t="shared" si="0"/>
        <v>6.3273218085471081E-2</v>
      </c>
      <c r="AB24" s="3">
        <f t="shared" si="1"/>
        <v>2.3309105767439952E-2</v>
      </c>
      <c r="AC24" s="3">
        <f t="shared" si="2"/>
        <v>-4.1914738924168797E-2</v>
      </c>
      <c r="AD24" s="3">
        <f t="shared" si="3"/>
        <v>-0.47513044854396908</v>
      </c>
      <c r="AE24" s="3">
        <f t="shared" si="4"/>
        <v>1.0451455694147391</v>
      </c>
    </row>
    <row r="25" spans="1:31" x14ac:dyDescent="0.25">
      <c r="A25" t="s">
        <v>244</v>
      </c>
      <c r="B25" s="1">
        <v>97.076393127441406</v>
      </c>
      <c r="C25" s="1">
        <v>56.221351623535099</v>
      </c>
      <c r="D25" s="8">
        <v>98.798774719238196</v>
      </c>
      <c r="E25" s="1">
        <v>59.502998352050703</v>
      </c>
      <c r="F25" s="3">
        <v>1</v>
      </c>
      <c r="G25" s="8">
        <v>98.798774719238196</v>
      </c>
      <c r="H25" s="1">
        <v>98.798774719238196</v>
      </c>
      <c r="I25" s="1">
        <v>59.502998352050703</v>
      </c>
      <c r="J25" s="8">
        <v>114.463981628417</v>
      </c>
      <c r="K25" s="1">
        <v>67.200996398925696</v>
      </c>
      <c r="L25" s="3">
        <v>0.51853102445602395</v>
      </c>
      <c r="M25" s="3">
        <v>0.52344453334808305</v>
      </c>
      <c r="N25">
        <v>24</v>
      </c>
      <c r="O25">
        <v>0</v>
      </c>
      <c r="P25">
        <v>0</v>
      </c>
      <c r="Q25">
        <v>0</v>
      </c>
      <c r="R25">
        <v>2</v>
      </c>
      <c r="S25">
        <v>100</v>
      </c>
      <c r="T25">
        <v>0.89999997615814198</v>
      </c>
      <c r="U25">
        <v>1.29999995231628</v>
      </c>
      <c r="V25">
        <v>0.89999997615814198</v>
      </c>
      <c r="W25" s="2">
        <v>2.7029152261093199E-4</v>
      </c>
      <c r="X25" s="2">
        <v>2.6983176940120702E-4</v>
      </c>
      <c r="Y25" s="2">
        <v>7.3707094998098896E-5</v>
      </c>
      <c r="Z25" s="2">
        <v>7.32820262783207E-5</v>
      </c>
      <c r="AA25" s="3">
        <f t="shared" si="0"/>
        <v>1.7742537977648756E-2</v>
      </c>
      <c r="AB25" s="3">
        <f t="shared" si="1"/>
        <v>1.0359521484805545</v>
      </c>
      <c r="AC25" s="3">
        <f t="shared" si="2"/>
        <v>0.15855669216238227</v>
      </c>
      <c r="AD25" s="3">
        <f t="shared" si="3"/>
        <v>0.15855669216238227</v>
      </c>
      <c r="AE25" s="3">
        <f t="shared" si="4"/>
        <v>0.84144330783761778</v>
      </c>
    </row>
    <row r="26" spans="1:31" x14ac:dyDescent="0.25">
      <c r="A26" t="s">
        <v>245</v>
      </c>
      <c r="B26" s="1">
        <v>20.617824554443299</v>
      </c>
      <c r="C26" s="1">
        <v>18.718509674072202</v>
      </c>
      <c r="D26" s="8">
        <v>36.039215087890597</v>
      </c>
      <c r="E26" s="1">
        <v>19.533000946044901</v>
      </c>
      <c r="F26" s="3">
        <v>0.168999999761581</v>
      </c>
      <c r="G26" s="8">
        <v>20.4512023925781</v>
      </c>
      <c r="H26" s="1">
        <v>18.758165359496999</v>
      </c>
      <c r="I26" s="1">
        <v>11.192999839782701</v>
      </c>
      <c r="J26" s="8">
        <v>19.749208450317301</v>
      </c>
      <c r="K26" s="1">
        <v>10.8420000076293</v>
      </c>
      <c r="L26" s="3">
        <v>0.41079542040824801</v>
      </c>
      <c r="M26" s="3">
        <v>0.44892394542693997</v>
      </c>
      <c r="N26">
        <v>9</v>
      </c>
      <c r="O26">
        <v>0</v>
      </c>
      <c r="P26">
        <v>0</v>
      </c>
      <c r="Q26">
        <v>0</v>
      </c>
      <c r="R26">
        <v>2</v>
      </c>
      <c r="S26">
        <v>100</v>
      </c>
      <c r="T26">
        <v>0.89999997615814198</v>
      </c>
      <c r="U26">
        <v>1.29999995231628</v>
      </c>
      <c r="V26">
        <v>0.89999997615814198</v>
      </c>
      <c r="W26" s="2">
        <v>2.6666652411222398E-4</v>
      </c>
      <c r="X26" s="2">
        <v>3.25252301990985E-4</v>
      </c>
      <c r="Y26" s="2">
        <v>7.2520917456131401E-5</v>
      </c>
      <c r="Z26" s="2">
        <v>7.1918308094609502E-5</v>
      </c>
      <c r="AA26" s="3">
        <f t="shared" si="0"/>
        <v>8.081461815974687E-3</v>
      </c>
      <c r="AB26" s="3">
        <f t="shared" si="1"/>
        <v>5.5063078962571677E-2</v>
      </c>
      <c r="AC26" s="3">
        <f t="shared" si="2"/>
        <v>-3.4325313924601232E-2</v>
      </c>
      <c r="AD26" s="3">
        <f t="shared" si="3"/>
        <v>-0.45200780865637774</v>
      </c>
      <c r="AE26" s="3">
        <f t="shared" si="4"/>
        <v>1.0374233795686947</v>
      </c>
    </row>
    <row r="27" spans="1:31" x14ac:dyDescent="0.25">
      <c r="A27" t="s">
        <v>246</v>
      </c>
      <c r="B27" s="1">
        <v>109.965621948242</v>
      </c>
      <c r="C27" s="1">
        <v>56.221351623535099</v>
      </c>
      <c r="D27" s="8">
        <v>113.135597229003</v>
      </c>
      <c r="E27" s="1">
        <v>68.569999694824205</v>
      </c>
      <c r="F27" s="3">
        <v>1</v>
      </c>
      <c r="G27" s="8">
        <v>113.135597229003</v>
      </c>
      <c r="H27" s="1">
        <v>113.135597229003</v>
      </c>
      <c r="I27" s="1">
        <v>68.569999694824205</v>
      </c>
      <c r="J27" s="8">
        <v>134.687728881835</v>
      </c>
      <c r="K27" s="1">
        <v>79.230003356933594</v>
      </c>
      <c r="L27" s="3">
        <v>0.49545943737030002</v>
      </c>
      <c r="M27" s="3">
        <v>0.52987235784530595</v>
      </c>
      <c r="N27">
        <v>25</v>
      </c>
      <c r="O27">
        <v>0</v>
      </c>
      <c r="P27">
        <v>0</v>
      </c>
      <c r="Q27">
        <v>0</v>
      </c>
      <c r="R27">
        <v>2</v>
      </c>
      <c r="S27">
        <v>100</v>
      </c>
      <c r="T27">
        <v>0.89999997615814198</v>
      </c>
      <c r="U27">
        <v>1.29999995231628</v>
      </c>
      <c r="V27">
        <v>0.89999997615814198</v>
      </c>
      <c r="W27" s="2">
        <v>2.6985266595147501E-4</v>
      </c>
      <c r="X27" s="2">
        <v>2.7274765307083699E-4</v>
      </c>
      <c r="Y27" s="2">
        <v>7.2351998824160505E-5</v>
      </c>
      <c r="Z27" s="2">
        <v>7.2276598075404695E-5</v>
      </c>
      <c r="AA27" s="3">
        <f t="shared" si="0"/>
        <v>2.8826966324557505E-2</v>
      </c>
      <c r="AB27" s="3">
        <f t="shared" si="1"/>
        <v>1.3956686382020866</v>
      </c>
      <c r="AC27" s="3">
        <f t="shared" si="2"/>
        <v>0.19049823557485038</v>
      </c>
      <c r="AD27" s="3">
        <f t="shared" si="3"/>
        <v>0.19049823557485038</v>
      </c>
      <c r="AE27" s="3">
        <f t="shared" si="4"/>
        <v>0.80950176442514965</v>
      </c>
    </row>
    <row r="28" spans="1:31" x14ac:dyDescent="0.25">
      <c r="A28" t="s">
        <v>297</v>
      </c>
      <c r="B28" s="1">
        <v>380.07635498046801</v>
      </c>
      <c r="C28" s="1">
        <v>128.73262023925699</v>
      </c>
      <c r="D28" s="8">
        <v>380.6162109375</v>
      </c>
      <c r="E28" s="1">
        <v>273.14300537109301</v>
      </c>
      <c r="F28" s="3">
        <v>0.962000012397766</v>
      </c>
      <c r="G28" s="8">
        <v>378.40142822265602</v>
      </c>
      <c r="H28" s="1">
        <v>66.4923095703125</v>
      </c>
      <c r="I28" s="1">
        <v>271.78399658203102</v>
      </c>
      <c r="J28" s="8">
        <v>183.07122802734301</v>
      </c>
      <c r="K28" s="1">
        <v>108.42400360107401</v>
      </c>
      <c r="L28" s="3">
        <v>0.170756265521049</v>
      </c>
      <c r="M28" s="3">
        <v>0.56348812580108598</v>
      </c>
      <c r="N28">
        <v>29</v>
      </c>
      <c r="O28">
        <v>0</v>
      </c>
      <c r="P28">
        <v>0</v>
      </c>
      <c r="Q28">
        <v>0</v>
      </c>
      <c r="R28">
        <v>2</v>
      </c>
      <c r="S28">
        <v>100</v>
      </c>
      <c r="T28">
        <v>0.89999997615814198</v>
      </c>
      <c r="U28">
        <v>1.29999995231628</v>
      </c>
      <c r="V28">
        <v>0.89999997615814198</v>
      </c>
      <c r="W28" s="2">
        <v>2.62722402112558E-4</v>
      </c>
      <c r="X28" s="2">
        <v>2.6054613408632501E-4</v>
      </c>
      <c r="Y28" s="2">
        <v>7.2451701271347702E-5</v>
      </c>
      <c r="Z28" s="2">
        <v>7.1963491791393594E-5</v>
      </c>
      <c r="AA28" s="3">
        <f t="shared" si="0"/>
        <v>4.4068165142713556E-3</v>
      </c>
      <c r="AB28" s="3">
        <f t="shared" si="1"/>
        <v>0.42210441834474116</v>
      </c>
      <c r="AC28" s="3">
        <f t="shared" si="2"/>
        <v>-0.51619836931582175</v>
      </c>
      <c r="AD28" s="3">
        <f t="shared" si="3"/>
        <v>-0.519013581748349</v>
      </c>
      <c r="AE28" s="3">
        <f t="shared" si="4"/>
        <v>3.9376359680928288</v>
      </c>
    </row>
    <row r="29" spans="1:31" x14ac:dyDescent="0.25">
      <c r="A29" t="s">
        <v>247</v>
      </c>
      <c r="B29" s="1">
        <v>110.68822479248</v>
      </c>
      <c r="C29" s="1">
        <v>56.221351623535099</v>
      </c>
      <c r="D29" s="8">
        <v>111.931838989257</v>
      </c>
      <c r="E29" s="1">
        <v>67.269996643066406</v>
      </c>
      <c r="F29" s="3">
        <v>1</v>
      </c>
      <c r="G29" s="8">
        <v>111.931838989257</v>
      </c>
      <c r="H29" s="1">
        <v>111.931838989257</v>
      </c>
      <c r="I29" s="1">
        <v>67.269996643066406</v>
      </c>
      <c r="J29" s="8">
        <v>134.60067749023401</v>
      </c>
      <c r="K29" s="1">
        <v>78.501998901367102</v>
      </c>
      <c r="L29" s="3">
        <v>0.51661211252212502</v>
      </c>
      <c r="M29" s="3">
        <v>0.53121966123580899</v>
      </c>
      <c r="N29">
        <v>24</v>
      </c>
      <c r="O29">
        <v>0</v>
      </c>
      <c r="P29">
        <v>0</v>
      </c>
      <c r="Q29">
        <v>0</v>
      </c>
      <c r="R29">
        <v>2</v>
      </c>
      <c r="S29">
        <v>100</v>
      </c>
      <c r="T29">
        <v>0.89999997615814198</v>
      </c>
      <c r="U29">
        <v>1.29999995231628</v>
      </c>
      <c r="V29">
        <v>0.89999997615814198</v>
      </c>
      <c r="W29" s="2">
        <v>2.6791196432895899E-4</v>
      </c>
      <c r="X29" s="2">
        <v>2.68357078311964E-4</v>
      </c>
      <c r="Y29" s="2">
        <v>7.1957525506149896E-5</v>
      </c>
      <c r="Z29" s="2">
        <v>7.2022106905933402E-5</v>
      </c>
      <c r="AA29" s="3">
        <f t="shared" si="0"/>
        <v>1.1235289021109065E-2</v>
      </c>
      <c r="AB29" s="3">
        <f t="shared" si="1"/>
        <v>1.3941202693157619</v>
      </c>
      <c r="AC29" s="3">
        <f t="shared" si="2"/>
        <v>0.20252359566032604</v>
      </c>
      <c r="AD29" s="3">
        <f t="shared" si="3"/>
        <v>0.20252359566032604</v>
      </c>
      <c r="AE29" s="3">
        <f t="shared" si="4"/>
        <v>0.79747640433967393</v>
      </c>
    </row>
    <row r="30" spans="1:31" x14ac:dyDescent="0.25">
      <c r="A30" t="s">
        <v>248</v>
      </c>
      <c r="B30" s="1">
        <v>111.103797912597</v>
      </c>
      <c r="C30" s="1">
        <v>56.221351623535099</v>
      </c>
      <c r="D30" s="8">
        <v>110.55461883544901</v>
      </c>
      <c r="E30" s="1">
        <v>64.300003051757798</v>
      </c>
      <c r="F30" s="3">
        <v>0.99500000476837103</v>
      </c>
      <c r="G30" s="8">
        <v>110.50461578369099</v>
      </c>
      <c r="H30" s="1">
        <v>10</v>
      </c>
      <c r="I30" s="1">
        <v>64.275001525878906</v>
      </c>
      <c r="J30" s="8">
        <v>102.41542816162099</v>
      </c>
      <c r="K30" s="1">
        <v>60.1510009765625</v>
      </c>
      <c r="L30" s="3">
        <v>0.50501936674117998</v>
      </c>
      <c r="M30" s="3">
        <v>0.61190062761306696</v>
      </c>
      <c r="N30">
        <v>26</v>
      </c>
      <c r="O30">
        <v>0</v>
      </c>
      <c r="P30">
        <v>0</v>
      </c>
      <c r="Q30">
        <v>0</v>
      </c>
      <c r="R30">
        <v>2</v>
      </c>
      <c r="S30">
        <v>100</v>
      </c>
      <c r="T30">
        <v>0.89999997615814198</v>
      </c>
      <c r="U30">
        <v>1.29999995231628</v>
      </c>
      <c r="V30">
        <v>0.89999997615814198</v>
      </c>
      <c r="W30" s="2">
        <v>2.7417214005254198E-4</v>
      </c>
      <c r="X30" s="2">
        <v>2.7531004161573898E-4</v>
      </c>
      <c r="Y30" s="2">
        <v>7.3489834903739298E-5</v>
      </c>
      <c r="Z30" s="2">
        <v>7.2777547757141197E-5</v>
      </c>
      <c r="AA30" s="3">
        <f t="shared" si="0"/>
        <v>5.3929941204833723E-3</v>
      </c>
      <c r="AB30" s="3">
        <f t="shared" si="1"/>
        <v>0.82164649557710678</v>
      </c>
      <c r="AC30" s="3">
        <f t="shared" si="2"/>
        <v>-7.3202260056759144E-2</v>
      </c>
      <c r="AD30" s="3">
        <f t="shared" si="3"/>
        <v>-7.3621443948375359E-2</v>
      </c>
      <c r="AE30" s="3">
        <f t="shared" si="4"/>
        <v>1.808918762207</v>
      </c>
    </row>
    <row r="31" spans="1:31" x14ac:dyDescent="0.25">
      <c r="A31" t="s">
        <v>277</v>
      </c>
      <c r="B31" s="1">
        <v>268.39953613281199</v>
      </c>
      <c r="C31" s="1">
        <v>55.901618957519503</v>
      </c>
      <c r="D31" s="8">
        <v>270.35043334960898</v>
      </c>
      <c r="E31" s="1">
        <v>206.843002319335</v>
      </c>
      <c r="F31" s="3">
        <v>0.84299999475479104</v>
      </c>
      <c r="G31" s="8">
        <v>265.159576416015</v>
      </c>
      <c r="H31" s="1">
        <v>33.062412261962798</v>
      </c>
      <c r="I31" s="1">
        <v>203.59199523925699</v>
      </c>
      <c r="J31" s="8">
        <v>90.508293151855398</v>
      </c>
      <c r="K31" s="1">
        <v>57.573001861572202</v>
      </c>
      <c r="L31" s="3">
        <v>0.89056557416915805</v>
      </c>
      <c r="M31" s="3">
        <v>0.91064965724945002</v>
      </c>
      <c r="N31">
        <v>25</v>
      </c>
      <c r="O31">
        <v>0</v>
      </c>
      <c r="P31">
        <v>0</v>
      </c>
      <c r="Q31">
        <v>0</v>
      </c>
      <c r="R31">
        <v>2</v>
      </c>
      <c r="S31">
        <v>100</v>
      </c>
      <c r="T31">
        <v>0.89999997615814198</v>
      </c>
      <c r="U31">
        <v>1.29999995231628</v>
      </c>
      <c r="V31">
        <v>0.89999997615814198</v>
      </c>
      <c r="W31" s="2">
        <v>2.6699888985603999E-4</v>
      </c>
      <c r="X31" s="2">
        <v>2.58265004958957E-4</v>
      </c>
      <c r="Y31" s="2">
        <v>7.3096052801702104E-5</v>
      </c>
      <c r="Z31" s="2">
        <v>7.2438720962963998E-5</v>
      </c>
      <c r="AA31" s="3">
        <f t="shared" si="0"/>
        <v>1.2071405798532235E-2</v>
      </c>
      <c r="AB31" s="3">
        <f t="shared" si="1"/>
        <v>0.61906389903723602</v>
      </c>
      <c r="AC31" s="3">
        <f t="shared" si="2"/>
        <v>-0.65866481469311577</v>
      </c>
      <c r="AD31" s="3">
        <f t="shared" si="3"/>
        <v>-0.66521861263372628</v>
      </c>
      <c r="AE31" s="3">
        <f t="shared" si="4"/>
        <v>6.2824724911282424</v>
      </c>
    </row>
    <row r="32" spans="1:31" x14ac:dyDescent="0.25">
      <c r="A32" t="s">
        <v>249</v>
      </c>
      <c r="B32" s="1">
        <v>352.73248291015602</v>
      </c>
      <c r="C32" s="1">
        <v>128.73262023925699</v>
      </c>
      <c r="D32" s="8">
        <v>363.60348510742102</v>
      </c>
      <c r="E32" s="1">
        <v>252.16499328613199</v>
      </c>
      <c r="F32" s="3">
        <v>0.98699998855590798</v>
      </c>
      <c r="G32" s="8">
        <v>363.028717041015</v>
      </c>
      <c r="H32" s="1">
        <v>44.215385437011697</v>
      </c>
      <c r="I32" s="1">
        <v>251.85600280761699</v>
      </c>
      <c r="J32" s="8">
        <v>200.05584716796801</v>
      </c>
      <c r="K32" s="1">
        <v>119.65599822998</v>
      </c>
      <c r="L32" s="3">
        <v>0.54675978422164895</v>
      </c>
      <c r="M32" s="3">
        <v>0.72655200958251898</v>
      </c>
      <c r="N32">
        <v>29</v>
      </c>
      <c r="O32">
        <v>0</v>
      </c>
      <c r="P32">
        <v>0</v>
      </c>
      <c r="Q32">
        <v>0</v>
      </c>
      <c r="R32">
        <v>2</v>
      </c>
      <c r="S32">
        <v>100</v>
      </c>
      <c r="T32">
        <v>0.89999997615814198</v>
      </c>
      <c r="U32">
        <v>1.29999995231628</v>
      </c>
      <c r="V32">
        <v>0.89999997615814198</v>
      </c>
      <c r="W32" s="2">
        <v>2.6168243493884802E-4</v>
      </c>
      <c r="X32" s="2">
        <v>2.6167067699134301E-4</v>
      </c>
      <c r="Y32" s="2">
        <v>7.3146322392858497E-5</v>
      </c>
      <c r="Z32" s="2">
        <v>7.2721995820757002E-5</v>
      </c>
      <c r="AA32" s="3">
        <f t="shared" si="0"/>
        <v>2.9189923326345638E-2</v>
      </c>
      <c r="AB32" s="3">
        <f t="shared" si="1"/>
        <v>0.5540416003042018</v>
      </c>
      <c r="AC32" s="3">
        <f t="shared" si="2"/>
        <v>-0.44892555939213563</v>
      </c>
      <c r="AD32" s="3">
        <f t="shared" si="3"/>
        <v>-0.44979667312906912</v>
      </c>
      <c r="AE32" s="3">
        <f t="shared" si="4"/>
        <v>4.6858859933543879</v>
      </c>
    </row>
    <row r="33" spans="1:31" x14ac:dyDescent="0.25">
      <c r="A33" t="s">
        <v>250</v>
      </c>
      <c r="B33" s="1">
        <v>21.385927200317301</v>
      </c>
      <c r="C33" s="1">
        <v>18.718509674072202</v>
      </c>
      <c r="D33" s="8">
        <v>38.985221862792898</v>
      </c>
      <c r="E33" s="1">
        <v>21.104000091552699</v>
      </c>
      <c r="F33" s="3">
        <v>0.12700000405311501</v>
      </c>
      <c r="G33" s="8">
        <v>21.4296054840087</v>
      </c>
      <c r="H33" s="1">
        <v>20.109548568725501</v>
      </c>
      <c r="I33" s="1">
        <v>11.656999588012599</v>
      </c>
      <c r="J33" s="8">
        <v>20.813610076904201</v>
      </c>
      <c r="K33" s="1">
        <v>11.3489999771118</v>
      </c>
      <c r="L33" s="3">
        <v>0.42315214872360202</v>
      </c>
      <c r="M33" s="3">
        <v>0.45411348342895502</v>
      </c>
      <c r="N33">
        <v>9</v>
      </c>
      <c r="O33">
        <v>0</v>
      </c>
      <c r="P33">
        <v>0</v>
      </c>
      <c r="Q33">
        <v>0</v>
      </c>
      <c r="R33">
        <v>2</v>
      </c>
      <c r="S33">
        <v>100</v>
      </c>
      <c r="T33">
        <v>0.89999997615814198</v>
      </c>
      <c r="U33">
        <v>1.29999995231628</v>
      </c>
      <c r="V33">
        <v>0.89999997615814198</v>
      </c>
      <c r="W33" s="2">
        <v>2.56565515883266E-4</v>
      </c>
      <c r="X33" s="2">
        <v>2.8484829817898501E-4</v>
      </c>
      <c r="Y33" s="2">
        <v>7.2224131145048805E-5</v>
      </c>
      <c r="Z33" s="2">
        <v>7.1264024882111698E-5</v>
      </c>
      <c r="AA33" s="3">
        <f t="shared" si="0"/>
        <v>2.0423843811995719E-3</v>
      </c>
      <c r="AB33" s="3">
        <f t="shared" si="1"/>
        <v>0.11192666720331969</v>
      </c>
      <c r="AC33" s="3">
        <f t="shared" si="2"/>
        <v>-2.8745065211964366E-2</v>
      </c>
      <c r="AD33" s="3">
        <f t="shared" si="3"/>
        <v>-0.46611538725733148</v>
      </c>
      <c r="AE33" s="3">
        <f t="shared" si="4"/>
        <v>1.0306319858448987</v>
      </c>
    </row>
    <row r="34" spans="1:31" x14ac:dyDescent="0.25">
      <c r="A34" t="s">
        <v>276</v>
      </c>
      <c r="B34" s="1">
        <v>156.85011291503901</v>
      </c>
      <c r="C34" s="1">
        <v>55.901618957519503</v>
      </c>
      <c r="D34" s="8">
        <v>165.16467285156199</v>
      </c>
      <c r="E34" s="1">
        <v>123.153999328613</v>
      </c>
      <c r="F34" s="3">
        <v>0.62099999189376798</v>
      </c>
      <c r="G34" s="8">
        <v>154.13510131835901</v>
      </c>
      <c r="H34" s="1">
        <v>29.101840972900298</v>
      </c>
      <c r="I34" s="1">
        <v>116.042999267578</v>
      </c>
      <c r="J34" s="8">
        <v>61.749233245849602</v>
      </c>
      <c r="K34" s="1">
        <v>40.780998229980398</v>
      </c>
      <c r="L34" s="3">
        <v>0.87347918748855502</v>
      </c>
      <c r="M34" s="3">
        <v>0.91987800598144498</v>
      </c>
      <c r="N34">
        <v>25</v>
      </c>
      <c r="O34">
        <v>0</v>
      </c>
      <c r="P34">
        <v>0</v>
      </c>
      <c r="Q34">
        <v>0</v>
      </c>
      <c r="R34">
        <v>2</v>
      </c>
      <c r="S34">
        <v>100</v>
      </c>
      <c r="T34">
        <v>0.89999997615814198</v>
      </c>
      <c r="U34">
        <v>1.29999995231628</v>
      </c>
      <c r="V34">
        <v>0.89999997615814198</v>
      </c>
      <c r="W34" s="2">
        <v>2.6322310441173602E-4</v>
      </c>
      <c r="X34" s="2">
        <v>2.5952284340746701E-4</v>
      </c>
      <c r="Y34" s="2">
        <v>7.3442279244772995E-5</v>
      </c>
      <c r="Z34" s="2">
        <v>7.2606620960868895E-5</v>
      </c>
      <c r="AA34" s="3">
        <f t="shared" si="0"/>
        <v>1.7309592873233318E-2</v>
      </c>
      <c r="AB34" s="3">
        <f t="shared" si="1"/>
        <v>0.10460545503653107</v>
      </c>
      <c r="AC34" s="3">
        <f t="shared" si="2"/>
        <v>-0.59938240726679515</v>
      </c>
      <c r="AD34" s="3">
        <f t="shared" si="3"/>
        <v>-0.62613534613818211</v>
      </c>
      <c r="AE34" s="3">
        <f t="shared" si="4"/>
        <v>4.1745712636715782</v>
      </c>
    </row>
    <row r="35" spans="1:31" x14ac:dyDescent="0.25">
      <c r="A35" t="s">
        <v>251</v>
      </c>
      <c r="B35" s="1">
        <v>23.522464752197202</v>
      </c>
      <c r="C35" s="1">
        <v>18.718509674072202</v>
      </c>
      <c r="D35" s="8">
        <v>43.964744567871001</v>
      </c>
      <c r="E35" s="1">
        <v>23.801000595092699</v>
      </c>
      <c r="F35" s="3">
        <v>0.104000002145767</v>
      </c>
      <c r="G35" s="8">
        <v>23.666378021240199</v>
      </c>
      <c r="H35" s="1">
        <v>22.654466629028299</v>
      </c>
      <c r="I35" s="1">
        <v>12.871999740600501</v>
      </c>
      <c r="J35" s="8">
        <v>23.3343791961669</v>
      </c>
      <c r="K35" s="1">
        <v>12.706000328063899</v>
      </c>
      <c r="L35" s="3">
        <v>0.41488736867904602</v>
      </c>
      <c r="M35" s="3">
        <v>0.44844123721122697</v>
      </c>
      <c r="N35">
        <v>9</v>
      </c>
      <c r="O35">
        <v>0</v>
      </c>
      <c r="P35">
        <v>0</v>
      </c>
      <c r="Q35">
        <v>0</v>
      </c>
      <c r="R35">
        <v>2</v>
      </c>
      <c r="S35">
        <v>100</v>
      </c>
      <c r="T35">
        <v>0.89999997615814198</v>
      </c>
      <c r="U35">
        <v>1.29999995231628</v>
      </c>
      <c r="V35">
        <v>0.89999997615814198</v>
      </c>
      <c r="W35" s="2">
        <v>2.8383819153532299E-4</v>
      </c>
      <c r="X35" s="2">
        <v>2.7979785227216699E-4</v>
      </c>
      <c r="Y35" s="2">
        <v>7.1717877290211604E-5</v>
      </c>
      <c r="Z35" s="2">
        <v>7.0020898419898003E-5</v>
      </c>
      <c r="AA35" s="3">
        <f t="shared" si="0"/>
        <v>6.1181202973023662E-3</v>
      </c>
      <c r="AB35" s="3">
        <f t="shared" si="1"/>
        <v>0.24659385829676034</v>
      </c>
      <c r="AC35" s="3">
        <f t="shared" si="2"/>
        <v>-1.4028290462331641E-2</v>
      </c>
      <c r="AD35" s="3">
        <f t="shared" si="3"/>
        <v>-0.4692479297782744</v>
      </c>
      <c r="AE35" s="3">
        <f t="shared" si="4"/>
        <v>1.0146548947944725</v>
      </c>
    </row>
    <row r="36" spans="1:31" x14ac:dyDescent="0.25">
      <c r="A36" t="s">
        <v>252</v>
      </c>
      <c r="B36" s="1">
        <v>22.727647781371999</v>
      </c>
      <c r="C36" s="1">
        <v>18.718509674072202</v>
      </c>
      <c r="D36" s="8">
        <v>41.546394348144503</v>
      </c>
      <c r="E36" s="1">
        <v>22.533000946044901</v>
      </c>
      <c r="F36" s="3">
        <v>0.103000000119209</v>
      </c>
      <c r="G36" s="8">
        <v>22.3715915679931</v>
      </c>
      <c r="H36" s="1">
        <v>21.376613616943299</v>
      </c>
      <c r="I36" s="1">
        <v>12.197999954223601</v>
      </c>
      <c r="J36" s="8">
        <v>22.597589492797798</v>
      </c>
      <c r="K36" s="1">
        <v>12.310999870300201</v>
      </c>
      <c r="L36" s="3">
        <v>0.43459409475326499</v>
      </c>
      <c r="M36" s="3">
        <v>0.47853294014930697</v>
      </c>
      <c r="N36">
        <v>9</v>
      </c>
      <c r="O36">
        <v>0</v>
      </c>
      <c r="P36">
        <v>0</v>
      </c>
      <c r="Q36">
        <v>0</v>
      </c>
      <c r="R36">
        <v>2</v>
      </c>
      <c r="S36">
        <v>100</v>
      </c>
      <c r="T36">
        <v>0.89999997615814198</v>
      </c>
      <c r="U36">
        <v>1.29999995231628</v>
      </c>
      <c r="V36">
        <v>0.89999997615814198</v>
      </c>
      <c r="W36" s="2">
        <v>2.9595944215543498E-4</v>
      </c>
      <c r="X36" s="2">
        <v>2.9090890893712602E-4</v>
      </c>
      <c r="Y36" s="2">
        <v>7.2939918027259396E-5</v>
      </c>
      <c r="Z36" s="2">
        <v>7.3868061008397395E-5</v>
      </c>
      <c r="AA36" s="3">
        <f t="shared" si="0"/>
        <v>1.5666214858835036E-2</v>
      </c>
      <c r="AB36" s="3">
        <f t="shared" si="1"/>
        <v>0.20723230034165988</v>
      </c>
      <c r="AC36" s="3">
        <f t="shared" si="2"/>
        <v>1.0102004773233569E-2</v>
      </c>
      <c r="AD36" s="3">
        <f t="shared" si="3"/>
        <v>-0.45608783030754085</v>
      </c>
      <c r="AE36" s="3">
        <f t="shared" si="4"/>
        <v>0.98942779577465101</v>
      </c>
    </row>
    <row r="37" spans="1:31" x14ac:dyDescent="0.25">
      <c r="A37" t="s">
        <v>272</v>
      </c>
      <c r="B37" s="1">
        <v>49.635818481445298</v>
      </c>
      <c r="C37" s="1">
        <v>38.639030456542898</v>
      </c>
      <c r="D37" s="8">
        <v>59.4207763671875</v>
      </c>
      <c r="E37" s="1">
        <v>37.438999176025298</v>
      </c>
      <c r="F37" s="3">
        <v>0.52600002288818304</v>
      </c>
      <c r="G37" s="8">
        <v>51.973979949951101</v>
      </c>
      <c r="H37" s="1">
        <v>15.7105503082275</v>
      </c>
      <c r="I37" s="1">
        <v>33.227001190185497</v>
      </c>
      <c r="J37" s="8">
        <v>52.245182037353501</v>
      </c>
      <c r="K37" s="1">
        <v>33.082000732421797</v>
      </c>
      <c r="L37" s="3">
        <v>0.4758161008358</v>
      </c>
      <c r="M37" s="3">
        <v>0.51000583171844405</v>
      </c>
      <c r="N37">
        <v>16</v>
      </c>
      <c r="O37">
        <v>0</v>
      </c>
      <c r="P37">
        <v>0</v>
      </c>
      <c r="Q37">
        <v>0</v>
      </c>
      <c r="R37">
        <v>2</v>
      </c>
      <c r="S37">
        <v>100</v>
      </c>
      <c r="T37">
        <v>0.89999997615814198</v>
      </c>
      <c r="U37">
        <v>1.29999995231628</v>
      </c>
      <c r="V37">
        <v>0.89999997615814198</v>
      </c>
      <c r="W37" s="2">
        <v>2.6888723368756403E-4</v>
      </c>
      <c r="X37" s="2">
        <v>2.7579275774769398E-4</v>
      </c>
      <c r="Y37" s="2">
        <v>7.2092509071808295E-5</v>
      </c>
      <c r="Z37" s="2">
        <v>7.3083021561615101E-5</v>
      </c>
      <c r="AA37" s="3">
        <f t="shared" si="0"/>
        <v>4.7106334498742006E-2</v>
      </c>
      <c r="AB37" s="3">
        <f t="shared" si="1"/>
        <v>0.35213491177304168</v>
      </c>
      <c r="AC37" s="3">
        <f t="shared" si="2"/>
        <v>5.2180357875913587E-3</v>
      </c>
      <c r="AD37" s="3">
        <f t="shared" si="3"/>
        <v>-0.1207590134045506</v>
      </c>
      <c r="AE37" s="3">
        <f t="shared" si="4"/>
        <v>0.98273758193814653</v>
      </c>
    </row>
    <row r="38" spans="1:31" x14ac:dyDescent="0.25">
      <c r="A38" t="s">
        <v>271</v>
      </c>
      <c r="B38" s="1">
        <v>213.70867919921801</v>
      </c>
      <c r="C38" s="1">
        <v>77.405540466308594</v>
      </c>
      <c r="D38" s="8">
        <v>245.69337463378901</v>
      </c>
      <c r="E38" s="1">
        <v>182.48399353027301</v>
      </c>
      <c r="F38" s="3">
        <v>0.558000028133392</v>
      </c>
      <c r="G38" s="8">
        <v>234.26815795898401</v>
      </c>
      <c r="H38" s="1">
        <v>25.848857879638601</v>
      </c>
      <c r="I38" s="1">
        <v>175.76100158691401</v>
      </c>
      <c r="J38" s="8">
        <v>86.541084289550696</v>
      </c>
      <c r="K38" s="1">
        <v>56.379001617431598</v>
      </c>
      <c r="L38" s="3">
        <v>0.97399210929870605</v>
      </c>
      <c r="M38" s="3">
        <v>0.86979800462722701</v>
      </c>
      <c r="N38">
        <v>21</v>
      </c>
      <c r="O38">
        <v>0</v>
      </c>
      <c r="P38">
        <v>0</v>
      </c>
      <c r="Q38">
        <v>0</v>
      </c>
      <c r="R38">
        <v>2</v>
      </c>
      <c r="S38">
        <v>100</v>
      </c>
      <c r="T38">
        <v>0.89999997615814198</v>
      </c>
      <c r="U38">
        <v>1.29999995231628</v>
      </c>
      <c r="V38">
        <v>0.89999997615814198</v>
      </c>
      <c r="W38" s="2">
        <v>2.6455655461177197E-4</v>
      </c>
      <c r="X38" s="2">
        <v>2.6578281540423599E-4</v>
      </c>
      <c r="Y38" s="2">
        <v>7.3529772635083605E-5</v>
      </c>
      <c r="Z38" s="2">
        <v>7.2881477535702193E-5</v>
      </c>
      <c r="AA38" s="3">
        <f t="shared" si="0"/>
        <v>9.6203293365547241E-2</v>
      </c>
      <c r="AB38" s="3">
        <f t="shared" si="1"/>
        <v>0.11802183368538617</v>
      </c>
      <c r="AC38" s="3">
        <f t="shared" si="2"/>
        <v>-0.63058964118929717</v>
      </c>
      <c r="AD38" s="3">
        <f t="shared" si="3"/>
        <v>-0.64776793668717381</v>
      </c>
      <c r="AE38" s="3">
        <f t="shared" si="4"/>
        <v>6.7150329177909001</v>
      </c>
    </row>
    <row r="39" spans="1:31" x14ac:dyDescent="0.25">
      <c r="A39" t="s">
        <v>253</v>
      </c>
      <c r="B39" s="1">
        <v>90.909797668457003</v>
      </c>
      <c r="C39" s="1">
        <v>68.530258178710895</v>
      </c>
      <c r="D39" s="8">
        <v>107.80760192871</v>
      </c>
      <c r="E39" s="1">
        <v>63.924999237060497</v>
      </c>
      <c r="F39" s="3">
        <v>0.77999997138976995</v>
      </c>
      <c r="G39" s="8">
        <v>89.975959777832003</v>
      </c>
      <c r="H39" s="1">
        <v>81.052696228027301</v>
      </c>
      <c r="I39" s="1">
        <v>53.674999237060497</v>
      </c>
      <c r="J39" s="8">
        <v>89.949974060058594</v>
      </c>
      <c r="K39" s="1">
        <v>53.577999114990199</v>
      </c>
      <c r="L39" s="3">
        <v>0.56149357557296697</v>
      </c>
      <c r="M39" s="3">
        <v>0.62691730260848999</v>
      </c>
      <c r="N39">
        <v>13</v>
      </c>
      <c r="O39">
        <v>0</v>
      </c>
      <c r="P39">
        <v>0</v>
      </c>
      <c r="Q39">
        <v>0</v>
      </c>
      <c r="R39">
        <v>2</v>
      </c>
      <c r="S39">
        <v>100</v>
      </c>
      <c r="T39">
        <v>0.89999997615814198</v>
      </c>
      <c r="U39">
        <v>1.29999995231628</v>
      </c>
      <c r="V39">
        <v>0.89999997615814198</v>
      </c>
      <c r="W39" s="2">
        <v>2.7362015680409897E-4</v>
      </c>
      <c r="X39" s="2">
        <v>2.88013281533494E-4</v>
      </c>
      <c r="Y39" s="2">
        <v>7.2641501901671196E-5</v>
      </c>
      <c r="Z39" s="2">
        <v>7.4056930316146395E-5</v>
      </c>
      <c r="AA39" s="3">
        <f t="shared" si="0"/>
        <v>1.0272136937656105E-2</v>
      </c>
      <c r="AB39" s="3">
        <f t="shared" si="1"/>
        <v>0.31255851722446581</v>
      </c>
      <c r="AC39" s="3">
        <f t="shared" si="2"/>
        <v>-2.8880734184523097E-4</v>
      </c>
      <c r="AD39" s="3">
        <f t="shared" si="3"/>
        <v>-0.16564349405026307</v>
      </c>
      <c r="AE39" s="3">
        <f t="shared" si="4"/>
        <v>1.0003206027557716</v>
      </c>
    </row>
    <row r="40" spans="1:31" x14ac:dyDescent="0.25">
      <c r="A40" t="s">
        <v>254</v>
      </c>
      <c r="B40" s="1">
        <v>91.929008483886705</v>
      </c>
      <c r="C40" s="1">
        <v>68.530258178710895</v>
      </c>
      <c r="D40" s="8">
        <v>110.51358795166</v>
      </c>
      <c r="E40" s="1">
        <v>65.278999328613196</v>
      </c>
      <c r="F40" s="3">
        <v>0.64899998903274503</v>
      </c>
      <c r="G40" s="8">
        <v>90.875648498535099</v>
      </c>
      <c r="H40" s="1">
        <v>55.948722839355398</v>
      </c>
      <c r="I40" s="1">
        <v>54.0320014953613</v>
      </c>
      <c r="J40" s="8">
        <v>90.167266845703097</v>
      </c>
      <c r="K40" s="1">
        <v>53.6180000305175</v>
      </c>
      <c r="L40" s="3">
        <v>0.55493277311324996</v>
      </c>
      <c r="M40" s="3">
        <v>0.62411016225814797</v>
      </c>
      <c r="N40">
        <v>13</v>
      </c>
      <c r="O40">
        <v>0</v>
      </c>
      <c r="P40">
        <v>0</v>
      </c>
      <c r="Q40">
        <v>0</v>
      </c>
      <c r="R40">
        <v>2</v>
      </c>
      <c r="S40">
        <v>100</v>
      </c>
      <c r="T40">
        <v>0.89999997615814198</v>
      </c>
      <c r="U40">
        <v>1.29999995231628</v>
      </c>
      <c r="V40">
        <v>0.89999997615814198</v>
      </c>
      <c r="W40" s="2">
        <v>2.9085754067636999E-4</v>
      </c>
      <c r="X40" s="2">
        <v>2.99101753626018E-4</v>
      </c>
      <c r="Y40" s="2">
        <v>7.7503405918832801E-5</v>
      </c>
      <c r="Z40" s="2">
        <v>7.71904233261011E-5</v>
      </c>
      <c r="AA40" s="3">
        <f t="shared" si="0"/>
        <v>1.1458406902498441E-2</v>
      </c>
      <c r="AB40" s="3">
        <f t="shared" si="1"/>
        <v>0.31572927407580959</v>
      </c>
      <c r="AC40" s="3">
        <f t="shared" si="2"/>
        <v>-7.7950657248231003E-3</v>
      </c>
      <c r="AD40" s="3">
        <f t="shared" si="3"/>
        <v>-0.18410696352431011</v>
      </c>
      <c r="AE40" s="3">
        <f t="shared" si="4"/>
        <v>1.0126612658320366</v>
      </c>
    </row>
    <row r="41" spans="1:31" x14ac:dyDescent="0.25">
      <c r="A41" t="s">
        <v>279</v>
      </c>
      <c r="B41" s="1">
        <v>247.68298339843699</v>
      </c>
      <c r="C41" s="1">
        <v>50.020580291747997</v>
      </c>
      <c r="D41" s="8">
        <v>242.44105529785099</v>
      </c>
      <c r="E41" s="1">
        <v>176.28599548339801</v>
      </c>
      <c r="F41" s="3">
        <v>0.86199998855590798</v>
      </c>
      <c r="G41" s="8">
        <v>234.36543273925699</v>
      </c>
      <c r="H41" s="1">
        <v>58.518825531005803</v>
      </c>
      <c r="I41" s="1">
        <v>171.06700134277301</v>
      </c>
      <c r="J41" s="8">
        <v>90.736564636230398</v>
      </c>
      <c r="K41" s="1">
        <v>58.043998718261697</v>
      </c>
      <c r="L41" s="3">
        <v>0.56974959373474099</v>
      </c>
      <c r="M41" s="3">
        <v>0.79117411375045699</v>
      </c>
      <c r="N41">
        <v>20</v>
      </c>
      <c r="O41">
        <v>0</v>
      </c>
      <c r="P41">
        <v>0</v>
      </c>
      <c r="Q41">
        <v>0</v>
      </c>
      <c r="R41">
        <v>2</v>
      </c>
      <c r="S41">
        <v>100</v>
      </c>
      <c r="T41">
        <v>0.89999997615814198</v>
      </c>
      <c r="U41">
        <v>1.29999995231628</v>
      </c>
      <c r="V41">
        <v>0.89999997615814198</v>
      </c>
      <c r="W41" s="2">
        <v>2.6103356503881498E-4</v>
      </c>
      <c r="X41" s="2">
        <v>2.5818051653914099E-4</v>
      </c>
      <c r="Y41" s="2">
        <v>7.3205497756134705E-5</v>
      </c>
      <c r="Z41" s="2">
        <v>7.2560062108095695E-5</v>
      </c>
      <c r="AA41" s="3">
        <f t="shared" si="0"/>
        <v>5.3768532970860691E-2</v>
      </c>
      <c r="AB41" s="3">
        <f t="shared" si="1"/>
        <v>0.81398464605976206</v>
      </c>
      <c r="AC41" s="3">
        <f t="shared" si="2"/>
        <v>-0.61284152028862016</v>
      </c>
      <c r="AD41" s="3">
        <f t="shared" si="3"/>
        <v>-0.62573762713268188</v>
      </c>
      <c r="AE41" s="3">
        <f t="shared" si="4"/>
        <v>3.4544044894907495</v>
      </c>
    </row>
    <row r="42" spans="1:31" x14ac:dyDescent="0.25">
      <c r="A42" t="s">
        <v>255</v>
      </c>
      <c r="B42" s="1">
        <v>99.974082946777301</v>
      </c>
      <c r="C42" s="1">
        <v>68.530258178710895</v>
      </c>
      <c r="D42" s="8">
        <v>127.281532287597</v>
      </c>
      <c r="E42" s="1">
        <v>75.174003601074205</v>
      </c>
      <c r="F42" s="3">
        <v>0.62599998712539595</v>
      </c>
      <c r="G42" s="8">
        <v>101.42648315429599</v>
      </c>
      <c r="H42" s="1">
        <v>69.131484985351506</v>
      </c>
      <c r="I42" s="1">
        <v>60.298999786376903</v>
      </c>
      <c r="J42" s="8">
        <v>100.628494262695</v>
      </c>
      <c r="K42" s="1">
        <v>59.787998199462798</v>
      </c>
      <c r="L42" s="3">
        <v>0.52888602018356301</v>
      </c>
      <c r="M42" s="3">
        <v>0.61309701204299905</v>
      </c>
      <c r="N42">
        <v>13</v>
      </c>
      <c r="O42">
        <v>0</v>
      </c>
      <c r="P42">
        <v>0</v>
      </c>
      <c r="Q42">
        <v>0</v>
      </c>
      <c r="R42">
        <v>2</v>
      </c>
      <c r="S42">
        <v>100</v>
      </c>
      <c r="T42">
        <v>0.89999997615814198</v>
      </c>
      <c r="U42">
        <v>1.29999995231628</v>
      </c>
      <c r="V42">
        <v>0.89999997615814198</v>
      </c>
      <c r="W42" s="2">
        <v>2.7095351833850102E-4</v>
      </c>
      <c r="X42" s="2">
        <v>2.8591539012268099E-4</v>
      </c>
      <c r="Y42" s="2">
        <v>7.2306989750359194E-5</v>
      </c>
      <c r="Z42" s="2">
        <v>7.3222203354816802E-5</v>
      </c>
      <c r="AA42" s="3">
        <f t="shared" si="0"/>
        <v>1.4527767244355718E-2</v>
      </c>
      <c r="AB42" s="3">
        <f t="shared" si="1"/>
        <v>0.46838049260341919</v>
      </c>
      <c r="AC42" s="3">
        <f t="shared" si="2"/>
        <v>-7.8676580985958654E-3</v>
      </c>
      <c r="AD42" s="3">
        <f t="shared" si="3"/>
        <v>-0.2094022404183393</v>
      </c>
      <c r="AE42" s="3">
        <f t="shared" si="4"/>
        <v>1.0115430601811908</v>
      </c>
    </row>
    <row r="43" spans="1:31" x14ac:dyDescent="0.25">
      <c r="A43" t="s">
        <v>256</v>
      </c>
      <c r="B43" s="1">
        <v>103.1650390625</v>
      </c>
      <c r="C43" s="1">
        <v>68.530258178710895</v>
      </c>
      <c r="D43" s="8">
        <v>130.78471374511699</v>
      </c>
      <c r="E43" s="1">
        <v>76.745002746582003</v>
      </c>
      <c r="F43" s="3">
        <v>0.53899997472762995</v>
      </c>
      <c r="G43" s="8">
        <v>102.350051879882</v>
      </c>
      <c r="H43" s="1">
        <v>61.680644989013601</v>
      </c>
      <c r="I43" s="1">
        <v>60.5130004882812</v>
      </c>
      <c r="J43" s="8">
        <v>101.486457824707</v>
      </c>
      <c r="K43" s="1">
        <v>60.006999969482401</v>
      </c>
      <c r="L43" s="3">
        <v>0.55327957868576005</v>
      </c>
      <c r="M43" s="3">
        <v>0.65686434507369995</v>
      </c>
      <c r="N43">
        <v>13</v>
      </c>
      <c r="O43">
        <v>0</v>
      </c>
      <c r="P43">
        <v>0</v>
      </c>
      <c r="Q43">
        <v>0</v>
      </c>
      <c r="R43">
        <v>2</v>
      </c>
      <c r="S43">
        <v>100</v>
      </c>
      <c r="T43">
        <v>0.89999997615814198</v>
      </c>
      <c r="U43">
        <v>1.29999995231628</v>
      </c>
      <c r="V43">
        <v>0.89999997615814198</v>
      </c>
      <c r="W43" s="2">
        <v>2.7028692420571999E-4</v>
      </c>
      <c r="X43" s="2">
        <v>2.8601539088413098E-4</v>
      </c>
      <c r="Y43" s="2">
        <v>7.1313326770905405E-5</v>
      </c>
      <c r="Z43" s="2">
        <v>7.4097915785387104E-5</v>
      </c>
      <c r="AA43" s="3">
        <f t="shared" si="0"/>
        <v>7.8998388409881534E-3</v>
      </c>
      <c r="AB43" s="3">
        <f t="shared" si="1"/>
        <v>0.4808999779346233</v>
      </c>
      <c r="AC43" s="3">
        <f t="shared" si="2"/>
        <v>-8.4376513671777457E-3</v>
      </c>
      <c r="AD43" s="3">
        <f t="shared" si="3"/>
        <v>-0.22401896277808592</v>
      </c>
      <c r="AE43" s="3">
        <f t="shared" si="4"/>
        <v>1.0140010542258244</v>
      </c>
    </row>
    <row r="44" spans="1:31" x14ac:dyDescent="0.25">
      <c r="A44" t="s">
        <v>257</v>
      </c>
      <c r="B44" s="1">
        <v>296.744049072265</v>
      </c>
      <c r="C44" s="1">
        <v>128.73262023925699</v>
      </c>
      <c r="D44" s="8">
        <v>311.22528076171801</v>
      </c>
      <c r="E44" s="1">
        <v>221.31500244140599</v>
      </c>
      <c r="F44" s="3">
        <v>0.99299997091293302</v>
      </c>
      <c r="G44" s="8">
        <v>309.94796752929602</v>
      </c>
      <c r="H44" s="1">
        <v>182.45715332031199</v>
      </c>
      <c r="I44" s="1">
        <v>220.66900634765599</v>
      </c>
      <c r="J44" s="8">
        <v>171.67964172363199</v>
      </c>
      <c r="K44" s="1">
        <v>101.601997375488</v>
      </c>
      <c r="L44" s="3">
        <v>0.52923548221588101</v>
      </c>
      <c r="M44" s="3">
        <v>0.56443750858306796</v>
      </c>
      <c r="N44">
        <v>28</v>
      </c>
      <c r="O44">
        <v>0</v>
      </c>
      <c r="P44">
        <v>0</v>
      </c>
      <c r="Q44">
        <v>0</v>
      </c>
      <c r="R44">
        <v>2</v>
      </c>
      <c r="S44">
        <v>100</v>
      </c>
      <c r="T44">
        <v>0.89999997615814198</v>
      </c>
      <c r="U44">
        <v>1.29999995231628</v>
      </c>
      <c r="V44">
        <v>0.89999997615814198</v>
      </c>
      <c r="W44" s="2">
        <v>2.7159060118719897E-4</v>
      </c>
      <c r="X44" s="2">
        <v>2.7165058418176998E-4</v>
      </c>
      <c r="Y44" s="2">
        <v>7.4427734944037998E-5</v>
      </c>
      <c r="Z44" s="2">
        <v>7.3952644015662304E-5</v>
      </c>
      <c r="AA44" s="3">
        <f t="shared" si="0"/>
        <v>4.4495983991293182E-2</v>
      </c>
      <c r="AB44" s="3">
        <f t="shared" si="1"/>
        <v>0.3336141329567866</v>
      </c>
      <c r="AC44" s="3">
        <f t="shared" si="2"/>
        <v>-0.44610173413250415</v>
      </c>
      <c r="AD44" s="3">
        <f t="shared" si="3"/>
        <v>-0.44837501213445996</v>
      </c>
      <c r="AE44" s="3">
        <f t="shared" si="4"/>
        <v>1.7578125784025993</v>
      </c>
    </row>
    <row r="45" spans="1:31" x14ac:dyDescent="0.25">
      <c r="A45" t="s">
        <v>270</v>
      </c>
      <c r="B45" s="1">
        <v>192.38116455078099</v>
      </c>
      <c r="C45" s="1">
        <v>77.405540466308594</v>
      </c>
      <c r="D45" s="8">
        <v>216.32676696777301</v>
      </c>
      <c r="E45" s="1">
        <v>158.21299743652301</v>
      </c>
      <c r="F45" s="3">
        <v>0.59200000762939398</v>
      </c>
      <c r="G45" s="8">
        <v>204.658767700195</v>
      </c>
      <c r="H45" s="1">
        <v>28.598037719726499</v>
      </c>
      <c r="I45" s="1">
        <v>151.41000366210901</v>
      </c>
      <c r="J45" s="8">
        <v>86.123558044433594</v>
      </c>
      <c r="K45" s="1">
        <v>56.027000427246001</v>
      </c>
      <c r="L45" s="3">
        <v>0.86779284477233798</v>
      </c>
      <c r="M45" s="3">
        <v>0.860961973667144</v>
      </c>
      <c r="N45">
        <v>21</v>
      </c>
      <c r="O45">
        <v>0</v>
      </c>
      <c r="P45">
        <v>0</v>
      </c>
      <c r="Q45">
        <v>0</v>
      </c>
      <c r="R45">
        <v>2</v>
      </c>
      <c r="S45">
        <v>100</v>
      </c>
      <c r="T45">
        <v>0.89999997615814198</v>
      </c>
      <c r="U45">
        <v>1.29999995231628</v>
      </c>
      <c r="V45">
        <v>0.89999997615814198</v>
      </c>
      <c r="W45" s="2">
        <v>2.6324493228457798E-4</v>
      </c>
      <c r="X45" s="2">
        <v>2.6307426742278002E-4</v>
      </c>
      <c r="Y45" s="2">
        <v>7.3305272962898002E-5</v>
      </c>
      <c r="Z45" s="2">
        <v>7.2450529842171804E-5</v>
      </c>
      <c r="AA45" s="3">
        <f t="shared" si="0"/>
        <v>6.3819153907726786E-2</v>
      </c>
      <c r="AB45" s="3">
        <f t="shared" si="1"/>
        <v>0.11262782386901089</v>
      </c>
      <c r="AC45" s="3">
        <f t="shared" si="2"/>
        <v>-0.57918461538576183</v>
      </c>
      <c r="AD45" s="3">
        <f t="shared" si="3"/>
        <v>-0.60188210062204772</v>
      </c>
      <c r="AE45" s="3">
        <f t="shared" si="4"/>
        <v>5.1448721348457278</v>
      </c>
    </row>
    <row r="46" spans="1:31" x14ac:dyDescent="0.25">
      <c r="A46" t="s">
        <v>267</v>
      </c>
      <c r="B46" s="1">
        <v>46.471023559570298</v>
      </c>
      <c r="C46" s="1">
        <v>38.639030456542898</v>
      </c>
      <c r="D46" s="8">
        <v>56.864383697509702</v>
      </c>
      <c r="E46" s="1">
        <v>35.909999847412102</v>
      </c>
      <c r="F46" s="3">
        <v>0.53200000524520796</v>
      </c>
      <c r="G46" s="8">
        <v>49.250782012939403</v>
      </c>
      <c r="H46" s="1">
        <v>16.268377304077099</v>
      </c>
      <c r="I46" s="1">
        <v>31.672000885009702</v>
      </c>
      <c r="J46" s="8">
        <v>49.185588836669901</v>
      </c>
      <c r="K46" s="1">
        <v>31.372999191284102</v>
      </c>
      <c r="L46" s="3">
        <v>0.46876823902130099</v>
      </c>
      <c r="M46" s="3">
        <v>0.51700359582901001</v>
      </c>
      <c r="N46">
        <v>16</v>
      </c>
      <c r="O46">
        <v>0</v>
      </c>
      <c r="P46">
        <v>0</v>
      </c>
      <c r="Q46">
        <v>0</v>
      </c>
      <c r="R46">
        <v>2</v>
      </c>
      <c r="S46">
        <v>100</v>
      </c>
      <c r="T46">
        <v>0.89999997615814198</v>
      </c>
      <c r="U46">
        <v>1.29999995231628</v>
      </c>
      <c r="V46">
        <v>0.89999997615814198</v>
      </c>
      <c r="W46" s="2">
        <v>2.6646416517905799E-4</v>
      </c>
      <c r="X46" s="2">
        <v>2.69630923867225E-4</v>
      </c>
      <c r="Y46" s="2">
        <v>7.2665119660086903E-5</v>
      </c>
      <c r="Z46" s="2">
        <v>7.2454677138011903E-5</v>
      </c>
      <c r="AA46" s="3">
        <f t="shared" si="0"/>
        <v>5.9817026621025185E-2</v>
      </c>
      <c r="AB46" s="3">
        <f t="shared" si="1"/>
        <v>0.27295090626015212</v>
      </c>
      <c r="AC46" s="3">
        <f t="shared" si="2"/>
        <v>-1.3236982968590216E-3</v>
      </c>
      <c r="AD46" s="3">
        <f t="shared" si="3"/>
        <v>-0.13503698381199694</v>
      </c>
      <c r="AE46" s="3">
        <f t="shared" si="4"/>
        <v>1.0040073558075866</v>
      </c>
    </row>
    <row r="47" spans="1:31" x14ac:dyDescent="0.25">
      <c r="A47" t="s">
        <v>266</v>
      </c>
      <c r="B47" s="1">
        <v>118.20256805419901</v>
      </c>
      <c r="C47" s="1">
        <v>77.405540466308594</v>
      </c>
      <c r="D47" s="8">
        <v>143.29643249511699</v>
      </c>
      <c r="E47" s="1">
        <v>108.930000305175</v>
      </c>
      <c r="F47" s="3">
        <v>0.29699999094009399</v>
      </c>
      <c r="G47" s="8">
        <v>137.64120483398401</v>
      </c>
      <c r="H47" s="1">
        <v>8.0443811416625906</v>
      </c>
      <c r="I47" s="1">
        <v>105.68699645996</v>
      </c>
      <c r="J47" s="8">
        <v>41.709621429443303</v>
      </c>
      <c r="K47" s="1">
        <v>27.371999740600501</v>
      </c>
      <c r="L47" s="3">
        <v>0.90469545125961304</v>
      </c>
      <c r="M47" s="3">
        <v>0.90148597955703702</v>
      </c>
      <c r="N47">
        <v>21</v>
      </c>
      <c r="O47">
        <v>0</v>
      </c>
      <c r="P47">
        <v>0</v>
      </c>
      <c r="Q47">
        <v>0</v>
      </c>
      <c r="R47">
        <v>2</v>
      </c>
      <c r="S47">
        <v>100</v>
      </c>
      <c r="T47">
        <v>0.89999997615814198</v>
      </c>
      <c r="U47">
        <v>1.29999995231628</v>
      </c>
      <c r="V47">
        <v>0.89999997615814198</v>
      </c>
      <c r="W47" s="2">
        <v>2.6385058299638298E-4</v>
      </c>
      <c r="X47" s="2">
        <v>2.60470871580764E-4</v>
      </c>
      <c r="Y47" s="2">
        <v>7.2796268796082505E-5</v>
      </c>
      <c r="Z47" s="2">
        <v>7.27028091205284E-5</v>
      </c>
      <c r="AA47" s="3">
        <f t="shared" si="0"/>
        <v>0.16445189897119553</v>
      </c>
      <c r="AB47" s="3">
        <f t="shared" si="1"/>
        <v>0.46115457397267623</v>
      </c>
      <c r="AC47" s="3">
        <f t="shared" si="2"/>
        <v>-0.69696849515556492</v>
      </c>
      <c r="AD47" s="3">
        <f t="shared" si="3"/>
        <v>-0.70892770529465476</v>
      </c>
      <c r="AE47" s="3">
        <f t="shared" si="4"/>
        <v>12.925290673722831</v>
      </c>
    </row>
    <row r="48" spans="1:31" x14ac:dyDescent="0.25">
      <c r="A48" t="s">
        <v>268</v>
      </c>
      <c r="B48" s="1">
        <v>225.180740356445</v>
      </c>
      <c r="C48" s="1">
        <v>50.020580291747997</v>
      </c>
      <c r="D48" s="8">
        <v>234.274154663085</v>
      </c>
      <c r="E48" s="1">
        <v>169.63699340820301</v>
      </c>
      <c r="F48" s="3">
        <v>0.90299999713897705</v>
      </c>
      <c r="G48" s="8">
        <v>228.72135925292901</v>
      </c>
      <c r="H48" s="1">
        <v>57.245353698730398</v>
      </c>
      <c r="I48" s="1">
        <v>166.02499389648401</v>
      </c>
      <c r="J48" s="8">
        <v>88.9761962890625</v>
      </c>
      <c r="K48" s="1">
        <v>56.240001678466797</v>
      </c>
      <c r="L48" s="3">
        <v>0.609294474124908</v>
      </c>
      <c r="M48" s="3">
        <v>0.78006988763809204</v>
      </c>
      <c r="N48">
        <v>20</v>
      </c>
      <c r="O48">
        <v>0</v>
      </c>
      <c r="P48">
        <v>0</v>
      </c>
      <c r="Q48">
        <v>0</v>
      </c>
      <c r="R48">
        <v>2</v>
      </c>
      <c r="S48">
        <v>100</v>
      </c>
      <c r="T48">
        <v>0.89999997615814198</v>
      </c>
      <c r="U48">
        <v>1.29999995231628</v>
      </c>
      <c r="V48">
        <v>0.89999997615814198</v>
      </c>
      <c r="W48" s="2">
        <v>2.6049229199997999E-4</v>
      </c>
      <c r="X48" s="2">
        <v>2.5728315813466901E-4</v>
      </c>
      <c r="Y48" s="2">
        <v>7.2815972089301795E-5</v>
      </c>
      <c r="Z48" s="2">
        <v>7.2490751335862997E-5</v>
      </c>
      <c r="AA48" s="3">
        <f t="shared" si="0"/>
        <v>1.5723453483985617E-2</v>
      </c>
      <c r="AB48" s="3">
        <f t="shared" si="1"/>
        <v>0.77879176471171596</v>
      </c>
      <c r="AC48" s="3">
        <f t="shared" si="2"/>
        <v>-0.61098431480258408</v>
      </c>
      <c r="AD48" s="3">
        <f t="shared" si="3"/>
        <v>-0.62020481338617484</v>
      </c>
      <c r="AE48" s="3">
        <f t="shared" si="4"/>
        <v>3.4411616652648234</v>
      </c>
    </row>
    <row r="49" spans="1:31" x14ac:dyDescent="0.25">
      <c r="A49" t="s">
        <v>269</v>
      </c>
      <c r="B49" s="1">
        <v>193.66372680664</v>
      </c>
      <c r="C49" s="1">
        <v>77.405540466308594</v>
      </c>
      <c r="D49" s="8">
        <v>219.23928833007801</v>
      </c>
      <c r="E49" s="1">
        <v>163.09100341796801</v>
      </c>
      <c r="F49" s="3">
        <v>0.54100000858306796</v>
      </c>
      <c r="G49" s="8">
        <v>210.37850952148401</v>
      </c>
      <c r="H49" s="1">
        <v>20.2213420867919</v>
      </c>
      <c r="I49" s="1">
        <v>157.82800292968699</v>
      </c>
      <c r="J49" s="8">
        <v>80.380744934082003</v>
      </c>
      <c r="K49" s="1">
        <v>52.884998321533203</v>
      </c>
      <c r="L49" s="3">
        <v>0.90173399448394698</v>
      </c>
      <c r="M49" s="3">
        <v>0.87261307239532404</v>
      </c>
      <c r="N49">
        <v>21</v>
      </c>
      <c r="O49">
        <v>0</v>
      </c>
      <c r="P49">
        <v>0</v>
      </c>
      <c r="Q49">
        <v>0</v>
      </c>
      <c r="R49">
        <v>2</v>
      </c>
      <c r="S49">
        <v>100</v>
      </c>
      <c r="T49">
        <v>0.89999997615814198</v>
      </c>
      <c r="U49">
        <v>1.29999995231628</v>
      </c>
      <c r="V49">
        <v>0.89999997615814198</v>
      </c>
      <c r="W49" s="2">
        <v>2.6303992490284102E-4</v>
      </c>
      <c r="X49" s="2">
        <v>2.6806365349330003E-4</v>
      </c>
      <c r="Y49" s="2">
        <v>7.3283285018987899E-5</v>
      </c>
      <c r="Z49" s="2">
        <v>7.3779876402113505E-5</v>
      </c>
      <c r="AA49" s="3">
        <f t="shared" si="0"/>
        <v>8.6308277706194175E-2</v>
      </c>
      <c r="AB49" s="3">
        <f t="shared" si="1"/>
        <v>3.8436582831798606E-2</v>
      </c>
      <c r="AC49" s="3">
        <f t="shared" si="2"/>
        <v>-0.6179232131793696</v>
      </c>
      <c r="AD49" s="3">
        <f t="shared" si="3"/>
        <v>-0.63336523509844678</v>
      </c>
      <c r="AE49" s="3">
        <f t="shared" si="4"/>
        <v>7.4287406854322224</v>
      </c>
    </row>
    <row r="50" spans="1:31" x14ac:dyDescent="0.25">
      <c r="A50" t="s">
        <v>273</v>
      </c>
      <c r="B50" s="1">
        <v>49.5367622375488</v>
      </c>
      <c r="C50" s="1">
        <v>38.639030456542898</v>
      </c>
      <c r="D50" s="8">
        <v>56.941642761230398</v>
      </c>
      <c r="E50" s="1">
        <v>36.215999603271399</v>
      </c>
      <c r="F50" s="3">
        <v>0.57800000905990601</v>
      </c>
      <c r="G50" s="8">
        <v>49.005245208740199</v>
      </c>
      <c r="H50" s="1">
        <v>18.806636810302699</v>
      </c>
      <c r="I50" s="1">
        <v>31.7269992828369</v>
      </c>
      <c r="J50" s="8">
        <v>48.898834228515597</v>
      </c>
      <c r="K50" s="1">
        <v>31.413000106811499</v>
      </c>
      <c r="L50" s="3">
        <v>0.44448176026344299</v>
      </c>
      <c r="M50" s="3">
        <v>0.53556668758392301</v>
      </c>
      <c r="N50">
        <v>16</v>
      </c>
      <c r="O50">
        <v>0</v>
      </c>
      <c r="P50">
        <v>0</v>
      </c>
      <c r="Q50">
        <v>0</v>
      </c>
      <c r="R50">
        <v>2</v>
      </c>
      <c r="S50">
        <v>100</v>
      </c>
      <c r="T50">
        <v>0.89999997615814198</v>
      </c>
      <c r="U50">
        <v>1.29999995231628</v>
      </c>
      <c r="V50">
        <v>0.89999997615814198</v>
      </c>
      <c r="W50" s="2">
        <v>2.6881138910539399E-4</v>
      </c>
      <c r="X50" s="2">
        <v>2.6434933533891998E-4</v>
      </c>
      <c r="Y50" s="2">
        <v>7.2865113907027895E-5</v>
      </c>
      <c r="Z50" s="2">
        <v>7.3149669333360994E-5</v>
      </c>
      <c r="AA50" s="3">
        <f t="shared" si="0"/>
        <v>1.0729749075237535E-2</v>
      </c>
      <c r="AB50" s="3">
        <f t="shared" si="1"/>
        <v>0.26552953453404693</v>
      </c>
      <c r="AC50" s="3">
        <f t="shared" si="2"/>
        <v>-2.1714202178019838E-3</v>
      </c>
      <c r="AD50" s="3">
        <f t="shared" si="3"/>
        <v>-0.14124651384646866</v>
      </c>
      <c r="AE50" s="3">
        <f t="shared" si="4"/>
        <v>1.0056581610682409</v>
      </c>
    </row>
    <row r="51" spans="1:31" x14ac:dyDescent="0.25">
      <c r="A51" t="s">
        <v>274</v>
      </c>
      <c r="B51" s="1">
        <v>47.176036834716797</v>
      </c>
      <c r="C51" s="1">
        <v>38.639030456542898</v>
      </c>
      <c r="D51" s="8">
        <v>54.7063789367675</v>
      </c>
      <c r="E51" s="1">
        <v>34.337001800537102</v>
      </c>
      <c r="F51" s="3">
        <v>0.44800001382827698</v>
      </c>
      <c r="G51" s="8">
        <v>46.141700744628899</v>
      </c>
      <c r="H51" s="1">
        <v>15.599274635314901</v>
      </c>
      <c r="I51" s="1">
        <v>29.444999694824201</v>
      </c>
      <c r="J51" s="8">
        <v>45.060752868652301</v>
      </c>
      <c r="K51" s="1">
        <v>28.674999237060501</v>
      </c>
      <c r="L51" s="3">
        <v>0.50394046306610096</v>
      </c>
      <c r="M51" s="3">
        <v>0.53750383853912298</v>
      </c>
      <c r="N51">
        <v>16</v>
      </c>
      <c r="O51">
        <v>0</v>
      </c>
      <c r="P51">
        <v>0</v>
      </c>
      <c r="Q51">
        <v>0</v>
      </c>
      <c r="R51">
        <v>2</v>
      </c>
      <c r="S51">
        <v>100</v>
      </c>
      <c r="T51">
        <v>0.89999997615814198</v>
      </c>
      <c r="U51">
        <v>1.29999995231628</v>
      </c>
      <c r="V51">
        <v>0.89999997615814198</v>
      </c>
      <c r="W51" s="2">
        <v>2.6669190265238198E-4</v>
      </c>
      <c r="X51" s="2">
        <v>2.6487759896553999E-4</v>
      </c>
      <c r="Y51" s="2">
        <v>7.2348644607700394E-5</v>
      </c>
      <c r="Z51" s="2">
        <v>7.1866248617880006E-5</v>
      </c>
      <c r="AA51" s="3">
        <f t="shared" si="0"/>
        <v>2.1925031424571275E-2</v>
      </c>
      <c r="AB51" s="3">
        <f t="shared" si="1"/>
        <v>0.16619781439215664</v>
      </c>
      <c r="AC51" s="3">
        <f t="shared" si="2"/>
        <v>-2.3426702061961277E-2</v>
      </c>
      <c r="AD51" s="3">
        <f t="shared" si="3"/>
        <v>-0.17631629538603019</v>
      </c>
      <c r="AE51" s="3">
        <f t="shared" si="4"/>
        <v>1.0692947525604466</v>
      </c>
    </row>
    <row r="52" spans="1:31" x14ac:dyDescent="0.25">
      <c r="A52" t="s">
        <v>275</v>
      </c>
      <c r="B52" s="1">
        <v>168.60200500488199</v>
      </c>
      <c r="C52" s="1">
        <v>55.901618957519503</v>
      </c>
      <c r="D52" s="8">
        <v>167.23146057128901</v>
      </c>
      <c r="E52" s="1">
        <v>124.718002319335</v>
      </c>
      <c r="F52" s="3">
        <v>0.63400000333786</v>
      </c>
      <c r="G52" s="8">
        <v>155.925048828125</v>
      </c>
      <c r="H52" s="1">
        <v>30.8917942047119</v>
      </c>
      <c r="I52" s="1">
        <v>117.276000976562</v>
      </c>
      <c r="J52" s="8">
        <v>61.786834716796797</v>
      </c>
      <c r="K52" s="1">
        <v>40.679000854492102</v>
      </c>
      <c r="L52" s="3">
        <v>0.87769907712936401</v>
      </c>
      <c r="M52" s="3">
        <v>0.80314511060714699</v>
      </c>
      <c r="N52">
        <v>25</v>
      </c>
      <c r="O52">
        <v>0</v>
      </c>
      <c r="P52">
        <v>0</v>
      </c>
      <c r="Q52">
        <v>0</v>
      </c>
      <c r="R52">
        <v>2</v>
      </c>
      <c r="S52">
        <v>100</v>
      </c>
      <c r="T52">
        <v>0.89999997615814198</v>
      </c>
      <c r="U52">
        <v>1.29999995231628</v>
      </c>
      <c r="V52">
        <v>0.89999997615814198</v>
      </c>
      <c r="W52" s="2">
        <v>2.71235388936474E-4</v>
      </c>
      <c r="X52" s="2">
        <v>2.6022165548056299E-4</v>
      </c>
      <c r="Y52" s="2">
        <v>7.3170653195120394E-5</v>
      </c>
      <c r="Z52" s="2">
        <v>7.2452719905413606E-5</v>
      </c>
      <c r="AA52" s="3">
        <f t="shared" si="0"/>
        <v>7.5188644265469548E-2</v>
      </c>
      <c r="AB52" s="3">
        <f t="shared" si="1"/>
        <v>0.10527809156564069</v>
      </c>
      <c r="AC52" s="3">
        <f t="shared" si="2"/>
        <v>-0.60374016117895235</v>
      </c>
      <c r="AD52" s="3">
        <f t="shared" si="3"/>
        <v>-0.63053103461679261</v>
      </c>
      <c r="AE52" s="3">
        <f t="shared" si="4"/>
        <v>4.0473534003074967</v>
      </c>
    </row>
    <row r="53" spans="1:31" x14ac:dyDescent="0.25">
      <c r="A53" t="s">
        <v>278</v>
      </c>
      <c r="B53" s="1">
        <v>173.872634887695</v>
      </c>
      <c r="C53" s="1">
        <v>55.901618957519503</v>
      </c>
      <c r="D53" s="8">
        <v>178.085189819335</v>
      </c>
      <c r="E53" s="1">
        <v>135.65499877929599</v>
      </c>
      <c r="F53" s="3">
        <v>0.67599999904632502</v>
      </c>
      <c r="G53" s="8">
        <v>173.75444030761699</v>
      </c>
      <c r="H53" s="1">
        <v>13.366665840148899</v>
      </c>
      <c r="I53" s="1">
        <v>133.02000427246</v>
      </c>
      <c r="J53" s="8">
        <v>63.354774475097599</v>
      </c>
      <c r="K53" s="1">
        <v>41.105998992919901</v>
      </c>
      <c r="L53" s="3">
        <v>0.88052034378051702</v>
      </c>
      <c r="M53" s="3">
        <v>0.88876265287399203</v>
      </c>
      <c r="N53">
        <v>25</v>
      </c>
      <c r="O53">
        <v>0</v>
      </c>
      <c r="P53">
        <v>0</v>
      </c>
      <c r="Q53">
        <v>0</v>
      </c>
      <c r="R53">
        <v>2</v>
      </c>
      <c r="S53">
        <v>100</v>
      </c>
      <c r="T53">
        <v>0.89999997615814198</v>
      </c>
      <c r="U53">
        <v>1.29999995231628</v>
      </c>
      <c r="V53">
        <v>0.89999997615814198</v>
      </c>
      <c r="W53" s="2">
        <v>2.6669038925319899E-4</v>
      </c>
      <c r="X53" s="2">
        <v>2.6342252385802502E-4</v>
      </c>
      <c r="Y53" s="2">
        <v>7.3744180554058403E-5</v>
      </c>
      <c r="Z53" s="2">
        <v>7.3624418291728903E-5</v>
      </c>
      <c r="AA53" s="3">
        <f t="shared" si="0"/>
        <v>6.7977678117291801E-4</v>
      </c>
      <c r="AB53" s="3">
        <f t="shared" si="1"/>
        <v>0.13332629101926124</v>
      </c>
      <c r="AC53" s="3">
        <f t="shared" si="2"/>
        <v>-0.63537752265246561</v>
      </c>
      <c r="AD53" s="3">
        <f t="shared" si="3"/>
        <v>-0.64424456329372393</v>
      </c>
      <c r="AE53" s="3">
        <f t="shared" si="4"/>
        <v>9.2593271315960113</v>
      </c>
    </row>
    <row r="54" spans="1:31" x14ac:dyDescent="0.25">
      <c r="A54" t="s">
        <v>280</v>
      </c>
      <c r="B54" s="1">
        <v>350.57775878906199</v>
      </c>
      <c r="C54" s="1">
        <v>50.020580291747997</v>
      </c>
      <c r="D54" s="8">
        <v>348.72384643554602</v>
      </c>
      <c r="E54" s="1">
        <v>258.18701171875</v>
      </c>
      <c r="F54" s="3">
        <v>1</v>
      </c>
      <c r="G54" s="8">
        <v>348.72384643554602</v>
      </c>
      <c r="H54" s="1">
        <v>348.72384643554602</v>
      </c>
      <c r="I54" s="1">
        <v>258.18701171875</v>
      </c>
      <c r="J54" s="8">
        <v>124.959030151367</v>
      </c>
      <c r="K54" s="1">
        <v>77.801002502441406</v>
      </c>
      <c r="L54" s="3">
        <v>0.78655087947845403</v>
      </c>
      <c r="M54" s="3">
        <v>0.87043493986129705</v>
      </c>
      <c r="N54">
        <v>24</v>
      </c>
      <c r="O54">
        <v>0</v>
      </c>
      <c r="P54">
        <v>0</v>
      </c>
      <c r="Q54">
        <v>0</v>
      </c>
      <c r="R54">
        <v>2</v>
      </c>
      <c r="S54">
        <v>100</v>
      </c>
      <c r="T54">
        <v>0.89999997615814198</v>
      </c>
      <c r="U54">
        <v>1.29999995231628</v>
      </c>
      <c r="V54">
        <v>0.89999997615814198</v>
      </c>
      <c r="W54" s="2">
        <v>2.6110405451618102E-4</v>
      </c>
      <c r="X54" s="2">
        <v>2.5586711126379598E-4</v>
      </c>
      <c r="Y54" s="2">
        <v>7.3016468377318206E-5</v>
      </c>
      <c r="Z54" s="2">
        <v>7.2355956945102594E-5</v>
      </c>
      <c r="AA54" s="3">
        <f t="shared" si="0"/>
        <v>5.2881630595152523E-3</v>
      </c>
      <c r="AB54" s="3">
        <f t="shared" si="1"/>
        <v>1.4981523489438957</v>
      </c>
      <c r="AC54" s="3">
        <f t="shared" si="2"/>
        <v>-0.6416676650345936</v>
      </c>
      <c r="AD54" s="3">
        <f t="shared" si="3"/>
        <v>-0.6416676650345936</v>
      </c>
      <c r="AE54" s="3">
        <f t="shared" si="4"/>
        <v>1.6416676650345938</v>
      </c>
    </row>
    <row r="55" spans="1:31" x14ac:dyDescent="0.25">
      <c r="A55" t="s">
        <v>281</v>
      </c>
      <c r="B55" s="1">
        <v>260.641845703125</v>
      </c>
      <c r="C55" s="1">
        <v>50.020580291747997</v>
      </c>
      <c r="D55" s="8">
        <v>270.89562988281199</v>
      </c>
      <c r="E55" s="1">
        <v>203.55000305175699</v>
      </c>
      <c r="F55" s="3">
        <v>0.98900002241134599</v>
      </c>
      <c r="G55" s="8">
        <v>272.16098022460898</v>
      </c>
      <c r="H55" s="1">
        <v>21.623527526855401</v>
      </c>
      <c r="I55" s="1">
        <v>203.322998046875</v>
      </c>
      <c r="J55" s="8">
        <v>93.308525085449205</v>
      </c>
      <c r="K55" s="1">
        <v>58.798000335693303</v>
      </c>
      <c r="L55" s="3">
        <v>0.69983804225921598</v>
      </c>
      <c r="M55" s="3">
        <v>0.84059637784957797</v>
      </c>
      <c r="N55">
        <v>19</v>
      </c>
      <c r="O55">
        <v>0</v>
      </c>
      <c r="P55">
        <v>0</v>
      </c>
      <c r="Q55">
        <v>0</v>
      </c>
      <c r="R55">
        <v>2</v>
      </c>
      <c r="S55">
        <v>100</v>
      </c>
      <c r="T55">
        <v>0.89999997615814198</v>
      </c>
      <c r="U55">
        <v>1.29999995231628</v>
      </c>
      <c r="V55">
        <v>0.89999997615814198</v>
      </c>
      <c r="W55" s="2">
        <v>2.7163865161128299E-4</v>
      </c>
      <c r="X55" s="2">
        <v>2.6032110326923397E-4</v>
      </c>
      <c r="Y55" s="2">
        <v>7.4956711614504402E-5</v>
      </c>
      <c r="Z55" s="2">
        <v>7.3058603447861902E-5</v>
      </c>
      <c r="AA55" s="3">
        <f t="shared" si="0"/>
        <v>4.4195261472344108E-2</v>
      </c>
      <c r="AB55" s="3">
        <f t="shared" si="1"/>
        <v>0.86540269107678691</v>
      </c>
      <c r="AC55" s="3">
        <f t="shared" si="2"/>
        <v>-0.65715685985388661</v>
      </c>
      <c r="AD55" s="3">
        <f t="shared" si="3"/>
        <v>-0.65555544352703665</v>
      </c>
      <c r="AE55" s="3">
        <f t="shared" si="4"/>
        <v>9.2711969597482859</v>
      </c>
    </row>
    <row r="56" spans="1:31" x14ac:dyDescent="0.25">
      <c r="A56" t="s">
        <v>282</v>
      </c>
      <c r="B56" s="1">
        <v>41.925388336181598</v>
      </c>
      <c r="C56" s="1">
        <v>56.221351623535099</v>
      </c>
      <c r="D56" s="8">
        <v>61.581802368163999</v>
      </c>
      <c r="E56" s="1">
        <v>34.76900100708</v>
      </c>
      <c r="F56" s="3">
        <v>0.54199999570846502</v>
      </c>
      <c r="G56" s="8">
        <v>56.079452514648402</v>
      </c>
      <c r="H56" s="1">
        <v>12.013973236083901</v>
      </c>
      <c r="I56" s="1">
        <v>32.000999450683501</v>
      </c>
      <c r="J56" s="8">
        <v>49.692298889160099</v>
      </c>
      <c r="K56" s="1">
        <v>28.774999618530199</v>
      </c>
      <c r="L56" s="3">
        <v>0.484861880540847</v>
      </c>
      <c r="M56" s="3">
        <v>0.56209343671798695</v>
      </c>
      <c r="N56">
        <v>27</v>
      </c>
      <c r="O56">
        <v>0</v>
      </c>
      <c r="P56">
        <v>0</v>
      </c>
      <c r="Q56">
        <v>0</v>
      </c>
      <c r="R56">
        <v>2</v>
      </c>
      <c r="S56">
        <v>100</v>
      </c>
      <c r="T56">
        <v>0.89999997615814198</v>
      </c>
      <c r="U56">
        <v>1.29999995231628</v>
      </c>
      <c r="V56">
        <v>0.89999997615814198</v>
      </c>
      <c r="W56" s="2">
        <v>2.720883639995E-4</v>
      </c>
      <c r="X56" s="2">
        <v>2.7175334980711298E-4</v>
      </c>
      <c r="Y56" s="2">
        <v>7.3897441325243495E-5</v>
      </c>
      <c r="Z56" s="2">
        <v>7.3088849603664103E-5</v>
      </c>
      <c r="AA56" s="3">
        <f t="shared" si="0"/>
        <v>0.3376012659673292</v>
      </c>
      <c r="AB56" s="3">
        <f t="shared" si="1"/>
        <v>0.11613119474775915</v>
      </c>
      <c r="AC56" s="3">
        <f t="shared" si="2"/>
        <v>-0.11389472149036987</v>
      </c>
      <c r="AD56" s="3">
        <f t="shared" si="3"/>
        <v>-0.19306845564413727</v>
      </c>
      <c r="AE56" s="3">
        <f t="shared" si="4"/>
        <v>1.5316437368367468</v>
      </c>
    </row>
    <row r="57" spans="1:31" x14ac:dyDescent="0.25">
      <c r="A57" t="s">
        <v>283</v>
      </c>
      <c r="B57" s="1">
        <v>36.177909851074197</v>
      </c>
      <c r="C57" s="1">
        <v>56.221351623535099</v>
      </c>
      <c r="D57" s="8">
        <v>55.349887847900298</v>
      </c>
      <c r="E57" s="1">
        <v>30.912000656127901</v>
      </c>
      <c r="F57" s="3">
        <v>0.43700000643730103</v>
      </c>
      <c r="G57" s="8">
        <v>49.573516845703097</v>
      </c>
      <c r="H57" s="1">
        <v>10.2600355148315</v>
      </c>
      <c r="I57" s="1">
        <v>28</v>
      </c>
      <c r="J57" s="8">
        <v>44.096771240234297</v>
      </c>
      <c r="K57" s="1">
        <v>25.239000320434499</v>
      </c>
      <c r="L57" s="3">
        <v>0.62075448036193803</v>
      </c>
      <c r="M57" s="3">
        <v>0.65893095731735196</v>
      </c>
      <c r="N57">
        <v>27</v>
      </c>
      <c r="O57">
        <v>0</v>
      </c>
      <c r="P57">
        <v>0</v>
      </c>
      <c r="Q57">
        <v>0</v>
      </c>
      <c r="R57">
        <v>2</v>
      </c>
      <c r="S57">
        <v>100</v>
      </c>
      <c r="T57">
        <v>0.89999997615814198</v>
      </c>
      <c r="U57">
        <v>1.29999995231628</v>
      </c>
      <c r="V57">
        <v>0.89999997615814198</v>
      </c>
      <c r="W57" s="2">
        <v>2.7050267090089597E-4</v>
      </c>
      <c r="X57" s="2">
        <v>2.7320664958097003E-4</v>
      </c>
      <c r="Y57" s="2">
        <v>7.28454106138087E-5</v>
      </c>
      <c r="Z57" s="2">
        <v>7.3326147685293095E-5</v>
      </c>
      <c r="AA57" s="3">
        <f t="shared" si="0"/>
        <v>0.37027034037543094</v>
      </c>
      <c r="AB57" s="3">
        <f t="shared" si="1"/>
        <v>0.21565793125160782</v>
      </c>
      <c r="AC57" s="3">
        <f t="shared" si="2"/>
        <v>-0.11047724579466688</v>
      </c>
      <c r="AD57" s="3">
        <f t="shared" si="3"/>
        <v>-0.20330875174651125</v>
      </c>
      <c r="AE57" s="3">
        <f t="shared" si="4"/>
        <v>1.5337940202596603</v>
      </c>
    </row>
    <row r="58" spans="1:31" x14ac:dyDescent="0.25">
      <c r="A58" t="s">
        <v>284</v>
      </c>
      <c r="B58" s="1">
        <v>371.143951416015</v>
      </c>
      <c r="C58" s="1">
        <v>128.73262023925699</v>
      </c>
      <c r="D58" s="8">
        <v>380.38650512695301</v>
      </c>
      <c r="E58" s="1">
        <v>271.7919921875</v>
      </c>
      <c r="F58" s="3">
        <v>1</v>
      </c>
      <c r="G58" s="8">
        <v>380.38650512695301</v>
      </c>
      <c r="H58" s="1">
        <v>380.38650512695301</v>
      </c>
      <c r="I58" s="1">
        <v>271.7919921875</v>
      </c>
      <c r="J58" s="8">
        <v>185.589431762695</v>
      </c>
      <c r="K58" s="1">
        <v>110.750999450683</v>
      </c>
      <c r="L58" s="3">
        <v>0.14192371070384899</v>
      </c>
      <c r="M58" s="3">
        <v>0.65425693988800004</v>
      </c>
      <c r="N58">
        <v>33</v>
      </c>
      <c r="O58">
        <v>0</v>
      </c>
      <c r="P58">
        <v>0</v>
      </c>
      <c r="Q58">
        <v>0</v>
      </c>
      <c r="R58">
        <v>2</v>
      </c>
      <c r="S58">
        <v>100</v>
      </c>
      <c r="T58">
        <v>0.89999997615814198</v>
      </c>
      <c r="U58">
        <v>1.29999995231628</v>
      </c>
      <c r="V58">
        <v>0.89999997615814198</v>
      </c>
      <c r="W58" s="2">
        <v>2.6664795586839302E-4</v>
      </c>
      <c r="X58" s="2">
        <v>2.6370945852249801E-4</v>
      </c>
      <c r="Y58" s="2">
        <v>7.3251962021458894E-5</v>
      </c>
      <c r="Z58" s="2">
        <v>7.2543189162388403E-5</v>
      </c>
      <c r="AA58" s="3">
        <f t="shared" si="0"/>
        <v>2.4902881148069794E-2</v>
      </c>
      <c r="AB58" s="3">
        <f t="shared" si="1"/>
        <v>0.44166592288548429</v>
      </c>
      <c r="AC58" s="3">
        <f t="shared" si="2"/>
        <v>-0.51210300770066752</v>
      </c>
      <c r="AD58" s="3">
        <f t="shared" si="3"/>
        <v>-0.51210300770066752</v>
      </c>
      <c r="AE58" s="3">
        <f t="shared" si="4"/>
        <v>1.5121030077006676</v>
      </c>
    </row>
    <row r="59" spans="1:31" x14ac:dyDescent="0.25">
      <c r="A59" t="s">
        <v>285</v>
      </c>
      <c r="B59" s="1">
        <v>20.471216201782202</v>
      </c>
      <c r="C59" s="1">
        <v>56.221351623535099</v>
      </c>
      <c r="D59" s="8">
        <v>36.403640747070298</v>
      </c>
      <c r="E59" s="1">
        <v>20.7600002288818</v>
      </c>
      <c r="F59" s="3">
        <v>0.30399999022483798</v>
      </c>
      <c r="G59" s="8">
        <v>34.209648132324197</v>
      </c>
      <c r="H59" s="1">
        <v>3.15229892730712</v>
      </c>
      <c r="I59" s="1">
        <v>19.656000137329102</v>
      </c>
      <c r="J59" s="8">
        <v>30.6620559692382</v>
      </c>
      <c r="K59" s="1">
        <v>17.843999862670898</v>
      </c>
      <c r="L59" s="3">
        <v>0.68388915061950595</v>
      </c>
      <c r="M59" s="3">
        <v>0.69037455320358199</v>
      </c>
      <c r="N59">
        <v>27</v>
      </c>
      <c r="O59">
        <v>0</v>
      </c>
      <c r="P59">
        <v>0</v>
      </c>
      <c r="Q59">
        <v>0</v>
      </c>
      <c r="R59">
        <v>2</v>
      </c>
      <c r="S59">
        <v>100</v>
      </c>
      <c r="T59">
        <v>0.89999997615814198</v>
      </c>
      <c r="U59">
        <v>1.29999995231628</v>
      </c>
      <c r="V59">
        <v>0.89999997615814198</v>
      </c>
      <c r="W59" s="2">
        <v>2.7308810967952002E-4</v>
      </c>
      <c r="X59" s="2">
        <v>2.6754636201076199E-4</v>
      </c>
      <c r="Y59" s="2">
        <v>7.3452254582662095E-5</v>
      </c>
      <c r="Z59" s="2">
        <v>7.2683920734561898E-5</v>
      </c>
      <c r="AA59" s="3">
        <f t="shared" si="0"/>
        <v>0.67110970814454796</v>
      </c>
      <c r="AB59" s="3">
        <f t="shared" si="1"/>
        <v>0.45461901779674391</v>
      </c>
      <c r="AC59" s="3">
        <f t="shared" si="2"/>
        <v>-0.10370150985955129</v>
      </c>
      <c r="AD59" s="3">
        <f t="shared" si="3"/>
        <v>-0.15772007030077539</v>
      </c>
      <c r="AE59" s="3">
        <f t="shared" si="4"/>
        <v>2.1253983980880147</v>
      </c>
    </row>
    <row r="60" spans="1:31" x14ac:dyDescent="0.25">
      <c r="A60" t="s">
        <v>286</v>
      </c>
      <c r="B60" s="1">
        <v>331.80010986328102</v>
      </c>
      <c r="C60" s="1">
        <v>128.73262023925699</v>
      </c>
      <c r="D60" s="8">
        <v>366.00851440429602</v>
      </c>
      <c r="E60" s="1">
        <v>253.06199645996</v>
      </c>
      <c r="F60" s="3">
        <v>0.89099997282028198</v>
      </c>
      <c r="G60" s="8">
        <v>363.74252319335898</v>
      </c>
      <c r="H60" s="1">
        <v>20.7889900207519</v>
      </c>
      <c r="I60" s="1">
        <v>251.91000366210901</v>
      </c>
      <c r="J60" s="8">
        <v>201.37911987304599</v>
      </c>
      <c r="K60" s="1">
        <v>118.876998901367</v>
      </c>
      <c r="L60" s="3">
        <v>0.44823771715164101</v>
      </c>
      <c r="M60" s="3">
        <v>0.65706861019134499</v>
      </c>
      <c r="N60">
        <v>33</v>
      </c>
      <c r="O60">
        <v>0</v>
      </c>
      <c r="P60">
        <v>0</v>
      </c>
      <c r="Q60">
        <v>0</v>
      </c>
      <c r="R60">
        <v>2</v>
      </c>
      <c r="S60">
        <v>100</v>
      </c>
      <c r="T60">
        <v>0.89999997615814198</v>
      </c>
      <c r="U60">
        <v>1.29999995231628</v>
      </c>
      <c r="V60">
        <v>0.89999997615814198</v>
      </c>
      <c r="W60" s="2">
        <v>2.6168712065555101E-4</v>
      </c>
      <c r="X60" s="2">
        <v>2.6135941152460803E-4</v>
      </c>
      <c r="Y60" s="2">
        <v>7.2310926043428399E-5</v>
      </c>
      <c r="Z60" s="2">
        <v>7.2110065957531306E-5</v>
      </c>
      <c r="AA60" s="3">
        <f t="shared" si="0"/>
        <v>9.6270050492870227E-2</v>
      </c>
      <c r="AB60" s="3">
        <f t="shared" si="1"/>
        <v>0.56432083413490153</v>
      </c>
      <c r="AC60" s="3">
        <f t="shared" si="2"/>
        <v>-0.44636904669516331</v>
      </c>
      <c r="AD60" s="3">
        <f t="shared" si="3"/>
        <v>-0.44979662508451657</v>
      </c>
      <c r="AE60" s="3">
        <f t="shared" si="4"/>
        <v>8.8100669228394093</v>
      </c>
    </row>
    <row r="61" spans="1:31" x14ac:dyDescent="0.25">
      <c r="A61" t="s">
        <v>287</v>
      </c>
      <c r="B61" s="1">
        <v>21.9201545715332</v>
      </c>
      <c r="C61" s="1">
        <v>56.221351623535099</v>
      </c>
      <c r="D61" s="8">
        <v>40.369186401367102</v>
      </c>
      <c r="E61" s="1">
        <v>23.341999053955</v>
      </c>
      <c r="F61" s="3">
        <v>0.42500001192092801</v>
      </c>
      <c r="G61" s="8">
        <v>39.630794525146399</v>
      </c>
      <c r="H61" s="1">
        <v>1.2841739654541</v>
      </c>
      <c r="I61" s="1">
        <v>22.9699993133544</v>
      </c>
      <c r="J61" s="8">
        <v>36.538814544677699</v>
      </c>
      <c r="K61" s="1">
        <v>21.368999481201101</v>
      </c>
      <c r="L61" s="3">
        <v>0.54938721656799305</v>
      </c>
      <c r="M61" s="3">
        <v>0.57928782701492298</v>
      </c>
      <c r="N61">
        <v>27</v>
      </c>
      <c r="O61">
        <v>0</v>
      </c>
      <c r="P61">
        <v>0</v>
      </c>
      <c r="Q61">
        <v>0</v>
      </c>
      <c r="R61">
        <v>2</v>
      </c>
      <c r="S61">
        <v>100</v>
      </c>
      <c r="T61">
        <v>0.89999997615814198</v>
      </c>
      <c r="U61">
        <v>1.29999995231628</v>
      </c>
      <c r="V61">
        <v>0.89999997615814198</v>
      </c>
      <c r="W61" s="2">
        <v>2.6780032203532701E-4</v>
      </c>
      <c r="X61" s="2">
        <v>2.6838626945391297E-4</v>
      </c>
      <c r="Y61" s="2">
        <v>7.2180650022346499E-5</v>
      </c>
      <c r="Z61" s="2">
        <v>7.2029833972919705E-5</v>
      </c>
      <c r="AA61" s="3">
        <f t="shared" si="0"/>
        <v>0.80796145373049866</v>
      </c>
      <c r="AB61" s="3">
        <f t="shared" si="1"/>
        <v>0.35009007272991272</v>
      </c>
      <c r="AC61" s="3">
        <f t="shared" si="2"/>
        <v>-7.801963138808099E-2</v>
      </c>
      <c r="AD61" s="3">
        <f t="shared" si="3"/>
        <v>-9.4883553475818574E-2</v>
      </c>
      <c r="AE61" s="3">
        <f t="shared" si="4"/>
        <v>3.4077578767728243</v>
      </c>
    </row>
    <row r="62" spans="1:31" x14ac:dyDescent="0.25">
      <c r="A62" t="s">
        <v>291</v>
      </c>
      <c r="B62" s="1">
        <v>78.156791687011705</v>
      </c>
      <c r="C62" s="1">
        <v>68.530258178710895</v>
      </c>
      <c r="D62" s="8">
        <v>114.56273651123</v>
      </c>
      <c r="E62" s="1">
        <v>67.454002380371094</v>
      </c>
      <c r="F62" s="3">
        <v>0.56499999761581399</v>
      </c>
      <c r="G62" s="8">
        <v>87.085601806640597</v>
      </c>
      <c r="H62" s="1">
        <v>63.165969848632798</v>
      </c>
      <c r="I62" s="1">
        <v>51.648998260497997</v>
      </c>
      <c r="J62" s="8">
        <v>87.085205078125</v>
      </c>
      <c r="K62" s="1">
        <v>51.587001800537102</v>
      </c>
      <c r="L62" s="3">
        <v>0.41966128349304199</v>
      </c>
      <c r="M62" s="3">
        <v>0.72176939249038696</v>
      </c>
      <c r="N62">
        <v>13</v>
      </c>
      <c r="O62">
        <v>0</v>
      </c>
      <c r="P62">
        <v>0</v>
      </c>
      <c r="Q62">
        <v>0</v>
      </c>
      <c r="R62">
        <v>2</v>
      </c>
      <c r="S62">
        <v>100</v>
      </c>
      <c r="T62">
        <v>0.89999997615814198</v>
      </c>
      <c r="U62">
        <v>1.29999995231628</v>
      </c>
      <c r="V62">
        <v>0.89999997615814198</v>
      </c>
      <c r="W62" s="2">
        <v>3.1114343437366101E-4</v>
      </c>
      <c r="X62" s="2">
        <v>3.1828257488086798E-4</v>
      </c>
      <c r="Y62" s="2">
        <v>7.9194971476681503E-5</v>
      </c>
      <c r="Z62" s="2">
        <v>7.7742166467942297E-5</v>
      </c>
      <c r="AA62" s="3">
        <f t="shared" si="0"/>
        <v>0.11424228050948391</v>
      </c>
      <c r="AB62" s="3">
        <f t="shared" si="1"/>
        <v>0.27075553766377386</v>
      </c>
      <c r="AC62" s="3">
        <f t="shared" si="2"/>
        <v>-4.5556154790943442E-6</v>
      </c>
      <c r="AD62" s="3">
        <f t="shared" si="3"/>
        <v>-0.23984702417100098</v>
      </c>
      <c r="AE62" s="3">
        <f t="shared" si="4"/>
        <v>1.0000062807318013</v>
      </c>
    </row>
    <row r="63" spans="1:31" x14ac:dyDescent="0.25">
      <c r="A63" t="s">
        <v>292</v>
      </c>
      <c r="B63" s="1">
        <v>24.612667083740199</v>
      </c>
      <c r="C63" s="1">
        <v>18.718509674072202</v>
      </c>
      <c r="D63" s="8">
        <v>47.449939727783203</v>
      </c>
      <c r="E63" s="1">
        <v>25.783000946044901</v>
      </c>
      <c r="F63" s="3">
        <v>0.112999998033046</v>
      </c>
      <c r="G63" s="8">
        <v>25.6871337890625</v>
      </c>
      <c r="H63" s="1">
        <v>24.795934677123999</v>
      </c>
      <c r="I63" s="1">
        <v>13.9040002822875</v>
      </c>
      <c r="J63" s="8">
        <v>25.553949356079102</v>
      </c>
      <c r="K63" s="1">
        <v>13.953000068664499</v>
      </c>
      <c r="L63" s="3">
        <v>0.52458071708679199</v>
      </c>
      <c r="M63" s="3">
        <v>0.58220815658569303</v>
      </c>
      <c r="N63">
        <v>9</v>
      </c>
      <c r="O63">
        <v>0</v>
      </c>
      <c r="P63">
        <v>0</v>
      </c>
      <c r="Q63">
        <v>0</v>
      </c>
      <c r="R63">
        <v>2</v>
      </c>
      <c r="S63">
        <v>100</v>
      </c>
      <c r="T63">
        <v>0.89999997615814198</v>
      </c>
      <c r="U63">
        <v>1.29999995231628</v>
      </c>
      <c r="V63">
        <v>0.89999997615814198</v>
      </c>
      <c r="W63" s="2">
        <v>3.5555541398934998E-4</v>
      </c>
      <c r="X63" s="2">
        <v>3.26262379530817E-4</v>
      </c>
      <c r="Y63" s="2">
        <v>8.3589344285428497E-5</v>
      </c>
      <c r="Z63" s="2">
        <v>7.6367410656530396E-5</v>
      </c>
      <c r="AA63" s="3">
        <f t="shared" si="0"/>
        <v>4.3655029406874934E-2</v>
      </c>
      <c r="AB63" s="3">
        <f t="shared" si="1"/>
        <v>0.36517008036569043</v>
      </c>
      <c r="AC63" s="3">
        <f t="shared" si="2"/>
        <v>-5.1848693621126367E-3</v>
      </c>
      <c r="AD63" s="3">
        <f t="shared" si="3"/>
        <v>-0.4614545455130139</v>
      </c>
      <c r="AE63" s="3">
        <f t="shared" si="4"/>
        <v>1.005371220513267</v>
      </c>
    </row>
    <row r="64" spans="1:31" x14ac:dyDescent="0.25">
      <c r="A64" t="s">
        <v>295</v>
      </c>
      <c r="B64" s="1">
        <v>119.94072723388599</v>
      </c>
      <c r="C64" s="1">
        <v>68.530258178710895</v>
      </c>
      <c r="D64" s="8">
        <v>148.97509765625</v>
      </c>
      <c r="E64" s="1">
        <v>88.137001037597599</v>
      </c>
      <c r="F64" s="3">
        <v>0.64700001478195102</v>
      </c>
      <c r="G64" s="8">
        <v>124.24614715576099</v>
      </c>
      <c r="H64" s="1">
        <v>74.277633666992102</v>
      </c>
      <c r="I64" s="1">
        <v>73.179000854492102</v>
      </c>
      <c r="J64" s="8">
        <v>122.338401794433</v>
      </c>
      <c r="K64" s="1">
        <v>72.897003173828097</v>
      </c>
      <c r="L64" s="3">
        <v>0.69277060031890803</v>
      </c>
      <c r="M64" s="3">
        <v>0.75686728954315097</v>
      </c>
      <c r="N64">
        <v>13</v>
      </c>
      <c r="O64">
        <v>0</v>
      </c>
      <c r="P64">
        <v>0</v>
      </c>
      <c r="Q64">
        <v>0</v>
      </c>
      <c r="R64">
        <v>2</v>
      </c>
      <c r="S64">
        <v>100</v>
      </c>
      <c r="T64">
        <v>0.89999997615814198</v>
      </c>
      <c r="U64">
        <v>1.29999995231628</v>
      </c>
      <c r="V64">
        <v>0.89999997615814198</v>
      </c>
      <c r="W64" s="2">
        <v>3.6421825643628798E-4</v>
      </c>
      <c r="X64" s="2">
        <v>2.9151001945137902E-4</v>
      </c>
      <c r="Y64" s="2">
        <v>8.7430693383794197E-5</v>
      </c>
      <c r="Z64" s="2">
        <v>7.5682146416511305E-5</v>
      </c>
      <c r="AA64" s="3">
        <f t="shared" si="0"/>
        <v>3.5896229922629821E-2</v>
      </c>
      <c r="AB64" s="3">
        <f t="shared" si="1"/>
        <v>0.78517351379886879</v>
      </c>
      <c r="AC64" s="3">
        <f t="shared" si="2"/>
        <v>-1.5354563541808303E-2</v>
      </c>
      <c r="AD64" s="3">
        <f t="shared" si="3"/>
        <v>-0.17879965363929068</v>
      </c>
      <c r="AE64" s="3">
        <f t="shared" si="4"/>
        <v>1.025683981397159</v>
      </c>
    </row>
    <row r="65" spans="1:31" x14ac:dyDescent="0.25">
      <c r="A65" t="s">
        <v>296</v>
      </c>
      <c r="B65" s="1">
        <v>400.04055786132801</v>
      </c>
      <c r="C65" s="1">
        <v>128.73262023925699</v>
      </c>
      <c r="D65" s="8">
        <v>408.24206542968699</v>
      </c>
      <c r="E65" s="1">
        <v>298.04901123046801</v>
      </c>
      <c r="F65" s="3">
        <v>0.990999996662139</v>
      </c>
      <c r="G65" s="8">
        <v>407.81805419921801</v>
      </c>
      <c r="H65" s="1">
        <v>47.111110687255803</v>
      </c>
      <c r="I65" s="1">
        <v>297.83700561523398</v>
      </c>
      <c r="J65" s="8">
        <v>173.73017883300699</v>
      </c>
      <c r="K65" s="1">
        <v>103.988998413085</v>
      </c>
      <c r="L65" s="3">
        <v>0.36587095260620101</v>
      </c>
      <c r="M65" s="3">
        <v>0.61074382066726596</v>
      </c>
      <c r="N65">
        <v>33</v>
      </c>
      <c r="O65">
        <v>0</v>
      </c>
      <c r="P65">
        <v>0</v>
      </c>
      <c r="Q65">
        <v>0</v>
      </c>
      <c r="R65">
        <v>2</v>
      </c>
      <c r="S65">
        <v>100</v>
      </c>
      <c r="T65">
        <v>0.89999997615814198</v>
      </c>
      <c r="U65">
        <v>1.29999995231628</v>
      </c>
      <c r="V65">
        <v>0.89999997615814198</v>
      </c>
      <c r="W65" s="2">
        <v>2.6298759621568002E-4</v>
      </c>
      <c r="X65" s="2">
        <v>2.61435634456574E-4</v>
      </c>
      <c r="Y65" s="2">
        <v>7.2466704295948094E-5</v>
      </c>
      <c r="Z65" s="2">
        <v>7.2062015533447198E-5</v>
      </c>
      <c r="AA65" s="3">
        <f t="shared" si="0"/>
        <v>1.9441769553241221E-2</v>
      </c>
      <c r="AB65" s="3">
        <f t="shared" si="1"/>
        <v>0.34954278496094809</v>
      </c>
      <c r="AC65" s="3">
        <f t="shared" si="2"/>
        <v>-0.57400076567443903</v>
      </c>
      <c r="AD65" s="3">
        <f t="shared" si="3"/>
        <v>-0.57444321997991366</v>
      </c>
      <c r="AE65" s="3">
        <f t="shared" si="4"/>
        <v>5.9688464557795911</v>
      </c>
    </row>
    <row r="66" spans="1:31" x14ac:dyDescent="0.25">
      <c r="A66" t="s">
        <v>52</v>
      </c>
      <c r="B66" s="1">
        <v>73.788314819335895</v>
      </c>
      <c r="C66" s="1">
        <v>136.59010314941401</v>
      </c>
      <c r="D66" s="8">
        <v>71.216049194335895</v>
      </c>
      <c r="E66" s="1">
        <v>46.264999389648402</v>
      </c>
      <c r="F66" s="3">
        <v>0.98699998855590798</v>
      </c>
      <c r="G66" s="8">
        <v>68.093276977539006</v>
      </c>
      <c r="H66" s="1">
        <v>208.18667602539</v>
      </c>
      <c r="I66" s="1">
        <v>44.698001861572202</v>
      </c>
      <c r="J66" s="8">
        <v>147.572830200195</v>
      </c>
      <c r="K66" s="1">
        <v>84.900001525878906</v>
      </c>
      <c r="L66" s="3">
        <v>0.17655237019062001</v>
      </c>
      <c r="M66" s="3">
        <v>0.18298219144344299</v>
      </c>
      <c r="N66">
        <v>32</v>
      </c>
      <c r="O66">
        <v>0</v>
      </c>
      <c r="P66">
        <v>0</v>
      </c>
      <c r="Q66">
        <v>0</v>
      </c>
      <c r="R66">
        <v>2</v>
      </c>
      <c r="S66">
        <v>100</v>
      </c>
      <c r="T66">
        <v>0.40000000596046398</v>
      </c>
      <c r="U66">
        <v>1.29999995231628</v>
      </c>
      <c r="V66">
        <v>0.89999997615814198</v>
      </c>
      <c r="W66" s="2">
        <v>1.88251739018596E-4</v>
      </c>
      <c r="X66" s="2">
        <v>2.5438543525524399E-4</v>
      </c>
      <c r="Y66" s="2">
        <v>1.04780867695808E-3</v>
      </c>
      <c r="Z66" s="2">
        <v>7.3235511081293198E-5</v>
      </c>
      <c r="AA66" s="3">
        <f t="shared" ref="AA66:AA129" si="5">ABS((G66-B66)/B66)</f>
        <v>7.7180754916827701E-2</v>
      </c>
      <c r="AB66" s="3">
        <f t="shared" ref="AB66:AB129" si="6">ABS((J66-C66)/C66)</f>
        <v>8.0406462822325733E-2</v>
      </c>
      <c r="AC66" s="3">
        <f t="shared" ref="AC66:AC129" si="7">(J66-G66)/G66</f>
        <v>1.1672158655086144</v>
      </c>
      <c r="AD66" s="3">
        <f t="shared" ref="AD66:AD129" si="8">(J66-D66)/D66</f>
        <v>1.0721850182603512</v>
      </c>
      <c r="AE66" s="3">
        <f t="shared" ref="AE66:AE129" si="9">(G66+H66-J66)/H66</f>
        <v>0.61822939517530484</v>
      </c>
    </row>
    <row r="67" spans="1:31" x14ac:dyDescent="0.25">
      <c r="A67" t="s">
        <v>96</v>
      </c>
      <c r="B67" s="1">
        <v>64.621658325195298</v>
      </c>
      <c r="C67" s="1">
        <v>58.984134674072202</v>
      </c>
      <c r="D67" s="8">
        <v>66.008079528808594</v>
      </c>
      <c r="E67" s="1">
        <v>43.205001831054602</v>
      </c>
      <c r="F67" s="3">
        <v>1</v>
      </c>
      <c r="G67" s="8">
        <v>66.008079528808594</v>
      </c>
      <c r="H67" s="1">
        <v>66.008079528808594</v>
      </c>
      <c r="I67" s="1">
        <v>43.205001831054602</v>
      </c>
      <c r="J67" s="8">
        <v>130.52082824707</v>
      </c>
      <c r="K67" s="1">
        <v>75.495002746582003</v>
      </c>
      <c r="L67" s="3">
        <v>8.4647096693515694E-2</v>
      </c>
      <c r="M67" s="3">
        <v>8.7196856737136799E-2</v>
      </c>
      <c r="N67">
        <v>27</v>
      </c>
      <c r="O67">
        <v>0</v>
      </c>
      <c r="P67">
        <v>0</v>
      </c>
      <c r="Q67">
        <v>0</v>
      </c>
      <c r="R67">
        <v>2</v>
      </c>
      <c r="S67">
        <v>100</v>
      </c>
      <c r="T67">
        <v>0.40000000596046398</v>
      </c>
      <c r="U67">
        <v>1.29999995231628</v>
      </c>
      <c r="V67">
        <v>0.89999997615814198</v>
      </c>
      <c r="W67" s="2">
        <v>1.8476124387234401E-4</v>
      </c>
      <c r="X67" s="2">
        <v>2.6202449225820601E-4</v>
      </c>
      <c r="Y67" s="2">
        <v>1.2572261039167599E-3</v>
      </c>
      <c r="Z67" s="2">
        <v>7.3065406468231204E-5</v>
      </c>
      <c r="AA67" s="3">
        <f t="shared" si="5"/>
        <v>2.1454435549091204E-2</v>
      </c>
      <c r="AB67" s="3">
        <f t="shared" si="6"/>
        <v>1.2128124616608702</v>
      </c>
      <c r="AC67" s="3">
        <f t="shared" si="7"/>
        <v>0.97734624577443485</v>
      </c>
      <c r="AD67" s="3">
        <f t="shared" si="8"/>
        <v>0.97734624577443485</v>
      </c>
      <c r="AE67" s="3">
        <f t="shared" si="9"/>
        <v>2.2653754225565141E-2</v>
      </c>
    </row>
    <row r="68" spans="1:31" x14ac:dyDescent="0.25">
      <c r="A68" s="9" t="s">
        <v>163</v>
      </c>
      <c r="B68" s="1">
        <v>94.518280029296804</v>
      </c>
      <c r="C68" s="1">
        <v>136.59010314941401</v>
      </c>
      <c r="D68" s="8">
        <v>98.9207763671875</v>
      </c>
      <c r="E68" s="1">
        <v>61.3289985656738</v>
      </c>
      <c r="F68" s="3">
        <v>0.99500000476837103</v>
      </c>
      <c r="G68" s="8">
        <v>97.7255859375</v>
      </c>
      <c r="H68" s="1">
        <v>199.19999694824199</v>
      </c>
      <c r="I68" s="1">
        <v>60.724998474121001</v>
      </c>
      <c r="J68" s="8">
        <v>160.42109680175699</v>
      </c>
      <c r="K68" s="1">
        <v>92.537002563476506</v>
      </c>
      <c r="L68" s="3">
        <v>0.52721726894378595</v>
      </c>
      <c r="M68" s="3">
        <v>0.53819119930267301</v>
      </c>
      <c r="N68" s="11">
        <v>28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1.29999995231628</v>
      </c>
      <c r="V68" s="10">
        <v>0.89999997615814198</v>
      </c>
      <c r="W68" s="2">
        <v>1.8855422968044801E-4</v>
      </c>
      <c r="X68" s="2">
        <v>2.5656167417764599E-4</v>
      </c>
      <c r="Y68" s="2">
        <v>7.3387163865845596E-5</v>
      </c>
      <c r="Z68" s="2">
        <v>7.2083304985426299E-5</v>
      </c>
      <c r="AA68" s="3">
        <f t="shared" si="5"/>
        <v>3.3933181044016693E-2</v>
      </c>
      <c r="AB68" s="3">
        <f t="shared" si="6"/>
        <v>0.17447086650395593</v>
      </c>
      <c r="AC68" s="3">
        <f t="shared" si="7"/>
        <v>0.64154653321141142</v>
      </c>
      <c r="AD68" s="3">
        <f t="shared" si="8"/>
        <v>0.6217128766386173</v>
      </c>
      <c r="AE68" s="3">
        <f t="shared" si="9"/>
        <v>0.6852634948556392</v>
      </c>
    </row>
    <row r="69" spans="1:31" x14ac:dyDescent="0.25">
      <c r="A69" t="s">
        <v>36</v>
      </c>
      <c r="B69" s="1">
        <v>80.350761413574205</v>
      </c>
      <c r="C69" s="1">
        <v>53.869369506835902</v>
      </c>
      <c r="D69" s="8">
        <v>80.103195190429602</v>
      </c>
      <c r="E69" s="1">
        <v>57.285999298095703</v>
      </c>
      <c r="F69" s="3">
        <v>1</v>
      </c>
      <c r="G69" s="8">
        <v>80.103195190429602</v>
      </c>
      <c r="H69" s="1">
        <v>80.103195190429602</v>
      </c>
      <c r="I69" s="1">
        <v>57.285999298095703</v>
      </c>
      <c r="J69" s="8">
        <v>126.427932739257</v>
      </c>
      <c r="K69" s="1">
        <v>80.5780029296875</v>
      </c>
      <c r="L69" s="3">
        <v>0.64303153753280595</v>
      </c>
      <c r="M69" s="3">
        <v>0.73164361715316695</v>
      </c>
      <c r="N69">
        <v>23</v>
      </c>
      <c r="O69">
        <v>0</v>
      </c>
      <c r="P69">
        <v>0</v>
      </c>
      <c r="Q69">
        <v>0</v>
      </c>
      <c r="R69">
        <v>2</v>
      </c>
      <c r="S69">
        <v>100</v>
      </c>
      <c r="T69">
        <v>0.40000000596046398</v>
      </c>
      <c r="U69">
        <v>1.29999995231628</v>
      </c>
      <c r="V69">
        <v>0.89999997615814198</v>
      </c>
      <c r="W69" s="2">
        <v>1.9150126900058199E-4</v>
      </c>
      <c r="X69" s="2">
        <v>2.5126541731879099E-4</v>
      </c>
      <c r="Y69" s="2">
        <v>1.1217031860724E-3</v>
      </c>
      <c r="Z69" s="2">
        <v>7.1849288360681303E-5</v>
      </c>
      <c r="AA69" s="3">
        <f t="shared" si="5"/>
        <v>3.0810687887617111E-3</v>
      </c>
      <c r="AB69" s="3">
        <f t="shared" si="6"/>
        <v>1.3469354458142226</v>
      </c>
      <c r="AC69" s="3">
        <f t="shared" si="7"/>
        <v>0.57831323006154056</v>
      </c>
      <c r="AD69" s="3">
        <f t="shared" si="8"/>
        <v>0.57831323006154056</v>
      </c>
      <c r="AE69" s="3">
        <f t="shared" si="9"/>
        <v>0.42168676993845949</v>
      </c>
    </row>
    <row r="70" spans="1:31" x14ac:dyDescent="0.25">
      <c r="A70" s="9" t="s">
        <v>161</v>
      </c>
      <c r="B70" s="1">
        <v>82.602485656738196</v>
      </c>
      <c r="C70" s="1">
        <v>58.984134674072202</v>
      </c>
      <c r="D70" s="8">
        <v>83.302383422851506</v>
      </c>
      <c r="E70" s="1">
        <v>51.622001647949197</v>
      </c>
      <c r="F70" s="3">
        <v>1</v>
      </c>
      <c r="G70" s="8">
        <v>83.302383422851506</v>
      </c>
      <c r="H70" s="1">
        <v>83.302383422851506</v>
      </c>
      <c r="I70" s="1">
        <v>51.622001647949197</v>
      </c>
      <c r="J70" s="8">
        <v>129.86959838867099</v>
      </c>
      <c r="K70" s="1">
        <v>74.910003662109304</v>
      </c>
      <c r="L70" s="3">
        <v>0.44576403498649497</v>
      </c>
      <c r="M70" s="3">
        <v>0.45878154039382901</v>
      </c>
      <c r="N70" s="11">
        <v>25</v>
      </c>
      <c r="O70" s="11">
        <v>0</v>
      </c>
      <c r="P70" s="11">
        <v>0</v>
      </c>
      <c r="Q70" s="11">
        <v>0</v>
      </c>
      <c r="R70" s="11">
        <v>2</v>
      </c>
      <c r="S70" s="11">
        <v>100</v>
      </c>
      <c r="T70" s="10">
        <v>0.40000000596046398</v>
      </c>
      <c r="U70" s="10">
        <v>1.29999995231628</v>
      </c>
      <c r="V70" s="10">
        <v>0.89999997615814198</v>
      </c>
      <c r="W70" s="2">
        <v>1.8198175530415001E-4</v>
      </c>
      <c r="X70" s="2">
        <v>2.6087538572028198E-4</v>
      </c>
      <c r="Y70" s="2">
        <v>7.3550014349166304E-5</v>
      </c>
      <c r="Z70" s="2">
        <v>7.1836031565908302E-5</v>
      </c>
      <c r="AA70" s="3">
        <f t="shared" si="5"/>
        <v>8.473083594866572E-3</v>
      </c>
      <c r="AB70" s="3">
        <f t="shared" si="6"/>
        <v>1.201771698547238</v>
      </c>
      <c r="AC70" s="3">
        <f t="shared" si="7"/>
        <v>0.55901419686204523</v>
      </c>
      <c r="AD70" s="3">
        <f t="shared" si="8"/>
        <v>0.55901419686204523</v>
      </c>
      <c r="AE70" s="3">
        <f t="shared" si="9"/>
        <v>0.44098580313795471</v>
      </c>
    </row>
    <row r="71" spans="1:31" x14ac:dyDescent="0.25">
      <c r="A71" t="s">
        <v>45</v>
      </c>
      <c r="B71" s="1">
        <v>13.0393524169921</v>
      </c>
      <c r="C71" s="1">
        <v>18.711935043334901</v>
      </c>
      <c r="D71" s="8">
        <v>29.445266723632798</v>
      </c>
      <c r="E71" s="1">
        <v>16.236000061035099</v>
      </c>
      <c r="F71" s="3">
        <v>0.153999999165534</v>
      </c>
      <c r="G71" s="8">
        <v>13.0420484542846</v>
      </c>
      <c r="H71" s="1">
        <v>19.389175415038999</v>
      </c>
      <c r="I71" s="1">
        <v>7.4800000190734801</v>
      </c>
      <c r="J71" s="8">
        <v>20.320005416870099</v>
      </c>
      <c r="K71" s="1">
        <v>11.119000434875399</v>
      </c>
      <c r="L71" s="3">
        <v>9.2826388776302296E-2</v>
      </c>
      <c r="M71" s="3">
        <v>0.110777772963047</v>
      </c>
      <c r="N71">
        <v>9</v>
      </c>
      <c r="O71">
        <v>0</v>
      </c>
      <c r="P71">
        <v>0</v>
      </c>
      <c r="Q71">
        <v>0</v>
      </c>
      <c r="R71">
        <v>2</v>
      </c>
      <c r="S71">
        <v>100</v>
      </c>
      <c r="T71">
        <v>0.40000000596046398</v>
      </c>
      <c r="U71">
        <v>1.29999995231628</v>
      </c>
      <c r="V71">
        <v>0.89999997615814198</v>
      </c>
      <c r="W71" s="2">
        <v>1.75675566424615E-4</v>
      </c>
      <c r="X71" s="2">
        <v>2.9393922886811099E-4</v>
      </c>
      <c r="Y71" s="2">
        <v>1.48215610533952E-3</v>
      </c>
      <c r="Z71" s="2">
        <v>7.2695518610998893E-5</v>
      </c>
      <c r="AA71" s="3">
        <f t="shared" si="5"/>
        <v>2.0676159415606367E-4</v>
      </c>
      <c r="AB71" s="3">
        <f t="shared" si="6"/>
        <v>8.5938219099792448E-2</v>
      </c>
      <c r="AC71" s="3">
        <f t="shared" si="7"/>
        <v>0.55803787174203678</v>
      </c>
      <c r="AD71" s="3">
        <f t="shared" si="8"/>
        <v>-0.30990588037155581</v>
      </c>
      <c r="AE71" s="3">
        <f t="shared" si="9"/>
        <v>0.62463813922997313</v>
      </c>
    </row>
    <row r="72" spans="1:31" x14ac:dyDescent="0.25">
      <c r="A72" t="s">
        <v>28</v>
      </c>
      <c r="B72" s="1">
        <v>94.229827880859304</v>
      </c>
      <c r="C72" s="1">
        <v>91.174903869628906</v>
      </c>
      <c r="D72" s="8">
        <v>120.65118408203099</v>
      </c>
      <c r="E72" s="1">
        <v>79.950996398925696</v>
      </c>
      <c r="F72" s="3">
        <v>0.73699998855590798</v>
      </c>
      <c r="G72" s="8">
        <v>93.630088806152301</v>
      </c>
      <c r="H72" s="1">
        <v>87.447265625</v>
      </c>
      <c r="I72" s="1">
        <v>63.158000946044901</v>
      </c>
      <c r="J72" s="8">
        <v>144.97621154785099</v>
      </c>
      <c r="K72" s="1">
        <v>93.861999511718693</v>
      </c>
      <c r="L72" s="3">
        <v>0.54162895679473799</v>
      </c>
      <c r="M72" s="3">
        <v>0.56678646802902199</v>
      </c>
      <c r="N72">
        <v>25</v>
      </c>
      <c r="O72">
        <v>0</v>
      </c>
      <c r="P72">
        <v>0</v>
      </c>
      <c r="Q72">
        <v>0</v>
      </c>
      <c r="R72">
        <v>2</v>
      </c>
      <c r="S72">
        <v>100</v>
      </c>
      <c r="T72">
        <v>0.40000000596046398</v>
      </c>
      <c r="U72">
        <v>1.29999995231628</v>
      </c>
      <c r="V72">
        <v>0.89999997615814198</v>
      </c>
      <c r="W72" s="2">
        <v>1.97672416106797E-4</v>
      </c>
      <c r="X72" s="2">
        <v>2.8382489108480502E-4</v>
      </c>
      <c r="Y72" s="2">
        <v>1.17309158667922E-3</v>
      </c>
      <c r="Z72" s="2">
        <v>8.3279053797014003E-5</v>
      </c>
      <c r="AA72" s="3">
        <f t="shared" si="5"/>
        <v>6.3646415173897021E-3</v>
      </c>
      <c r="AB72" s="3">
        <f t="shared" si="6"/>
        <v>0.59008899812115667</v>
      </c>
      <c r="AC72" s="3">
        <f t="shared" si="7"/>
        <v>0.54839339998922243</v>
      </c>
      <c r="AD72" s="3">
        <f t="shared" si="8"/>
        <v>0.20161449430352346</v>
      </c>
      <c r="AE72" s="3">
        <f t="shared" si="9"/>
        <v>0.41283329587586853</v>
      </c>
    </row>
    <row r="73" spans="1:31" x14ac:dyDescent="0.25">
      <c r="A73" t="s">
        <v>106</v>
      </c>
      <c r="B73" s="1">
        <v>60.470363616943303</v>
      </c>
      <c r="C73" s="1">
        <v>69.342674255371094</v>
      </c>
      <c r="D73" s="8">
        <v>76.304374694824205</v>
      </c>
      <c r="E73" s="1">
        <v>48.172000885009702</v>
      </c>
      <c r="F73" s="3">
        <v>0.799000024795532</v>
      </c>
      <c r="G73" s="8">
        <v>60.2595825195312</v>
      </c>
      <c r="H73" s="1">
        <v>79.824882507324205</v>
      </c>
      <c r="I73" s="1">
        <v>38.946998596191399</v>
      </c>
      <c r="J73" s="8">
        <v>91.387565612792898</v>
      </c>
      <c r="K73" s="1">
        <v>54.511001586913999</v>
      </c>
      <c r="L73" s="3">
        <v>0.32903537154197599</v>
      </c>
      <c r="M73" s="3">
        <v>0.39162078499794001</v>
      </c>
      <c r="N73">
        <v>13</v>
      </c>
      <c r="O73">
        <v>0</v>
      </c>
      <c r="P73">
        <v>0</v>
      </c>
      <c r="Q73">
        <v>0</v>
      </c>
      <c r="R73">
        <v>2</v>
      </c>
      <c r="S73">
        <v>100</v>
      </c>
      <c r="T73">
        <v>0.40000000596046398</v>
      </c>
      <c r="U73">
        <v>1.29999995231628</v>
      </c>
      <c r="V73">
        <v>0.89999997615814198</v>
      </c>
      <c r="W73" s="2">
        <v>1.70716841239482E-4</v>
      </c>
      <c r="X73" s="2">
        <v>2.6879896176978902E-4</v>
      </c>
      <c r="Y73" s="2">
        <v>1.30041548982262E-3</v>
      </c>
      <c r="Z73" s="2">
        <v>7.2121365519706106E-5</v>
      </c>
      <c r="AA73" s="3">
        <f t="shared" si="5"/>
        <v>3.4856925740900145E-3</v>
      </c>
      <c r="AB73" s="3">
        <f t="shared" si="6"/>
        <v>0.31791233312168182</v>
      </c>
      <c r="AC73" s="3">
        <f t="shared" si="7"/>
        <v>0.516564864736203</v>
      </c>
      <c r="AD73" s="3">
        <f t="shared" si="8"/>
        <v>0.19767137832258261</v>
      </c>
      <c r="AE73" s="3">
        <f t="shared" si="9"/>
        <v>0.61004661559751627</v>
      </c>
    </row>
    <row r="74" spans="1:31" x14ac:dyDescent="0.25">
      <c r="A74" t="s">
        <v>92</v>
      </c>
      <c r="B74" s="1">
        <v>64.915550231933594</v>
      </c>
      <c r="C74" s="1">
        <v>61.505165100097599</v>
      </c>
      <c r="D74" s="8">
        <v>82.7420654296875</v>
      </c>
      <c r="E74" s="1">
        <v>58.383998870849602</v>
      </c>
      <c r="F74" s="3">
        <v>0.76300001144409102</v>
      </c>
      <c r="G74" s="8">
        <v>65.082611083984304</v>
      </c>
      <c r="H74" s="1">
        <v>74.513053894042898</v>
      </c>
      <c r="I74" s="1">
        <v>46.938999176025298</v>
      </c>
      <c r="J74" s="8">
        <v>97.650032043457003</v>
      </c>
      <c r="K74" s="1">
        <v>63.402000427246001</v>
      </c>
      <c r="L74" s="3">
        <v>0.70742660760879505</v>
      </c>
      <c r="M74" s="3">
        <v>0.77936714887618996</v>
      </c>
      <c r="N74">
        <v>23</v>
      </c>
      <c r="O74">
        <v>0</v>
      </c>
      <c r="P74">
        <v>0</v>
      </c>
      <c r="Q74">
        <v>0</v>
      </c>
      <c r="R74">
        <v>2</v>
      </c>
      <c r="S74">
        <v>100</v>
      </c>
      <c r="T74">
        <v>0.40000000596046398</v>
      </c>
      <c r="U74">
        <v>1.29999995231628</v>
      </c>
      <c r="V74">
        <v>0.89999997615814198</v>
      </c>
      <c r="W74" s="2">
        <v>2.18126384424977E-4</v>
      </c>
      <c r="X74" s="2">
        <v>2.7901443536393301E-4</v>
      </c>
      <c r="Y74" s="2">
        <v>1.15673406980931E-3</v>
      </c>
      <c r="Z74" s="2">
        <v>9.3676273536402705E-5</v>
      </c>
      <c r="AA74" s="3">
        <f t="shared" si="5"/>
        <v>2.5735105295083636E-3</v>
      </c>
      <c r="AB74" s="3">
        <f t="shared" si="6"/>
        <v>0.58767205785944709</v>
      </c>
      <c r="AC74" s="3">
        <f t="shared" si="7"/>
        <v>0.50040126566905629</v>
      </c>
      <c r="AD74" s="3">
        <f t="shared" si="8"/>
        <v>0.18017397240872582</v>
      </c>
      <c r="AE74" s="3">
        <f t="shared" si="9"/>
        <v>0.56292999337024396</v>
      </c>
    </row>
    <row r="75" spans="1:31" x14ac:dyDescent="0.25">
      <c r="A75" s="9" t="s">
        <v>166</v>
      </c>
      <c r="B75" s="1">
        <v>14.021272659301699</v>
      </c>
      <c r="C75" s="1">
        <v>18.711935043334901</v>
      </c>
      <c r="D75" s="8">
        <v>30.131259918212798</v>
      </c>
      <c r="E75" s="1">
        <v>16.579000473022401</v>
      </c>
      <c r="F75" s="3">
        <v>0.168999999761581</v>
      </c>
      <c r="G75" s="8">
        <v>13.935244560241699</v>
      </c>
      <c r="H75" s="1">
        <v>19.4898147583007</v>
      </c>
      <c r="I75" s="1">
        <v>7.9349999427795401</v>
      </c>
      <c r="J75" s="8">
        <v>20.4512023925781</v>
      </c>
      <c r="K75" s="1">
        <v>11.192999839782701</v>
      </c>
      <c r="L75" s="3">
        <v>0.12727673351764601</v>
      </c>
      <c r="M75" s="3">
        <v>0.14626337587833399</v>
      </c>
      <c r="N75" s="11">
        <v>8</v>
      </c>
      <c r="O75" s="11">
        <v>0</v>
      </c>
      <c r="P75" s="11">
        <v>0</v>
      </c>
      <c r="Q75" s="11">
        <v>0</v>
      </c>
      <c r="R75" s="11">
        <v>2</v>
      </c>
      <c r="S75" s="11">
        <v>100</v>
      </c>
      <c r="T75" s="10">
        <v>0.40000000596046398</v>
      </c>
      <c r="U75" s="10">
        <v>1.29999995231628</v>
      </c>
      <c r="V75" s="10">
        <v>0.89999997615814198</v>
      </c>
      <c r="W75" s="2">
        <v>1.48484730743803E-4</v>
      </c>
      <c r="X75" s="2">
        <v>3.0303007224574598E-4</v>
      </c>
      <c r="Y75" s="2">
        <v>7.1174275944940705E-5</v>
      </c>
      <c r="Z75" s="2">
        <v>7.0548187068197795E-5</v>
      </c>
      <c r="AA75" s="3">
        <f t="shared" si="5"/>
        <v>6.135541412706857E-3</v>
      </c>
      <c r="AB75" s="3">
        <f t="shared" si="6"/>
        <v>9.2949625210606859E-2</v>
      </c>
      <c r="AC75" s="3">
        <f t="shared" si="7"/>
        <v>0.46758833719552501</v>
      </c>
      <c r="AD75" s="3">
        <f t="shared" si="8"/>
        <v>-0.32126295255856863</v>
      </c>
      <c r="AE75" s="3">
        <f t="shared" si="9"/>
        <v>0.66567369094355999</v>
      </c>
    </row>
    <row r="76" spans="1:31" x14ac:dyDescent="0.25">
      <c r="A76" s="9" t="s">
        <v>162</v>
      </c>
      <c r="B76" s="1">
        <v>100.364448547363</v>
      </c>
      <c r="C76" s="1">
        <v>58.984134674072202</v>
      </c>
      <c r="D76" s="8">
        <v>104.68926239013599</v>
      </c>
      <c r="E76" s="1">
        <v>64.232002258300696</v>
      </c>
      <c r="F76" s="3">
        <v>1</v>
      </c>
      <c r="G76" s="8">
        <v>104.68926239013599</v>
      </c>
      <c r="H76" s="1">
        <v>104.68926239013599</v>
      </c>
      <c r="I76" s="1">
        <v>64.232002258300696</v>
      </c>
      <c r="J76" s="8">
        <v>151.598373413085</v>
      </c>
      <c r="K76" s="1">
        <v>87.709999084472599</v>
      </c>
      <c r="L76" s="3">
        <v>0.46189373731613098</v>
      </c>
      <c r="M76" s="3">
        <v>0.53765809535980202</v>
      </c>
      <c r="N76" s="11">
        <v>25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0.40000000596046398</v>
      </c>
      <c r="U76" s="10">
        <v>1.29999995231628</v>
      </c>
      <c r="V76" s="10">
        <v>0.89999997615814198</v>
      </c>
      <c r="W76" s="2">
        <v>2.1799209935124901E-4</v>
      </c>
      <c r="X76" s="2">
        <v>2.6189599884673899E-4</v>
      </c>
      <c r="Y76" s="2">
        <v>7.1901340561453199E-5</v>
      </c>
      <c r="Z76" s="2">
        <v>7.2236558480653898E-5</v>
      </c>
      <c r="AA76" s="3">
        <f t="shared" si="5"/>
        <v>4.309109356319607E-2</v>
      </c>
      <c r="AB76" s="3">
        <f t="shared" si="6"/>
        <v>1.5701550806970379</v>
      </c>
      <c r="AC76" s="3">
        <f t="shared" si="7"/>
        <v>0.44807948735121533</v>
      </c>
      <c r="AD76" s="3">
        <f t="shared" si="8"/>
        <v>0.44807948735121533</v>
      </c>
      <c r="AE76" s="3">
        <f t="shared" si="9"/>
        <v>0.55192051264878461</v>
      </c>
    </row>
    <row r="77" spans="1:31" x14ac:dyDescent="0.25">
      <c r="A77" s="9" t="s">
        <v>164</v>
      </c>
      <c r="B77" s="1">
        <v>106.799179077148</v>
      </c>
      <c r="C77" s="1">
        <v>58.984134674072202</v>
      </c>
      <c r="D77" s="8">
        <v>108.589469909667</v>
      </c>
      <c r="E77" s="1">
        <v>65.606002807617102</v>
      </c>
      <c r="F77" s="3">
        <v>1</v>
      </c>
      <c r="G77" s="8">
        <v>108.589469909667</v>
      </c>
      <c r="H77" s="1">
        <v>108.589469909667</v>
      </c>
      <c r="I77" s="1">
        <v>65.606002807617102</v>
      </c>
      <c r="J77" s="8">
        <v>150.81198120117099</v>
      </c>
      <c r="K77" s="1">
        <v>86.628997802734304</v>
      </c>
      <c r="L77" s="3">
        <v>0.54237842559814398</v>
      </c>
      <c r="M77" s="3">
        <v>0.57021731138229304</v>
      </c>
      <c r="N77" s="11">
        <v>25</v>
      </c>
      <c r="O77" s="11">
        <v>0</v>
      </c>
      <c r="P77" s="11">
        <v>0</v>
      </c>
      <c r="Q77" s="11">
        <v>0</v>
      </c>
      <c r="R77" s="11">
        <v>2</v>
      </c>
      <c r="S77" s="11">
        <v>100</v>
      </c>
      <c r="T77" s="10">
        <v>0.40000000596046398</v>
      </c>
      <c r="U77" s="10">
        <v>1.29999995231628</v>
      </c>
      <c r="V77" s="10">
        <v>0.89999997615814198</v>
      </c>
      <c r="W77" s="2">
        <v>2.1853958605788599E-4</v>
      </c>
      <c r="X77" s="2">
        <v>2.6507381699047901E-4</v>
      </c>
      <c r="Y77" s="2">
        <v>7.2137823735829402E-5</v>
      </c>
      <c r="Z77" s="2">
        <v>7.3194627475459102E-5</v>
      </c>
      <c r="AA77" s="3">
        <f t="shared" si="5"/>
        <v>1.6763151627090335E-2</v>
      </c>
      <c r="AB77" s="3">
        <f t="shared" si="6"/>
        <v>1.5568228140416167</v>
      </c>
      <c r="AC77" s="3">
        <f t="shared" si="7"/>
        <v>0.38882693991072886</v>
      </c>
      <c r="AD77" s="3">
        <f t="shared" si="8"/>
        <v>0.38882693991072886</v>
      </c>
      <c r="AE77" s="3">
        <f t="shared" si="9"/>
        <v>0.61117306008927119</v>
      </c>
    </row>
    <row r="78" spans="1:31" x14ac:dyDescent="0.25">
      <c r="A78" s="9" t="s">
        <v>151</v>
      </c>
      <c r="B78" s="1">
        <v>71.4422607421875</v>
      </c>
      <c r="C78" s="1">
        <v>61.505165100097599</v>
      </c>
      <c r="D78" s="8">
        <v>91.007888793945298</v>
      </c>
      <c r="E78" s="1">
        <v>63.046001434326101</v>
      </c>
      <c r="F78" s="3">
        <v>0.74400001764297397</v>
      </c>
      <c r="G78" s="8">
        <v>70.9656982421875</v>
      </c>
      <c r="H78" s="1">
        <v>78.290596008300696</v>
      </c>
      <c r="I78" s="1">
        <v>50.004001617431598</v>
      </c>
      <c r="J78" s="8">
        <v>97.333511352539006</v>
      </c>
      <c r="K78" s="1">
        <v>63.228000640869098</v>
      </c>
      <c r="L78" s="3">
        <v>0.72900408506393399</v>
      </c>
      <c r="M78" s="3">
        <v>0.78854799270629805</v>
      </c>
      <c r="N78" s="11">
        <v>21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1.29999995231628</v>
      </c>
      <c r="V78" s="10">
        <v>0.89999997615814198</v>
      </c>
      <c r="W78" s="2">
        <v>1.91422717762179E-4</v>
      </c>
      <c r="X78" s="2">
        <v>2.5976804317906499E-4</v>
      </c>
      <c r="Y78" s="2">
        <v>7.3405935836490203E-5</v>
      </c>
      <c r="Z78" s="2">
        <v>7.29639796190895E-5</v>
      </c>
      <c r="AA78" s="3">
        <f t="shared" si="5"/>
        <v>6.6705965775602089E-3</v>
      </c>
      <c r="AB78" s="3">
        <f t="shared" si="6"/>
        <v>0.58252581216767685</v>
      </c>
      <c r="AC78" s="3">
        <f t="shared" si="7"/>
        <v>0.37155715737996414</v>
      </c>
      <c r="AD78" s="3">
        <f t="shared" si="8"/>
        <v>6.9506310303668398E-2</v>
      </c>
      <c r="AE78" s="3">
        <f t="shared" si="9"/>
        <v>0.66320587075929427</v>
      </c>
    </row>
    <row r="79" spans="1:31" x14ac:dyDescent="0.25">
      <c r="A79" t="s">
        <v>111</v>
      </c>
      <c r="B79" s="1">
        <v>250.91665649414</v>
      </c>
      <c r="C79" s="1">
        <v>61.505165100097599</v>
      </c>
      <c r="D79" s="8">
        <v>262.44329833984301</v>
      </c>
      <c r="E79" s="1">
        <v>199.25500488281199</v>
      </c>
      <c r="F79" s="3">
        <v>0.87300002574920599</v>
      </c>
      <c r="G79" s="8">
        <v>252.51007080078099</v>
      </c>
      <c r="H79" s="1">
        <v>78.214157104492102</v>
      </c>
      <c r="I79" s="1">
        <v>192.53399658203099</v>
      </c>
      <c r="J79" s="8">
        <v>114.823043823242</v>
      </c>
      <c r="K79" s="1">
        <v>74.564002990722599</v>
      </c>
      <c r="L79" s="3">
        <v>0.88622397184371904</v>
      </c>
      <c r="M79" s="3">
        <v>0.961190044879913</v>
      </c>
      <c r="N79">
        <v>26</v>
      </c>
      <c r="O79">
        <v>0</v>
      </c>
      <c r="P79">
        <v>0</v>
      </c>
      <c r="Q79">
        <v>0</v>
      </c>
      <c r="R79">
        <v>2</v>
      </c>
      <c r="S79">
        <v>100</v>
      </c>
      <c r="T79">
        <v>0.89999997615814198</v>
      </c>
      <c r="U79">
        <v>1.29999995231628</v>
      </c>
      <c r="V79">
        <v>0.89999997615814198</v>
      </c>
      <c r="W79" s="2">
        <v>2.5730760535225202E-4</v>
      </c>
      <c r="X79" s="2">
        <v>2.4913539527915402E-4</v>
      </c>
      <c r="Y79" s="2">
        <v>1.4424716355278999E-3</v>
      </c>
      <c r="Z79" s="2">
        <v>7.2214344982057796E-5</v>
      </c>
      <c r="AA79" s="3">
        <f t="shared" si="5"/>
        <v>6.3503727847505718E-3</v>
      </c>
      <c r="AB79" s="3">
        <f t="shared" si="6"/>
        <v>0.86688457199279667</v>
      </c>
      <c r="AC79" s="3">
        <f t="shared" si="7"/>
        <v>-0.54527340846602446</v>
      </c>
      <c r="AD79" s="3">
        <f t="shared" si="8"/>
        <v>-0.56248437453123534</v>
      </c>
      <c r="AE79" s="3">
        <f t="shared" si="9"/>
        <v>2.7603849747251337</v>
      </c>
    </row>
    <row r="80" spans="1:31" x14ac:dyDescent="0.25">
      <c r="A80" t="s">
        <v>113</v>
      </c>
      <c r="B80" s="1">
        <v>290.68032836914</v>
      </c>
      <c r="C80" s="1">
        <v>61.505165100097599</v>
      </c>
      <c r="D80" s="8">
        <v>296.42864990234301</v>
      </c>
      <c r="E80" s="1">
        <v>226.86199951171801</v>
      </c>
      <c r="F80" s="3">
        <v>0.88200002908706598</v>
      </c>
      <c r="G80" s="8">
        <v>290.29660034179602</v>
      </c>
      <c r="H80" s="1">
        <v>51.966094970703097</v>
      </c>
      <c r="I80" s="1">
        <v>223.065994262695</v>
      </c>
      <c r="J80" s="8">
        <v>106.340240478515</v>
      </c>
      <c r="K80" s="1">
        <v>67.138999938964801</v>
      </c>
      <c r="L80" s="3">
        <v>0.89340543746948198</v>
      </c>
      <c r="M80" s="3">
        <v>0.92786985635757402</v>
      </c>
      <c r="N80">
        <v>24</v>
      </c>
      <c r="O80">
        <v>0</v>
      </c>
      <c r="P80">
        <v>0</v>
      </c>
      <c r="Q80">
        <v>0</v>
      </c>
      <c r="R80">
        <v>2</v>
      </c>
      <c r="S80">
        <v>100</v>
      </c>
      <c r="T80">
        <v>0.89999997615814198</v>
      </c>
      <c r="U80">
        <v>1.29999995231628</v>
      </c>
      <c r="V80">
        <v>0.89999997615814198</v>
      </c>
      <c r="W80" s="2">
        <v>2.5762282893992901E-4</v>
      </c>
      <c r="X80" s="2">
        <v>2.4994282284751502E-4</v>
      </c>
      <c r="Y80" s="2">
        <v>1.59279280342161E-3</v>
      </c>
      <c r="Z80" s="2">
        <v>7.1984097303356894E-5</v>
      </c>
      <c r="AA80" s="3">
        <f t="shared" si="5"/>
        <v>1.3201031851617921E-3</v>
      </c>
      <c r="AB80" s="3">
        <f t="shared" si="6"/>
        <v>0.72896439356678122</v>
      </c>
      <c r="AC80" s="3">
        <f t="shared" si="7"/>
        <v>-0.63368416869742983</v>
      </c>
      <c r="AD80" s="3">
        <f t="shared" si="8"/>
        <v>-0.64126193431860157</v>
      </c>
      <c r="AE80" s="3">
        <f t="shared" si="9"/>
        <v>4.539930409760248</v>
      </c>
    </row>
    <row r="81" spans="1:31" x14ac:dyDescent="0.25">
      <c r="A81" s="9" t="s">
        <v>156</v>
      </c>
      <c r="B81" s="1">
        <v>95.073623657226506</v>
      </c>
      <c r="C81" s="1">
        <v>53.869369506835902</v>
      </c>
      <c r="D81" s="8">
        <v>95.525650024414006</v>
      </c>
      <c r="E81" s="1">
        <v>65.044998168945298</v>
      </c>
      <c r="F81" s="3">
        <v>1</v>
      </c>
      <c r="G81" s="8">
        <v>95.380447387695298</v>
      </c>
      <c r="H81" s="1">
        <v>48.400005340576101</v>
      </c>
      <c r="I81" s="1">
        <v>64.963996887207003</v>
      </c>
      <c r="J81" s="8">
        <v>126.641052246093</v>
      </c>
      <c r="K81" s="1">
        <v>80.760002136230398</v>
      </c>
      <c r="L81" s="3">
        <v>0.70038503408431996</v>
      </c>
      <c r="M81" s="3">
        <v>0.776025831699371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0.40000000596046398</v>
      </c>
      <c r="U81" s="10">
        <v>1.29999995231628</v>
      </c>
      <c r="V81" s="10">
        <v>0.89999997615814198</v>
      </c>
      <c r="W81" s="2">
        <v>1.9156056805513799E-4</v>
      </c>
      <c r="X81" s="2">
        <v>2.5531291612423902E-4</v>
      </c>
      <c r="Y81" s="2">
        <v>7.2474234912078801E-5</v>
      </c>
      <c r="Z81" s="2">
        <v>7.2266280767507797E-5</v>
      </c>
      <c r="AA81" s="3">
        <f t="shared" si="5"/>
        <v>3.2272224268530981E-3</v>
      </c>
      <c r="AB81" s="3">
        <f t="shared" si="6"/>
        <v>1.3508916737928878</v>
      </c>
      <c r="AC81" s="3">
        <f t="shared" si="7"/>
        <v>0.3277464691618811</v>
      </c>
      <c r="AD81" s="3">
        <f t="shared" si="8"/>
        <v>0.3257282438143751</v>
      </c>
      <c r="AE81" s="3">
        <f t="shared" si="9"/>
        <v>0.35411980559864942</v>
      </c>
    </row>
    <row r="82" spans="1:31" x14ac:dyDescent="0.25">
      <c r="A82" t="s">
        <v>91</v>
      </c>
      <c r="B82" s="1">
        <v>276.86331176757801</v>
      </c>
      <c r="C82" s="1">
        <v>61.505165100097599</v>
      </c>
      <c r="D82" s="8">
        <v>281.58935546875</v>
      </c>
      <c r="E82" s="1">
        <v>215.85800170898401</v>
      </c>
      <c r="F82" s="3">
        <v>0.89899998903274503</v>
      </c>
      <c r="G82" s="8">
        <v>277.40133666992102</v>
      </c>
      <c r="H82" s="1">
        <v>41.465335845947202</v>
      </c>
      <c r="I82" s="1">
        <v>213.12199401855401</v>
      </c>
      <c r="J82" s="8">
        <v>98.375465393066406</v>
      </c>
      <c r="K82" s="1">
        <v>62.140998840332003</v>
      </c>
      <c r="L82" s="3">
        <v>0.87755942344665505</v>
      </c>
      <c r="M82" s="3">
        <v>0.92675763368606501</v>
      </c>
      <c r="N82">
        <v>23</v>
      </c>
      <c r="O82">
        <v>0</v>
      </c>
      <c r="P82">
        <v>0</v>
      </c>
      <c r="Q82">
        <v>0</v>
      </c>
      <c r="R82">
        <v>2</v>
      </c>
      <c r="S82">
        <v>100</v>
      </c>
      <c r="T82">
        <v>0.89999997615814198</v>
      </c>
      <c r="U82">
        <v>1.29999995231628</v>
      </c>
      <c r="V82">
        <v>0.89999997615814198</v>
      </c>
      <c r="W82" s="2">
        <v>2.5998687488026901E-4</v>
      </c>
      <c r="X82" s="2">
        <v>2.4994264822453201E-4</v>
      </c>
      <c r="Y82" s="2">
        <v>1.65656371973454E-3</v>
      </c>
      <c r="Z82" s="2">
        <v>7.1846137871034403E-5</v>
      </c>
      <c r="AA82" s="3">
        <f t="shared" si="5"/>
        <v>1.9432871004399228E-3</v>
      </c>
      <c r="AB82" s="3">
        <f t="shared" si="6"/>
        <v>0.59946673150073859</v>
      </c>
      <c r="AC82" s="3">
        <f t="shared" si="7"/>
        <v>-0.64536773119401702</v>
      </c>
      <c r="AD82" s="3">
        <f t="shared" si="8"/>
        <v>-0.6506421017608961</v>
      </c>
      <c r="AE82" s="3">
        <f t="shared" si="9"/>
        <v>5.3174827268245197</v>
      </c>
    </row>
    <row r="83" spans="1:31" x14ac:dyDescent="0.25">
      <c r="A83" s="9" t="s">
        <v>145</v>
      </c>
      <c r="B83" s="1">
        <v>113.63668823242099</v>
      </c>
      <c r="C83" s="1">
        <v>91.174903869628906</v>
      </c>
      <c r="D83" s="8">
        <v>137.25477600097599</v>
      </c>
      <c r="E83" s="1">
        <v>89.25</v>
      </c>
      <c r="F83" s="3">
        <v>0.73699998855590798</v>
      </c>
      <c r="G83" s="8">
        <v>110.233673095703</v>
      </c>
      <c r="H83" s="1">
        <v>87.447265625</v>
      </c>
      <c r="I83" s="1">
        <v>72.457000732421804</v>
      </c>
      <c r="J83" s="8">
        <v>144.97621154785099</v>
      </c>
      <c r="K83" s="1">
        <v>93.861999511718693</v>
      </c>
      <c r="L83" s="3">
        <v>0.63709974288940396</v>
      </c>
      <c r="M83" s="3">
        <v>0.65778475999832098</v>
      </c>
      <c r="N83" s="11">
        <v>24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1.29999995231628</v>
      </c>
      <c r="V83" s="10">
        <v>0.89999997615814198</v>
      </c>
      <c r="W83" s="2">
        <v>2.18473622226156E-4</v>
      </c>
      <c r="X83" s="2">
        <v>2.9598208493553102E-4</v>
      </c>
      <c r="Y83" s="2">
        <v>8.3028666267637096E-5</v>
      </c>
      <c r="Z83" s="2">
        <v>8.7404332589357996E-5</v>
      </c>
      <c r="AA83" s="3">
        <f t="shared" si="5"/>
        <v>2.9946447662728554E-2</v>
      </c>
      <c r="AB83" s="3">
        <f t="shared" si="6"/>
        <v>0.59008899812115667</v>
      </c>
      <c r="AC83" s="3">
        <f t="shared" si="7"/>
        <v>0.31517173905640539</v>
      </c>
      <c r="AD83" s="3">
        <f t="shared" si="8"/>
        <v>5.6256224896830506E-2</v>
      </c>
      <c r="AE83" s="3">
        <f t="shared" si="9"/>
        <v>0.60270297528645012</v>
      </c>
    </row>
    <row r="84" spans="1:31" x14ac:dyDescent="0.25">
      <c r="A84" t="s">
        <v>54</v>
      </c>
      <c r="B84" s="1">
        <v>139.010971069335</v>
      </c>
      <c r="C84" s="1">
        <v>136.59010314941401</v>
      </c>
      <c r="D84" s="8">
        <v>146.08671569824199</v>
      </c>
      <c r="E84" s="1">
        <v>88.444000244140597</v>
      </c>
      <c r="F84" s="3">
        <v>0.99500000476837103</v>
      </c>
      <c r="G84" s="8">
        <v>144.89791870117099</v>
      </c>
      <c r="H84" s="1">
        <v>237.760009765625</v>
      </c>
      <c r="I84" s="1">
        <v>87.846000671386705</v>
      </c>
      <c r="J84" s="8">
        <v>190.26420593261699</v>
      </c>
      <c r="K84" s="1">
        <v>110.842002868652</v>
      </c>
      <c r="L84" s="3">
        <v>0.45317557454109098</v>
      </c>
      <c r="M84" s="3">
        <v>0.50441181659698398</v>
      </c>
      <c r="N84">
        <v>30</v>
      </c>
      <c r="O84">
        <v>0</v>
      </c>
      <c r="P84">
        <v>0</v>
      </c>
      <c r="Q84">
        <v>0</v>
      </c>
      <c r="R84">
        <v>2</v>
      </c>
      <c r="S84">
        <v>100</v>
      </c>
      <c r="T84">
        <v>0.40000000596046398</v>
      </c>
      <c r="U84">
        <v>1.29999995231628</v>
      </c>
      <c r="V84">
        <v>0.89999997615814198</v>
      </c>
      <c r="W84" s="2">
        <v>2.25715222768485E-4</v>
      </c>
      <c r="X84" s="2">
        <v>2.59640015428885E-4</v>
      </c>
      <c r="Y84" s="2">
        <v>1.6732785152271301E-3</v>
      </c>
      <c r="Z84" s="2">
        <v>7.3505900218151496E-5</v>
      </c>
      <c r="AA84" s="3">
        <f t="shared" si="5"/>
        <v>4.2348798706684385E-2</v>
      </c>
      <c r="AB84" s="3">
        <f t="shared" si="6"/>
        <v>0.39295748041488504</v>
      </c>
      <c r="AC84" s="3">
        <f t="shared" si="7"/>
        <v>0.31309136554960998</v>
      </c>
      <c r="AD84" s="3">
        <f t="shared" si="8"/>
        <v>0.30240593761877987</v>
      </c>
      <c r="AE84" s="3">
        <f t="shared" si="9"/>
        <v>0.80919294512072726</v>
      </c>
    </row>
    <row r="85" spans="1:31" x14ac:dyDescent="0.25">
      <c r="A85" s="9" t="s">
        <v>159</v>
      </c>
      <c r="B85" s="1">
        <v>137.68273925781199</v>
      </c>
      <c r="C85" s="1">
        <v>136.59010314941401</v>
      </c>
      <c r="D85" s="8">
        <v>146.528549194335</v>
      </c>
      <c r="E85" s="1">
        <v>88.839996337890597</v>
      </c>
      <c r="F85" s="3">
        <v>0.99299997091293302</v>
      </c>
      <c r="G85" s="8">
        <v>145.19735717773401</v>
      </c>
      <c r="H85" s="1">
        <v>190.17143249511699</v>
      </c>
      <c r="I85" s="1">
        <v>88.166999816894503</v>
      </c>
      <c r="J85" s="8">
        <v>190.31291198730401</v>
      </c>
      <c r="K85" s="1">
        <v>111.042999267578</v>
      </c>
      <c r="L85" s="3">
        <v>0.53054022789001398</v>
      </c>
      <c r="M85" s="3">
        <v>0.60987770557403498</v>
      </c>
      <c r="N85" s="11">
        <v>28</v>
      </c>
      <c r="O85" s="11">
        <v>0</v>
      </c>
      <c r="P85" s="11">
        <v>0</v>
      </c>
      <c r="Q85" s="11">
        <v>0</v>
      </c>
      <c r="R85" s="11">
        <v>2</v>
      </c>
      <c r="S85" s="11">
        <v>100</v>
      </c>
      <c r="T85" s="10">
        <v>0.40000000596046398</v>
      </c>
      <c r="U85" s="10">
        <v>1.29999995231628</v>
      </c>
      <c r="V85" s="10">
        <v>0.89999997615814198</v>
      </c>
      <c r="W85" s="2">
        <v>2.22679562284611E-4</v>
      </c>
      <c r="X85" s="2">
        <v>2.5521236239001101E-4</v>
      </c>
      <c r="Y85" s="2">
        <v>7.1844217018224299E-5</v>
      </c>
      <c r="Z85" s="2">
        <v>7.1937211032491096E-5</v>
      </c>
      <c r="AA85" s="3">
        <f t="shared" si="5"/>
        <v>5.4579230195666267E-2</v>
      </c>
      <c r="AB85" s="3">
        <f t="shared" si="6"/>
        <v>0.39331406594754065</v>
      </c>
      <c r="AC85" s="3">
        <f t="shared" si="7"/>
        <v>0.3107188428667107</v>
      </c>
      <c r="AD85" s="3">
        <f t="shared" si="8"/>
        <v>0.29881113976566809</v>
      </c>
      <c r="AE85" s="3">
        <f t="shared" si="9"/>
        <v>0.76276376415932801</v>
      </c>
    </row>
    <row r="86" spans="1:31" x14ac:dyDescent="0.25">
      <c r="A86" t="s">
        <v>46</v>
      </c>
      <c r="B86" s="1">
        <v>16.1535835266113</v>
      </c>
      <c r="C86" s="1">
        <v>18.711935043334901</v>
      </c>
      <c r="D86" s="8">
        <v>33.601268768310497</v>
      </c>
      <c r="E86" s="1">
        <v>18.440000534057599</v>
      </c>
      <c r="F86" s="3">
        <v>0.138999998569488</v>
      </c>
      <c r="G86" s="8">
        <v>16.2844543457031</v>
      </c>
      <c r="H86" s="1">
        <v>20.1124668121337</v>
      </c>
      <c r="I86" s="1">
        <v>9.1389999389648402</v>
      </c>
      <c r="J86" s="8">
        <v>21.324403762817301</v>
      </c>
      <c r="K86" s="1">
        <v>11.6590003967285</v>
      </c>
      <c r="L86" s="3">
        <v>0.243249997496604</v>
      </c>
      <c r="M86" s="3">
        <v>0.275328338146209</v>
      </c>
      <c r="N86">
        <v>9</v>
      </c>
      <c r="O86">
        <v>0</v>
      </c>
      <c r="P86">
        <v>0</v>
      </c>
      <c r="Q86">
        <v>0</v>
      </c>
      <c r="R86">
        <v>2</v>
      </c>
      <c r="S86">
        <v>100</v>
      </c>
      <c r="T86">
        <v>0.40000000596046398</v>
      </c>
      <c r="U86">
        <v>1.29999995231628</v>
      </c>
      <c r="V86">
        <v>0.89999997615814198</v>
      </c>
      <c r="W86" s="2">
        <v>2.2599978547077599E-4</v>
      </c>
      <c r="X86" s="2">
        <v>2.8787864721380098E-4</v>
      </c>
      <c r="Y86" s="2">
        <v>2.1409413311630401E-3</v>
      </c>
      <c r="Z86" s="2">
        <v>7.1263959398493103E-5</v>
      </c>
      <c r="AA86" s="3">
        <f t="shared" si="5"/>
        <v>8.1016586119237732E-3</v>
      </c>
      <c r="AB86" s="3">
        <f t="shared" si="6"/>
        <v>0.13961510198876781</v>
      </c>
      <c r="AC86" s="3">
        <f t="shared" si="7"/>
        <v>0.30949452220633156</v>
      </c>
      <c r="AD86" s="3">
        <f t="shared" si="8"/>
        <v>-0.36536909038005022</v>
      </c>
      <c r="AE86" s="3">
        <f t="shared" si="9"/>
        <v>0.74941167266097675</v>
      </c>
    </row>
    <row r="87" spans="1:31" x14ac:dyDescent="0.25">
      <c r="A87" t="s">
        <v>42</v>
      </c>
      <c r="B87" s="1">
        <v>35.270595550537102</v>
      </c>
      <c r="C87" s="1">
        <v>39.487205505371001</v>
      </c>
      <c r="D87" s="8">
        <v>40.708427429199197</v>
      </c>
      <c r="E87" s="1">
        <v>27.538000106811499</v>
      </c>
      <c r="F87" s="3">
        <v>0.70700001716613703</v>
      </c>
      <c r="G87" s="8">
        <v>36.1896362304687</v>
      </c>
      <c r="H87" s="1">
        <v>15.4225263595581</v>
      </c>
      <c r="I87" s="1">
        <v>24.979000091552699</v>
      </c>
      <c r="J87" s="8">
        <v>47.001628875732401</v>
      </c>
      <c r="K87" s="1">
        <v>30.3850002288818</v>
      </c>
      <c r="L87" s="3">
        <v>0.22270734608173301</v>
      </c>
      <c r="M87" s="3">
        <v>0.26014688611030501</v>
      </c>
      <c r="N87">
        <v>14</v>
      </c>
      <c r="O87">
        <v>0</v>
      </c>
      <c r="P87">
        <v>0</v>
      </c>
      <c r="Q87">
        <v>0</v>
      </c>
      <c r="R87">
        <v>2</v>
      </c>
      <c r="S87">
        <v>100</v>
      </c>
      <c r="T87">
        <v>0.40000000596046398</v>
      </c>
      <c r="U87">
        <v>1.29999995231628</v>
      </c>
      <c r="V87">
        <v>0.89999997615814198</v>
      </c>
      <c r="W87" s="2">
        <v>1.8309713050257401E-4</v>
      </c>
      <c r="X87" s="2">
        <v>2.5859556626528502E-4</v>
      </c>
      <c r="Y87" s="2">
        <v>1.3046136591583399E-3</v>
      </c>
      <c r="Z87" s="2">
        <v>7.16134745744057E-5</v>
      </c>
      <c r="AA87" s="3">
        <f t="shared" si="5"/>
        <v>2.6056851765226367E-2</v>
      </c>
      <c r="AB87" s="3">
        <f t="shared" si="6"/>
        <v>0.19030020671732004</v>
      </c>
      <c r="AC87" s="3">
        <f t="shared" si="7"/>
        <v>0.2987593623878676</v>
      </c>
      <c r="AD87" s="3">
        <f t="shared" si="8"/>
        <v>0.15459210399317067</v>
      </c>
      <c r="AE87" s="3">
        <f t="shared" si="9"/>
        <v>0.29894801972162122</v>
      </c>
    </row>
    <row r="88" spans="1:31" x14ac:dyDescent="0.25">
      <c r="A88" s="9" t="s">
        <v>190</v>
      </c>
      <c r="B88" s="1">
        <v>75.142082214355398</v>
      </c>
      <c r="C88" s="1">
        <v>91.174903869628906</v>
      </c>
      <c r="D88" s="8">
        <v>99.767517089843693</v>
      </c>
      <c r="E88" s="1">
        <v>63.678001403808501</v>
      </c>
      <c r="F88" s="3">
        <v>0.58899998664855902</v>
      </c>
      <c r="G88" s="8">
        <v>80.937629699707003</v>
      </c>
      <c r="H88" s="1">
        <v>45.815090179443303</v>
      </c>
      <c r="I88" s="1">
        <v>53.062000274658203</v>
      </c>
      <c r="J88" s="8">
        <v>104.54278564453099</v>
      </c>
      <c r="K88" s="1">
        <v>67.073997497558594</v>
      </c>
      <c r="L88" s="3">
        <v>0.69670385122299106</v>
      </c>
      <c r="M88" s="3">
        <v>0.71852976083755404</v>
      </c>
      <c r="N88" s="11">
        <v>27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1.29999995231628</v>
      </c>
      <c r="V88" s="10">
        <v>0.89999997615814198</v>
      </c>
      <c r="W88" s="2">
        <v>2.5955354794859799E-4</v>
      </c>
      <c r="X88" s="2">
        <v>2.71353987045586E-4</v>
      </c>
      <c r="Y88" s="2">
        <v>7.3380680987611399E-5</v>
      </c>
      <c r="Z88" s="2">
        <v>7.4246003350708607E-5</v>
      </c>
      <c r="AA88" s="3">
        <f t="shared" si="5"/>
        <v>7.7127853189093612E-2</v>
      </c>
      <c r="AB88" s="3">
        <f t="shared" si="6"/>
        <v>0.1466179969217937</v>
      </c>
      <c r="AC88" s="3">
        <f t="shared" si="7"/>
        <v>0.29164624702259401</v>
      </c>
      <c r="AD88" s="3">
        <f t="shared" si="8"/>
        <v>4.7863961076499741E-2</v>
      </c>
      <c r="AE88" s="3">
        <f t="shared" si="9"/>
        <v>0.48477333881980766</v>
      </c>
    </row>
    <row r="89" spans="1:31" x14ac:dyDescent="0.25">
      <c r="A89" s="9" t="s">
        <v>189</v>
      </c>
      <c r="B89" s="1">
        <v>69.725334167480398</v>
      </c>
      <c r="C89" s="1">
        <v>91.174903869628906</v>
      </c>
      <c r="D89" s="8">
        <v>96.451850891113196</v>
      </c>
      <c r="E89" s="1">
        <v>61.035999298095703</v>
      </c>
      <c r="F89" s="3">
        <v>0.57499998807907104</v>
      </c>
      <c r="G89" s="8">
        <v>77.801979064941406</v>
      </c>
      <c r="H89" s="1">
        <v>43.88232421875</v>
      </c>
      <c r="I89" s="1">
        <v>50.469001770019503</v>
      </c>
      <c r="J89" s="8">
        <v>100.05767822265599</v>
      </c>
      <c r="K89" s="1">
        <v>63.971000671386697</v>
      </c>
      <c r="L89" s="3">
        <v>0.65230196714401201</v>
      </c>
      <c r="M89" s="3">
        <v>0.67072588205337502</v>
      </c>
      <c r="N89" s="11">
        <v>27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0.40000000596046398</v>
      </c>
      <c r="U89" s="10">
        <v>1.29999995231628</v>
      </c>
      <c r="V89" s="10">
        <v>0.89999997615814198</v>
      </c>
      <c r="W89" s="2">
        <v>2.5594132603146098E-4</v>
      </c>
      <c r="X89" s="2">
        <v>2.8917274903506003E-4</v>
      </c>
      <c r="Y89" s="2">
        <v>8.10912752058357E-5</v>
      </c>
      <c r="Z89" s="2">
        <v>8.4892373706679696E-5</v>
      </c>
      <c r="AA89" s="3">
        <f t="shared" si="5"/>
        <v>0.11583515509672411</v>
      </c>
      <c r="AB89" s="3">
        <f t="shared" si="6"/>
        <v>9.7425650875690273E-2</v>
      </c>
      <c r="AC89" s="3">
        <f t="shared" si="7"/>
        <v>0.2860556945362242</v>
      </c>
      <c r="AD89" s="3">
        <f t="shared" si="8"/>
        <v>3.7384739621155669E-2</v>
      </c>
      <c r="AE89" s="3">
        <f t="shared" si="9"/>
        <v>0.49283226096294158</v>
      </c>
    </row>
    <row r="90" spans="1:31" x14ac:dyDescent="0.25">
      <c r="A90" t="s">
        <v>30</v>
      </c>
      <c r="B90" s="1">
        <v>70.767517089843693</v>
      </c>
      <c r="C90" s="1">
        <v>91.174903869628906</v>
      </c>
      <c r="D90" s="8">
        <v>95.823089599609304</v>
      </c>
      <c r="E90" s="1">
        <v>60.150001525878899</v>
      </c>
      <c r="F90" s="3">
        <v>0.55900001525878895</v>
      </c>
      <c r="G90" s="8">
        <v>76.020454406738196</v>
      </c>
      <c r="H90" s="1">
        <v>44.904296875</v>
      </c>
      <c r="I90" s="1">
        <v>49.002998352050703</v>
      </c>
      <c r="J90" s="8">
        <v>96.232894897460895</v>
      </c>
      <c r="K90" s="1">
        <v>61.4070014953613</v>
      </c>
      <c r="L90" s="3">
        <v>0.68465864658355702</v>
      </c>
      <c r="M90" s="3">
        <v>0.67958915233612005</v>
      </c>
      <c r="N90">
        <v>25</v>
      </c>
      <c r="O90">
        <v>0</v>
      </c>
      <c r="P90">
        <v>0</v>
      </c>
      <c r="Q90">
        <v>0</v>
      </c>
      <c r="R90">
        <v>2</v>
      </c>
      <c r="S90">
        <v>100</v>
      </c>
      <c r="T90">
        <v>0.40000000596046398</v>
      </c>
      <c r="U90">
        <v>1.29999995231628</v>
      </c>
      <c r="V90">
        <v>0.89999997615814198</v>
      </c>
      <c r="W90" s="2">
        <v>2.4620551266707399E-4</v>
      </c>
      <c r="X90" s="2">
        <v>2.5867528165690601E-4</v>
      </c>
      <c r="Y90" s="2">
        <v>1.3982736272737299E-3</v>
      </c>
      <c r="Z90" s="2">
        <v>7.1772949013393305E-5</v>
      </c>
      <c r="AA90" s="3">
        <f t="shared" si="5"/>
        <v>7.4228085609186728E-2</v>
      </c>
      <c r="AB90" s="3">
        <f t="shared" si="6"/>
        <v>5.5475693564365207E-2</v>
      </c>
      <c r="AC90" s="3">
        <f t="shared" si="7"/>
        <v>0.26588160579228448</v>
      </c>
      <c r="AD90" s="3">
        <f t="shared" si="8"/>
        <v>4.2766863348274028E-3</v>
      </c>
      <c r="AE90" s="3">
        <f t="shared" si="9"/>
        <v>0.54987736369666296</v>
      </c>
    </row>
    <row r="91" spans="1:31" x14ac:dyDescent="0.25">
      <c r="A91" t="s">
        <v>99</v>
      </c>
      <c r="B91" s="1">
        <v>116.198532104492</v>
      </c>
      <c r="C91" s="1">
        <v>58.984134674072202</v>
      </c>
      <c r="D91" s="8">
        <v>119.65113067626901</v>
      </c>
      <c r="E91" s="1">
        <v>71.665000915527301</v>
      </c>
      <c r="F91" s="3">
        <v>1</v>
      </c>
      <c r="G91" s="8">
        <v>119.65113067626901</v>
      </c>
      <c r="H91" s="1">
        <v>119.65113067626901</v>
      </c>
      <c r="I91" s="1">
        <v>71.665000915527301</v>
      </c>
      <c r="J91" s="8">
        <v>151.29814147949199</v>
      </c>
      <c r="K91" s="1">
        <v>87.491996765136705</v>
      </c>
      <c r="L91" s="3">
        <v>0.374610185623168</v>
      </c>
      <c r="M91" s="3">
        <v>0.42087009549140902</v>
      </c>
      <c r="N91">
        <v>27</v>
      </c>
      <c r="O91">
        <v>0</v>
      </c>
      <c r="P91">
        <v>0</v>
      </c>
      <c r="Q91">
        <v>0</v>
      </c>
      <c r="R91">
        <v>2</v>
      </c>
      <c r="S91">
        <v>100</v>
      </c>
      <c r="T91">
        <v>0.40000000596046398</v>
      </c>
      <c r="U91">
        <v>1.29999995231628</v>
      </c>
      <c r="V91">
        <v>0.89999997615814198</v>
      </c>
      <c r="W91" s="2">
        <v>2.2267561871558401E-4</v>
      </c>
      <c r="X91" s="2">
        <v>2.59902124525979E-4</v>
      </c>
      <c r="Y91" s="2">
        <v>1.73303752671927E-3</v>
      </c>
      <c r="Z91" s="2">
        <v>7.22467375453561E-5</v>
      </c>
      <c r="AA91" s="3">
        <f t="shared" si="5"/>
        <v>2.9712927601118398E-2</v>
      </c>
      <c r="AB91" s="3">
        <f t="shared" si="6"/>
        <v>1.5650650351237325</v>
      </c>
      <c r="AC91" s="3">
        <f t="shared" si="7"/>
        <v>0.26449403883067268</v>
      </c>
      <c r="AD91" s="3">
        <f t="shared" si="8"/>
        <v>0.26449403883067268</v>
      </c>
      <c r="AE91" s="3">
        <f t="shared" si="9"/>
        <v>0.73550596116932732</v>
      </c>
    </row>
    <row r="92" spans="1:31" x14ac:dyDescent="0.25">
      <c r="A92" s="9" t="s">
        <v>207</v>
      </c>
      <c r="B92" s="1">
        <v>29.348588943481399</v>
      </c>
      <c r="C92" s="1">
        <v>58.984134674072202</v>
      </c>
      <c r="D92" s="8">
        <v>48.901496887207003</v>
      </c>
      <c r="E92" s="1">
        <v>28.052999496459901</v>
      </c>
      <c r="F92" s="3">
        <v>0.47900000214576699</v>
      </c>
      <c r="G92" s="8">
        <v>43.133953094482401</v>
      </c>
      <c r="H92" s="1">
        <v>11.070249557495099</v>
      </c>
      <c r="I92" s="1">
        <v>25.158000946044901</v>
      </c>
      <c r="J92" s="8">
        <v>53.051471710205</v>
      </c>
      <c r="K92" s="1">
        <v>30.1089992523193</v>
      </c>
      <c r="L92" s="3">
        <v>0.38892588019370999</v>
      </c>
      <c r="M92" s="3">
        <v>0.41314914822578402</v>
      </c>
      <c r="N92" s="11">
        <v>26</v>
      </c>
      <c r="O92" s="11">
        <v>0</v>
      </c>
      <c r="P92" s="11">
        <v>0</v>
      </c>
      <c r="Q92" s="11">
        <v>0</v>
      </c>
      <c r="R92" s="11">
        <v>2</v>
      </c>
      <c r="S92" s="11">
        <v>100</v>
      </c>
      <c r="T92" s="10">
        <v>0.40000000596046398</v>
      </c>
      <c r="U92" s="10">
        <v>1.29999995231628</v>
      </c>
      <c r="V92" s="10">
        <v>0.89999997615814198</v>
      </c>
      <c r="W92" s="2">
        <v>2.40583380218595E-4</v>
      </c>
      <c r="X92" s="2">
        <v>2.6855396572500402E-4</v>
      </c>
      <c r="Y92" s="2">
        <v>7.2869974246714196E-5</v>
      </c>
      <c r="Z92" s="2">
        <v>7.2938964876811897E-5</v>
      </c>
      <c r="AA92" s="3">
        <f t="shared" si="5"/>
        <v>0.46971130971742553</v>
      </c>
      <c r="AB92" s="3">
        <f t="shared" si="6"/>
        <v>0.10058065608064327</v>
      </c>
      <c r="AC92" s="3">
        <f t="shared" si="7"/>
        <v>0.22992371216240848</v>
      </c>
      <c r="AD92" s="3">
        <f t="shared" si="8"/>
        <v>8.4863963010581411E-2</v>
      </c>
      <c r="AE92" s="3">
        <f t="shared" si="9"/>
        <v>0.10412872228269157</v>
      </c>
    </row>
    <row r="93" spans="1:31" x14ac:dyDescent="0.25">
      <c r="A93" t="s">
        <v>35</v>
      </c>
      <c r="B93" s="1">
        <v>78.111289978027301</v>
      </c>
      <c r="C93" s="1">
        <v>91.174903869628906</v>
      </c>
      <c r="D93" s="8">
        <v>102.47946929931599</v>
      </c>
      <c r="E93" s="1">
        <v>64.505996704101506</v>
      </c>
      <c r="F93" s="3">
        <v>0.57999998331069902</v>
      </c>
      <c r="G93" s="8">
        <v>82.396408081054602</v>
      </c>
      <c r="H93" s="1">
        <v>47.817142486572202</v>
      </c>
      <c r="I93" s="1">
        <v>53.146999359130803</v>
      </c>
      <c r="J93" s="8">
        <v>101.243682861328</v>
      </c>
      <c r="K93" s="1">
        <v>64.768997192382798</v>
      </c>
      <c r="L93" s="3">
        <v>0.65122425556182795</v>
      </c>
      <c r="M93" s="3">
        <v>0.70680010318756104</v>
      </c>
      <c r="N93">
        <v>24</v>
      </c>
      <c r="O93">
        <v>0</v>
      </c>
      <c r="P93">
        <v>0</v>
      </c>
      <c r="Q93">
        <v>0</v>
      </c>
      <c r="R93">
        <v>2</v>
      </c>
      <c r="S93">
        <v>100</v>
      </c>
      <c r="T93">
        <v>0.40000000596046398</v>
      </c>
      <c r="U93">
        <v>1.29999995231628</v>
      </c>
      <c r="V93">
        <v>0.89999997615814198</v>
      </c>
      <c r="W93" s="2">
        <v>2.5063549401238501E-4</v>
      </c>
      <c r="X93" s="2">
        <v>2.5761395227163998E-4</v>
      </c>
      <c r="Y93" s="2">
        <v>1.4974231598898699E-3</v>
      </c>
      <c r="Z93" s="2">
        <v>7.2474213084205904E-5</v>
      </c>
      <c r="AA93" s="3">
        <f t="shared" si="5"/>
        <v>5.4859138854737956E-2</v>
      </c>
      <c r="AB93" s="3">
        <f t="shared" si="6"/>
        <v>0.11043366720842886</v>
      </c>
      <c r="AC93" s="3">
        <f t="shared" si="7"/>
        <v>0.22873903388765496</v>
      </c>
      <c r="AD93" s="3">
        <f t="shared" si="8"/>
        <v>-1.2058868439087881E-2</v>
      </c>
      <c r="AE93" s="3">
        <f t="shared" si="9"/>
        <v>0.60584690342870251</v>
      </c>
    </row>
    <row r="94" spans="1:31" x14ac:dyDescent="0.25">
      <c r="A94" s="9" t="s">
        <v>167</v>
      </c>
      <c r="B94" s="1">
        <v>17.442604064941399</v>
      </c>
      <c r="C94" s="1">
        <v>18.711935043334901</v>
      </c>
      <c r="D94" s="8">
        <v>35.419258117675703</v>
      </c>
      <c r="E94" s="1">
        <v>19.320999145507798</v>
      </c>
      <c r="F94" s="3">
        <v>0.12700000405311501</v>
      </c>
      <c r="G94" s="8">
        <v>17.4556484222412</v>
      </c>
      <c r="H94" s="1">
        <v>20.576904296875</v>
      </c>
      <c r="I94" s="1">
        <v>9.67000007629394</v>
      </c>
      <c r="J94" s="8">
        <v>21.4296054840087</v>
      </c>
      <c r="K94" s="1">
        <v>11.656999588012599</v>
      </c>
      <c r="L94" s="3">
        <v>0.31519353389739901</v>
      </c>
      <c r="M94" s="3">
        <v>0.37115147709846402</v>
      </c>
      <c r="N94" s="11">
        <v>9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0.40000000596046398</v>
      </c>
      <c r="U94" s="10">
        <v>1.29999995231628</v>
      </c>
      <c r="V94" s="10">
        <v>0.89999997615814198</v>
      </c>
      <c r="W94" s="2">
        <v>2.15151318116113E-4</v>
      </c>
      <c r="X94" s="2">
        <v>2.7676753234118202E-4</v>
      </c>
      <c r="Y94" s="2">
        <v>7.1624039264861494E-5</v>
      </c>
      <c r="Z94" s="2">
        <v>7.0775138738099404E-5</v>
      </c>
      <c r="AA94" s="3">
        <f t="shared" si="5"/>
        <v>7.4784460228731096E-4</v>
      </c>
      <c r="AB94" s="3">
        <f t="shared" si="6"/>
        <v>0.14523727419852392</v>
      </c>
      <c r="AC94" s="3">
        <f t="shared" si="7"/>
        <v>0.22766023728480134</v>
      </c>
      <c r="AD94" s="3">
        <f t="shared" si="8"/>
        <v>-0.39497305638611263</v>
      </c>
      <c r="AE94" s="3">
        <f t="shared" si="9"/>
        <v>0.80687293849293817</v>
      </c>
    </row>
    <row r="95" spans="1:31" x14ac:dyDescent="0.25">
      <c r="A95" t="s">
        <v>29</v>
      </c>
      <c r="B95" s="1">
        <v>111.79843139648401</v>
      </c>
      <c r="C95" s="1">
        <v>91.174903869628906</v>
      </c>
      <c r="D95" s="8">
        <v>131.65623474121</v>
      </c>
      <c r="E95" s="1">
        <v>84.615997314453097</v>
      </c>
      <c r="F95" s="3">
        <v>0.64700001478195102</v>
      </c>
      <c r="G95" s="8">
        <v>111.057884216308</v>
      </c>
      <c r="H95" s="1">
        <v>58.352386474609297</v>
      </c>
      <c r="I95" s="1">
        <v>72.630996704101506</v>
      </c>
      <c r="J95" s="8">
        <v>135.69572448730401</v>
      </c>
      <c r="K95" s="1">
        <v>87.404998779296804</v>
      </c>
      <c r="L95" s="3">
        <v>0.71093893051147405</v>
      </c>
      <c r="M95" s="3">
        <v>0.75969702005386297</v>
      </c>
      <c r="N95">
        <v>23</v>
      </c>
      <c r="O95">
        <v>0</v>
      </c>
      <c r="P95">
        <v>0</v>
      </c>
      <c r="Q95">
        <v>0</v>
      </c>
      <c r="R95">
        <v>2</v>
      </c>
      <c r="S95">
        <v>100</v>
      </c>
      <c r="T95">
        <v>0.40000000596046398</v>
      </c>
      <c r="U95">
        <v>1.29999995231628</v>
      </c>
      <c r="V95">
        <v>0.89999997615814198</v>
      </c>
      <c r="W95" s="2">
        <v>2.2665667347609899E-4</v>
      </c>
      <c r="X95" s="2">
        <v>2.5549216661602199E-4</v>
      </c>
      <c r="Y95" s="2">
        <v>1.6149141592904899E-3</v>
      </c>
      <c r="Z95" s="2">
        <v>7.2671231464482803E-5</v>
      </c>
      <c r="AA95" s="3">
        <f t="shared" si="5"/>
        <v>6.6239496469294688E-3</v>
      </c>
      <c r="AB95" s="3">
        <f t="shared" si="6"/>
        <v>0.48830126194962015</v>
      </c>
      <c r="AC95" s="3">
        <f t="shared" si="7"/>
        <v>0.2218468364029767</v>
      </c>
      <c r="AD95" s="3">
        <f t="shared" si="8"/>
        <v>3.0682099894731356E-2</v>
      </c>
      <c r="AE95" s="3">
        <f t="shared" si="9"/>
        <v>0.57777493330599927</v>
      </c>
    </row>
    <row r="96" spans="1:31" x14ac:dyDescent="0.25">
      <c r="A96" s="9" t="s">
        <v>192</v>
      </c>
      <c r="B96" s="1">
        <v>34.343303680419901</v>
      </c>
      <c r="C96" s="1">
        <v>58.984134674072202</v>
      </c>
      <c r="D96" s="8">
        <v>51.728675842285099</v>
      </c>
      <c r="E96" s="1">
        <v>29.701000213623001</v>
      </c>
      <c r="F96" s="3">
        <v>0.51099997758865301</v>
      </c>
      <c r="G96" s="8">
        <v>44.277549743652301</v>
      </c>
      <c r="H96" s="1">
        <v>15.2376279830932</v>
      </c>
      <c r="I96" s="1">
        <v>25.938999176025298</v>
      </c>
      <c r="J96" s="8">
        <v>53.951061248779297</v>
      </c>
      <c r="K96" s="1">
        <v>30.790000915527301</v>
      </c>
      <c r="L96" s="3">
        <v>0.33083772659301702</v>
      </c>
      <c r="M96" s="3">
        <v>0.366511911153793</v>
      </c>
      <c r="N96" s="11">
        <v>26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0.40000000596046398</v>
      </c>
      <c r="U96" s="10">
        <v>1.29999995231628</v>
      </c>
      <c r="V96" s="10">
        <v>0.89999997615814198</v>
      </c>
      <c r="W96" s="2">
        <v>2.4458899861201601E-4</v>
      </c>
      <c r="X96" s="2">
        <v>2.6857177726924398E-4</v>
      </c>
      <c r="Y96" s="2">
        <v>7.57698580855503E-5</v>
      </c>
      <c r="Z96" s="2">
        <v>7.2976319643203101E-5</v>
      </c>
      <c r="AA96" s="3">
        <f t="shared" si="5"/>
        <v>0.28926297119447475</v>
      </c>
      <c r="AB96" s="3">
        <f t="shared" si="6"/>
        <v>8.5329274610945596E-2</v>
      </c>
      <c r="AC96" s="3">
        <f t="shared" si="7"/>
        <v>0.21847440883997438</v>
      </c>
      <c r="AD96" s="3">
        <f t="shared" si="8"/>
        <v>4.2962348645265928E-2</v>
      </c>
      <c r="AE96" s="3">
        <f t="shared" si="9"/>
        <v>0.36515634087797832</v>
      </c>
    </row>
    <row r="97" spans="1:31" x14ac:dyDescent="0.25">
      <c r="A97" s="9" t="s">
        <v>146</v>
      </c>
      <c r="B97" s="1">
        <v>113.64160919189401</v>
      </c>
      <c r="C97" s="1">
        <v>91.174903869628906</v>
      </c>
      <c r="D97" s="8">
        <v>133.51184082031199</v>
      </c>
      <c r="E97" s="1">
        <v>85.471000671386705</v>
      </c>
      <c r="F97" s="3">
        <v>0.64700001478195102</v>
      </c>
      <c r="G97" s="8">
        <v>112.913482666015</v>
      </c>
      <c r="H97" s="1">
        <v>58.352386474609297</v>
      </c>
      <c r="I97" s="1">
        <v>73.486000061035099</v>
      </c>
      <c r="J97" s="8">
        <v>135.69572448730401</v>
      </c>
      <c r="K97" s="1">
        <v>87.404998779296804</v>
      </c>
      <c r="L97" s="3">
        <v>0.69338744878768899</v>
      </c>
      <c r="M97" s="3">
        <v>0.74837261438369695</v>
      </c>
      <c r="N97" s="11">
        <v>26</v>
      </c>
      <c r="O97" s="11">
        <v>0</v>
      </c>
      <c r="P97" s="11">
        <v>0</v>
      </c>
      <c r="Q97" s="11">
        <v>0</v>
      </c>
      <c r="R97" s="11">
        <v>2</v>
      </c>
      <c r="S97" s="11">
        <v>100</v>
      </c>
      <c r="T97" s="10">
        <v>0.40000000596046398</v>
      </c>
      <c r="U97" s="10">
        <v>1.29999995231628</v>
      </c>
      <c r="V97" s="10">
        <v>0.89999997615814198</v>
      </c>
      <c r="W97" s="2">
        <v>2.3325075744651201E-4</v>
      </c>
      <c r="X97" s="2">
        <v>2.7106754714623001E-4</v>
      </c>
      <c r="Y97" s="2">
        <v>7.3505987529642799E-5</v>
      </c>
      <c r="Z97" s="2">
        <v>7.4909243267029497E-5</v>
      </c>
      <c r="AA97" s="3">
        <f t="shared" si="5"/>
        <v>6.4072176648739551E-3</v>
      </c>
      <c r="AB97" s="3">
        <f t="shared" si="6"/>
        <v>0.48830126194962015</v>
      </c>
      <c r="AC97" s="3">
        <f t="shared" si="7"/>
        <v>0.20176724057547882</v>
      </c>
      <c r="AD97" s="3">
        <f t="shared" si="8"/>
        <v>1.6357228344497286E-2</v>
      </c>
      <c r="AE97" s="3">
        <f t="shared" si="9"/>
        <v>0.60957480580160706</v>
      </c>
    </row>
    <row r="98" spans="1:31" x14ac:dyDescent="0.25">
      <c r="A98" t="s">
        <v>79</v>
      </c>
      <c r="B98" s="1">
        <v>66.902420043945298</v>
      </c>
      <c r="C98" s="1">
        <v>91.174903869628906</v>
      </c>
      <c r="D98" s="8">
        <v>95.350677490234304</v>
      </c>
      <c r="E98" s="1">
        <v>61.412998199462798</v>
      </c>
      <c r="F98" s="3">
        <v>0.549000024795532</v>
      </c>
      <c r="G98" s="8">
        <v>79.977127075195298</v>
      </c>
      <c r="H98" s="1">
        <v>34.619945526122997</v>
      </c>
      <c r="I98" s="1">
        <v>52.544998168945298</v>
      </c>
      <c r="J98" s="8">
        <v>96.000457763671804</v>
      </c>
      <c r="K98" s="1">
        <v>62.205001831054602</v>
      </c>
      <c r="L98" s="3">
        <v>0.65954160690307595</v>
      </c>
      <c r="M98" s="3">
        <v>0.69178193807601895</v>
      </c>
      <c r="N98">
        <v>25</v>
      </c>
      <c r="O98">
        <v>0</v>
      </c>
      <c r="P98">
        <v>0</v>
      </c>
      <c r="Q98">
        <v>0</v>
      </c>
      <c r="R98">
        <v>2</v>
      </c>
      <c r="S98">
        <v>100</v>
      </c>
      <c r="T98">
        <v>0.40000000596046398</v>
      </c>
      <c r="U98">
        <v>1.29999995231628</v>
      </c>
      <c r="V98">
        <v>0.89999997615814198</v>
      </c>
      <c r="W98" s="2">
        <v>2.4548373767174699E-4</v>
      </c>
      <c r="X98" s="2">
        <v>2.5514498702250399E-4</v>
      </c>
      <c r="Y98" s="2">
        <v>1.5304281841963499E-3</v>
      </c>
      <c r="Z98" s="2">
        <v>7.2070790338329903E-5</v>
      </c>
      <c r="AA98" s="3">
        <f t="shared" si="5"/>
        <v>0.19542950797088943</v>
      </c>
      <c r="AB98" s="3">
        <f t="shared" si="6"/>
        <v>5.2926339258256447E-2</v>
      </c>
      <c r="AC98" s="3">
        <f t="shared" si="7"/>
        <v>0.20034891567699362</v>
      </c>
      <c r="AD98" s="3">
        <f t="shared" si="8"/>
        <v>6.8146371954625039E-3</v>
      </c>
      <c r="AE98" s="3">
        <f t="shared" si="9"/>
        <v>0.53716476311651462</v>
      </c>
    </row>
    <row r="99" spans="1:31" x14ac:dyDescent="0.25">
      <c r="A99" t="s">
        <v>107</v>
      </c>
      <c r="B99" s="1">
        <v>77.879463195800696</v>
      </c>
      <c r="C99" s="1">
        <v>69.342674255371094</v>
      </c>
      <c r="D99" s="8">
        <v>100.04231262207</v>
      </c>
      <c r="E99" s="1">
        <v>60.355998992919901</v>
      </c>
      <c r="F99" s="3">
        <v>0.66500002145767201</v>
      </c>
      <c r="G99" s="8">
        <v>78.431571960449205</v>
      </c>
      <c r="H99" s="1">
        <v>64.509826660156193</v>
      </c>
      <c r="I99" s="1">
        <v>47.928001403808501</v>
      </c>
      <c r="J99" s="8">
        <v>93.531578063964801</v>
      </c>
      <c r="K99" s="1">
        <v>55.478000640869098</v>
      </c>
      <c r="L99" s="3">
        <v>0.50943887233734098</v>
      </c>
      <c r="M99" s="3">
        <v>0.57520312070846502</v>
      </c>
      <c r="N99">
        <v>13</v>
      </c>
      <c r="O99">
        <v>0</v>
      </c>
      <c r="P99">
        <v>0</v>
      </c>
      <c r="Q99">
        <v>0</v>
      </c>
      <c r="R99">
        <v>2</v>
      </c>
      <c r="S99">
        <v>100</v>
      </c>
      <c r="T99">
        <v>0.40000000596046398</v>
      </c>
      <c r="U99">
        <v>1.29999995231628</v>
      </c>
      <c r="V99">
        <v>0.89999997615814198</v>
      </c>
      <c r="W99" s="2">
        <v>2.1466487669385899E-4</v>
      </c>
      <c r="X99" s="2">
        <v>2.6975324726663497E-4</v>
      </c>
      <c r="Y99" s="2">
        <v>1.8925716867670399E-3</v>
      </c>
      <c r="Z99" s="2">
        <v>7.2890048613771796E-5</v>
      </c>
      <c r="AA99" s="3">
        <f t="shared" si="5"/>
        <v>7.0892728582427952E-3</v>
      </c>
      <c r="AB99" s="3">
        <f t="shared" si="6"/>
        <v>0.34883142405947953</v>
      </c>
      <c r="AC99" s="3">
        <f t="shared" si="7"/>
        <v>0.19252458832688063</v>
      </c>
      <c r="AD99" s="3">
        <f t="shared" si="8"/>
        <v>-6.507980860759198E-2</v>
      </c>
      <c r="AE99" s="3">
        <f t="shared" si="9"/>
        <v>0.76592703956462593</v>
      </c>
    </row>
    <row r="100" spans="1:31" x14ac:dyDescent="0.25">
      <c r="A100" s="9" t="s">
        <v>193</v>
      </c>
      <c r="B100" s="1">
        <v>68.761940002441406</v>
      </c>
      <c r="C100" s="1">
        <v>91.174903869628906</v>
      </c>
      <c r="D100" s="8">
        <v>89.700325012207003</v>
      </c>
      <c r="E100" s="1">
        <v>56.868999481201101</v>
      </c>
      <c r="F100" s="3">
        <v>0.51300001144409102</v>
      </c>
      <c r="G100" s="8">
        <v>73.037704467773395</v>
      </c>
      <c r="H100" s="1">
        <v>34.514987945556598</v>
      </c>
      <c r="I100" s="1">
        <v>47.389999389648402</v>
      </c>
      <c r="J100" s="8">
        <v>87.014053344726506</v>
      </c>
      <c r="K100" s="1">
        <v>56.0989990234375</v>
      </c>
      <c r="L100" s="3">
        <v>0.722453713417053</v>
      </c>
      <c r="M100" s="3">
        <v>0.807708740234375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2.4791856412775798E-4</v>
      </c>
      <c r="X100" s="2">
        <v>2.6371027342975102E-4</v>
      </c>
      <c r="Y100" s="2">
        <v>7.3266419349238195E-5</v>
      </c>
      <c r="Z100" s="2">
        <v>7.3185408837161904E-5</v>
      </c>
      <c r="AA100" s="3">
        <f t="shared" si="5"/>
        <v>6.2182138333795947E-2</v>
      </c>
      <c r="AB100" s="3">
        <f t="shared" si="6"/>
        <v>4.5635918967921317E-2</v>
      </c>
      <c r="AC100" s="3">
        <f t="shared" si="7"/>
        <v>0.19135799760957614</v>
      </c>
      <c r="AD100" s="3">
        <f t="shared" si="8"/>
        <v>-2.9947178754535526E-2</v>
      </c>
      <c r="AE100" s="3">
        <f t="shared" si="9"/>
        <v>0.59506435583871031</v>
      </c>
    </row>
    <row r="101" spans="1:31" x14ac:dyDescent="0.25">
      <c r="A101" s="9" t="s">
        <v>157</v>
      </c>
      <c r="B101" s="1">
        <v>128.09091186523401</v>
      </c>
      <c r="C101" s="1">
        <v>53.869369506835902</v>
      </c>
      <c r="D101" s="8">
        <v>128.77093505859301</v>
      </c>
      <c r="E101" s="1">
        <v>84.653999328613196</v>
      </c>
      <c r="F101" s="3">
        <v>1</v>
      </c>
      <c r="G101" s="8">
        <v>128.77093505859301</v>
      </c>
      <c r="H101" s="1">
        <v>128.77093505859301</v>
      </c>
      <c r="I101" s="1">
        <v>84.653999328613196</v>
      </c>
      <c r="J101" s="8">
        <v>149.97309875488199</v>
      </c>
      <c r="K101" s="1">
        <v>94.964996337890597</v>
      </c>
      <c r="L101" s="3">
        <v>0.73181843757629395</v>
      </c>
      <c r="M101" s="3">
        <v>0.87697768211364702</v>
      </c>
      <c r="N101" s="11">
        <v>23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0.40000000596046398</v>
      </c>
      <c r="U101" s="10">
        <v>1.29999995231628</v>
      </c>
      <c r="V101" s="10">
        <v>0.89999997615814198</v>
      </c>
      <c r="W101" s="2">
        <v>2.2077374160289699E-4</v>
      </c>
      <c r="X101" s="2">
        <v>2.5550788268446901E-4</v>
      </c>
      <c r="Y101" s="2">
        <v>7.1547670813742998E-5</v>
      </c>
      <c r="Z101" s="2">
        <v>7.2721595643088194E-5</v>
      </c>
      <c r="AA101" s="3">
        <f t="shared" si="5"/>
        <v>5.3089105499886371E-3</v>
      </c>
      <c r="AB101" s="3">
        <f t="shared" si="6"/>
        <v>1.7840143689792161</v>
      </c>
      <c r="AC101" s="3">
        <f t="shared" si="7"/>
        <v>0.16465022706126678</v>
      </c>
      <c r="AD101" s="3">
        <f t="shared" si="8"/>
        <v>0.16465022706126678</v>
      </c>
      <c r="AE101" s="3">
        <f t="shared" si="9"/>
        <v>0.83534977293873325</v>
      </c>
    </row>
    <row r="102" spans="1:31" x14ac:dyDescent="0.25">
      <c r="A102" s="9" t="s">
        <v>147</v>
      </c>
      <c r="B102" s="1">
        <v>108.117835998535</v>
      </c>
      <c r="C102" s="1">
        <v>91.174903869628906</v>
      </c>
      <c r="D102" s="8">
        <v>127.234573364257</v>
      </c>
      <c r="E102" s="1">
        <v>81.514999389648395</v>
      </c>
      <c r="F102" s="3">
        <v>0.70399999618530196</v>
      </c>
      <c r="G102" s="8">
        <v>111.64307403564401</v>
      </c>
      <c r="H102" s="1">
        <v>52.674308776855398</v>
      </c>
      <c r="I102" s="1">
        <v>72.636001586914006</v>
      </c>
      <c r="J102" s="8">
        <v>129.94598388671801</v>
      </c>
      <c r="K102" s="1">
        <v>84.139999389648395</v>
      </c>
      <c r="L102" s="3">
        <v>0.74325788021087602</v>
      </c>
      <c r="M102" s="3">
        <v>0.76322644948959295</v>
      </c>
      <c r="N102" s="11">
        <v>25</v>
      </c>
      <c r="O102" s="11">
        <v>0</v>
      </c>
      <c r="P102" s="11">
        <v>0</v>
      </c>
      <c r="Q102" s="11">
        <v>0</v>
      </c>
      <c r="R102" s="11">
        <v>2</v>
      </c>
      <c r="S102" s="11">
        <v>100</v>
      </c>
      <c r="T102" s="10">
        <v>0.40000000596046398</v>
      </c>
      <c r="U102" s="10">
        <v>1.29999995231628</v>
      </c>
      <c r="V102" s="10">
        <v>0.89999997615814198</v>
      </c>
      <c r="W102" s="2">
        <v>2.45424191234633E-4</v>
      </c>
      <c r="X102" s="2">
        <v>2.6589326444081902E-4</v>
      </c>
      <c r="Y102" s="2">
        <v>7.29703751858323E-5</v>
      </c>
      <c r="Z102" s="2">
        <v>7.3547387728467502E-5</v>
      </c>
      <c r="AA102" s="3">
        <f t="shared" si="5"/>
        <v>3.2605517901382823E-2</v>
      </c>
      <c r="AB102" s="3">
        <f t="shared" si="6"/>
        <v>0.42523850721606371</v>
      </c>
      <c r="AC102" s="3">
        <f t="shared" si="7"/>
        <v>0.16394129245519057</v>
      </c>
      <c r="AD102" s="3">
        <f t="shared" si="8"/>
        <v>2.1310328244655424E-2</v>
      </c>
      <c r="AE102" s="3">
        <f t="shared" si="9"/>
        <v>0.65252681475877028</v>
      </c>
    </row>
    <row r="103" spans="1:31" x14ac:dyDescent="0.25">
      <c r="A103" s="9" t="s">
        <v>219</v>
      </c>
      <c r="B103" s="1">
        <v>164.60610961914</v>
      </c>
      <c r="C103" s="1">
        <v>136.59010314941401</v>
      </c>
      <c r="D103" s="8">
        <v>179.92762756347599</v>
      </c>
      <c r="E103" s="1">
        <v>107.39499664306599</v>
      </c>
      <c r="F103" s="3">
        <v>0.96799999475479104</v>
      </c>
      <c r="G103" s="8">
        <v>177.22245788574199</v>
      </c>
      <c r="H103" s="1">
        <v>84.537490844726506</v>
      </c>
      <c r="I103" s="1">
        <v>105.972999572753</v>
      </c>
      <c r="J103" s="8">
        <v>206.24140930175699</v>
      </c>
      <c r="K103" s="1">
        <v>120.37799835205</v>
      </c>
      <c r="L103" s="3">
        <v>0.28244471549987699</v>
      </c>
      <c r="M103" s="3">
        <v>0.56546533107757502</v>
      </c>
      <c r="N103" s="11">
        <v>29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1.29999995231628</v>
      </c>
      <c r="V103" s="10">
        <v>0.89999997615814198</v>
      </c>
      <c r="W103" s="2">
        <v>2.4605006910860501E-4</v>
      </c>
      <c r="X103" s="2">
        <v>2.65108945313841E-4</v>
      </c>
      <c r="Y103" s="2">
        <v>7.2848575655370896E-5</v>
      </c>
      <c r="Z103" s="2">
        <v>7.3587958468124203E-5</v>
      </c>
      <c r="AA103" s="3">
        <f t="shared" si="5"/>
        <v>7.6645686455947867E-2</v>
      </c>
      <c r="AB103" s="3">
        <f t="shared" si="6"/>
        <v>0.50992937662659488</v>
      </c>
      <c r="AC103" s="3">
        <f t="shared" si="7"/>
        <v>0.16374308178664332</v>
      </c>
      <c r="AD103" s="3">
        <f t="shared" si="8"/>
        <v>0.14624647751217557</v>
      </c>
      <c r="AE103" s="3">
        <f t="shared" si="9"/>
        <v>0.65673275695732114</v>
      </c>
    </row>
    <row r="104" spans="1:31" x14ac:dyDescent="0.25">
      <c r="A104" t="s">
        <v>34</v>
      </c>
      <c r="B104" s="1">
        <v>108.520629882812</v>
      </c>
      <c r="C104" s="1">
        <v>91.174903869628906</v>
      </c>
      <c r="D104" s="8">
        <v>127.547325134277</v>
      </c>
      <c r="E104" s="1">
        <v>81.817001342773395</v>
      </c>
      <c r="F104" s="3">
        <v>0.70399999618530196</v>
      </c>
      <c r="G104" s="8">
        <v>111.95582580566401</v>
      </c>
      <c r="H104" s="1">
        <v>52.674308776855398</v>
      </c>
      <c r="I104" s="1">
        <v>72.938003540039006</v>
      </c>
      <c r="J104" s="8">
        <v>129.94598388671801</v>
      </c>
      <c r="K104" s="1">
        <v>84.139999389648395</v>
      </c>
      <c r="L104" s="3">
        <v>0.74220710992813099</v>
      </c>
      <c r="M104" s="3">
        <v>0.76572960615158003</v>
      </c>
      <c r="N104">
        <v>25</v>
      </c>
      <c r="O104">
        <v>0</v>
      </c>
      <c r="P104">
        <v>0</v>
      </c>
      <c r="Q104">
        <v>0</v>
      </c>
      <c r="R104">
        <v>2</v>
      </c>
      <c r="S104">
        <v>100</v>
      </c>
      <c r="T104">
        <v>0.40000000596046398</v>
      </c>
      <c r="U104">
        <v>1.29999995231628</v>
      </c>
      <c r="V104">
        <v>0.89999997615814198</v>
      </c>
      <c r="W104" s="2">
        <v>2.3961714759934599E-4</v>
      </c>
      <c r="X104" s="2">
        <v>2.5323071167804301E-4</v>
      </c>
      <c r="Y104" s="2">
        <v>1.70858658384531E-3</v>
      </c>
      <c r="Z104" s="2">
        <v>7.1977563493419398E-5</v>
      </c>
      <c r="AA104" s="3">
        <f t="shared" si="5"/>
        <v>3.1654773166738551E-2</v>
      </c>
      <c r="AB104" s="3">
        <f t="shared" si="6"/>
        <v>0.42523850721606371</v>
      </c>
      <c r="AC104" s="3">
        <f t="shared" si="7"/>
        <v>0.16068978949145366</v>
      </c>
      <c r="AD104" s="3">
        <f t="shared" si="8"/>
        <v>1.880602944762496E-2</v>
      </c>
      <c r="AE104" s="3">
        <f t="shared" si="9"/>
        <v>0.65846427796013718</v>
      </c>
    </row>
    <row r="105" spans="1:31" x14ac:dyDescent="0.25">
      <c r="A105" s="9" t="s">
        <v>208</v>
      </c>
      <c r="B105" s="1">
        <v>17.557783126831001</v>
      </c>
      <c r="C105" s="1">
        <v>58.984134674072202</v>
      </c>
      <c r="D105" s="8">
        <v>29.876844406127901</v>
      </c>
      <c r="E105" s="1">
        <v>17.271999359130799</v>
      </c>
      <c r="F105" s="3">
        <v>0.28200000524520802</v>
      </c>
      <c r="G105" s="8">
        <v>27.236839294433501</v>
      </c>
      <c r="H105" s="1">
        <v>3.6768801212310702</v>
      </c>
      <c r="I105" s="1">
        <v>15.9519996643066</v>
      </c>
      <c r="J105" s="8">
        <v>31.574853897094702</v>
      </c>
      <c r="K105" s="1">
        <v>18.1149997711181</v>
      </c>
      <c r="L105" s="3">
        <v>0.50085663795471103</v>
      </c>
      <c r="M105" s="3">
        <v>0.52021253108978205</v>
      </c>
      <c r="N105" s="11">
        <v>25</v>
      </c>
      <c r="O105" s="11">
        <v>0</v>
      </c>
      <c r="P105" s="11">
        <v>0</v>
      </c>
      <c r="Q105" s="11">
        <v>0</v>
      </c>
      <c r="R105" s="11">
        <v>2</v>
      </c>
      <c r="S105" s="11">
        <v>100</v>
      </c>
      <c r="T105" s="10">
        <v>0.40000000596046398</v>
      </c>
      <c r="U105" s="10">
        <v>1.29999995231628</v>
      </c>
      <c r="V105" s="10">
        <v>0.89999997615814198</v>
      </c>
      <c r="W105" s="2">
        <v>2.4440561537630802E-4</v>
      </c>
      <c r="X105" s="2">
        <v>2.6772171258926299E-4</v>
      </c>
      <c r="Y105" s="2">
        <v>7.3054070526268306E-5</v>
      </c>
      <c r="Z105" s="2">
        <v>7.2811737481970299E-5</v>
      </c>
      <c r="AA105" s="3">
        <f t="shared" si="5"/>
        <v>0.5512686936434138</v>
      </c>
      <c r="AB105" s="3">
        <f t="shared" si="6"/>
        <v>0.46468903762736496</v>
      </c>
      <c r="AC105" s="3">
        <f t="shared" si="7"/>
        <v>0.15927011779034791</v>
      </c>
      <c r="AD105" s="3">
        <f t="shared" si="8"/>
        <v>5.683362900998104E-2</v>
      </c>
      <c r="AE105" s="3">
        <f t="shared" si="9"/>
        <v>-0.179808549539758</v>
      </c>
    </row>
    <row r="106" spans="1:31" x14ac:dyDescent="0.25">
      <c r="A106" s="9" t="s">
        <v>150</v>
      </c>
      <c r="B106" s="1">
        <v>39.711563110351499</v>
      </c>
      <c r="C106" s="1">
        <v>39.487205505371001</v>
      </c>
      <c r="D106" s="8">
        <v>45.274032592773402</v>
      </c>
      <c r="E106" s="1">
        <v>29.826000213623001</v>
      </c>
      <c r="F106" s="3">
        <v>0.70700001716613703</v>
      </c>
      <c r="G106" s="8">
        <v>40.755229949951101</v>
      </c>
      <c r="H106" s="1">
        <v>15.4225263595581</v>
      </c>
      <c r="I106" s="1">
        <v>27.267000198364201</v>
      </c>
      <c r="J106" s="8">
        <v>47.001628875732401</v>
      </c>
      <c r="K106" s="1">
        <v>30.3850002288818</v>
      </c>
      <c r="L106" s="3">
        <v>0.474886745214462</v>
      </c>
      <c r="M106" s="3">
        <v>0.529410541057586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0.40000000596046398</v>
      </c>
      <c r="U106" s="10">
        <v>1.29999995231628</v>
      </c>
      <c r="V106" s="10">
        <v>0.89999997615814198</v>
      </c>
      <c r="W106" s="2">
        <v>1.78778704139404E-4</v>
      </c>
      <c r="X106" s="2">
        <v>2.6642295415513201E-4</v>
      </c>
      <c r="Y106" s="2">
        <v>7.2411690780427293E-5</v>
      </c>
      <c r="Z106" s="2">
        <v>7.1820119046606096E-5</v>
      </c>
      <c r="AA106" s="3">
        <f t="shared" si="5"/>
        <v>2.6281182553792568E-2</v>
      </c>
      <c r="AB106" s="3">
        <f t="shared" si="6"/>
        <v>0.19030020671732004</v>
      </c>
      <c r="AC106" s="3">
        <f t="shared" si="7"/>
        <v>0.15326619266906613</v>
      </c>
      <c r="AD106" s="3">
        <f t="shared" si="8"/>
        <v>3.8158657049576709E-2</v>
      </c>
      <c r="AE106" s="3">
        <f t="shared" si="9"/>
        <v>0.59498212029898068</v>
      </c>
    </row>
    <row r="107" spans="1:31" x14ac:dyDescent="0.25">
      <c r="A107" t="s">
        <v>48</v>
      </c>
      <c r="B107" s="1">
        <v>20.549531936645501</v>
      </c>
      <c r="C107" s="1">
        <v>18.711935043334901</v>
      </c>
      <c r="D107" s="8">
        <v>41.710777282714801</v>
      </c>
      <c r="E107" s="1">
        <v>22.6809997558593</v>
      </c>
      <c r="F107" s="3">
        <v>9.0999998152255998E-2</v>
      </c>
      <c r="G107" s="8">
        <v>20.804794311523398</v>
      </c>
      <c r="H107" s="1">
        <v>22.998895645141602</v>
      </c>
      <c r="I107" s="1">
        <v>11.4300003051757</v>
      </c>
      <c r="J107" s="8">
        <v>23.756765365600501</v>
      </c>
      <c r="K107" s="1">
        <v>12.9060001373291</v>
      </c>
      <c r="L107" s="3">
        <v>0.38040220737457198</v>
      </c>
      <c r="M107" s="3">
        <v>0.441332638263702</v>
      </c>
      <c r="N107">
        <v>10</v>
      </c>
      <c r="O107">
        <v>0</v>
      </c>
      <c r="P107">
        <v>0</v>
      </c>
      <c r="Q107">
        <v>0</v>
      </c>
      <c r="R107">
        <v>2</v>
      </c>
      <c r="S107">
        <v>100</v>
      </c>
      <c r="T107">
        <v>0.40000000596046398</v>
      </c>
      <c r="U107">
        <v>1.29999995231628</v>
      </c>
      <c r="V107">
        <v>0.89999997615814198</v>
      </c>
      <c r="W107" s="2">
        <v>2.2522502695210199E-4</v>
      </c>
      <c r="X107" s="2">
        <v>2.8888872475363298E-4</v>
      </c>
      <c r="Y107" s="2">
        <v>1.5962009783834199E-3</v>
      </c>
      <c r="Z107" s="2">
        <v>7.2293994890060194E-5</v>
      </c>
      <c r="AA107" s="3">
        <f t="shared" si="5"/>
        <v>1.2421809687192645E-2</v>
      </c>
      <c r="AB107" s="3">
        <f t="shared" si="6"/>
        <v>0.26960495056135542</v>
      </c>
      <c r="AC107" s="3">
        <f t="shared" si="7"/>
        <v>0.14188898048571713</v>
      </c>
      <c r="AD107" s="3">
        <f t="shared" si="8"/>
        <v>-0.4304405980119328</v>
      </c>
      <c r="AE107" s="3">
        <f t="shared" si="9"/>
        <v>0.87164726952006089</v>
      </c>
    </row>
    <row r="108" spans="1:31" x14ac:dyDescent="0.25">
      <c r="A108" s="9" t="s">
        <v>205</v>
      </c>
      <c r="B108" s="1">
        <v>164.096267700195</v>
      </c>
      <c r="C108" s="1">
        <v>136.59010314941401</v>
      </c>
      <c r="D108" s="8">
        <v>162.520584106445</v>
      </c>
      <c r="E108" s="1">
        <v>97.443000793457003</v>
      </c>
      <c r="F108" s="3">
        <v>0.990999996662139</v>
      </c>
      <c r="G108" s="8">
        <v>162.00177001953099</v>
      </c>
      <c r="H108" s="1">
        <v>57.644443511962798</v>
      </c>
      <c r="I108" s="1">
        <v>97.178001403808594</v>
      </c>
      <c r="J108" s="8">
        <v>184.33741760253901</v>
      </c>
      <c r="K108" s="1">
        <v>108.234001159667</v>
      </c>
      <c r="L108" s="3">
        <v>0.37341022491455</v>
      </c>
      <c r="M108" s="3">
        <v>0.65574979782104403</v>
      </c>
      <c r="N108" s="11">
        <v>28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1.29999995231628</v>
      </c>
      <c r="V108" s="10">
        <v>0.89999997615814198</v>
      </c>
      <c r="W108" s="2">
        <v>2.4781661340966799E-4</v>
      </c>
      <c r="X108" s="2">
        <v>2.6181689463555802E-4</v>
      </c>
      <c r="Y108" s="2">
        <v>7.3142735345754705E-5</v>
      </c>
      <c r="Z108" s="2">
        <v>7.2984694270417094E-5</v>
      </c>
      <c r="AA108" s="3">
        <f t="shared" si="5"/>
        <v>1.2763834973325946E-2</v>
      </c>
      <c r="AB108" s="3">
        <f t="shared" si="6"/>
        <v>0.34956642796363424</v>
      </c>
      <c r="AC108" s="3">
        <f t="shared" si="7"/>
        <v>0.13787286139105281</v>
      </c>
      <c r="AD108" s="3">
        <f t="shared" si="8"/>
        <v>0.13424043247226322</v>
      </c>
      <c r="AE108" s="3">
        <f t="shared" si="9"/>
        <v>0.61252731014095496</v>
      </c>
    </row>
    <row r="109" spans="1:31" x14ac:dyDescent="0.25">
      <c r="A109" t="s">
        <v>27</v>
      </c>
      <c r="B109" s="1">
        <v>129.91304016113199</v>
      </c>
      <c r="C109" s="1">
        <v>53.869369506835902</v>
      </c>
      <c r="D109" s="8">
        <v>129.96577453613199</v>
      </c>
      <c r="E109" s="1">
        <v>84.926002502441406</v>
      </c>
      <c r="F109" s="3">
        <v>1</v>
      </c>
      <c r="G109" s="8">
        <v>129.96577453613199</v>
      </c>
      <c r="H109" s="1">
        <v>129.96577453613199</v>
      </c>
      <c r="I109" s="1">
        <v>84.926002502441406</v>
      </c>
      <c r="J109" s="8">
        <v>147.76045227050699</v>
      </c>
      <c r="K109" s="1">
        <v>93.430999755859304</v>
      </c>
      <c r="L109" s="3">
        <v>0.67570197582244795</v>
      </c>
      <c r="M109" s="3">
        <v>0.79671382904052701</v>
      </c>
      <c r="N109">
        <v>28</v>
      </c>
      <c r="O109">
        <v>0</v>
      </c>
      <c r="P109">
        <v>0</v>
      </c>
      <c r="Q109">
        <v>0</v>
      </c>
      <c r="R109">
        <v>2</v>
      </c>
      <c r="S109">
        <v>100</v>
      </c>
      <c r="T109">
        <v>0.40000000596046398</v>
      </c>
      <c r="U109">
        <v>1.29999995231628</v>
      </c>
      <c r="V109">
        <v>0.89999997615814198</v>
      </c>
      <c r="W109" s="2">
        <v>2.26748030399903E-4</v>
      </c>
      <c r="X109" s="2">
        <v>2.5342230219393898E-4</v>
      </c>
      <c r="Y109" s="2">
        <v>1.4940076507627899E-3</v>
      </c>
      <c r="Z109" s="2">
        <v>7.1871603722684004E-5</v>
      </c>
      <c r="AA109" s="3">
        <f t="shared" si="5"/>
        <v>4.0592056759347031E-4</v>
      </c>
      <c r="AB109" s="3">
        <f t="shared" si="6"/>
        <v>1.7429400719411894</v>
      </c>
      <c r="AC109" s="3">
        <f t="shared" si="7"/>
        <v>0.13691818325160579</v>
      </c>
      <c r="AD109" s="3">
        <f t="shared" si="8"/>
        <v>0.13691818325160579</v>
      </c>
      <c r="AE109" s="3">
        <f t="shared" si="9"/>
        <v>0.86308181674839424</v>
      </c>
    </row>
    <row r="110" spans="1:31" x14ac:dyDescent="0.25">
      <c r="A110" s="9" t="s">
        <v>201</v>
      </c>
      <c r="B110" s="1">
        <v>179.91371154785099</v>
      </c>
      <c r="C110" s="1">
        <v>136.59010314941401</v>
      </c>
      <c r="D110" s="8">
        <v>174.09892272949199</v>
      </c>
      <c r="E110" s="1">
        <v>104.40899658203099</v>
      </c>
      <c r="F110" s="3">
        <v>1</v>
      </c>
      <c r="G110" s="8">
        <v>174.09892272949199</v>
      </c>
      <c r="H110" s="1">
        <v>174.09892272949199</v>
      </c>
      <c r="I110" s="1">
        <v>104.40899658203099</v>
      </c>
      <c r="J110" s="8">
        <v>197.82058715820301</v>
      </c>
      <c r="K110" s="1">
        <v>116.486999511718</v>
      </c>
      <c r="L110" s="3">
        <v>8.0885767936706501E-2</v>
      </c>
      <c r="M110" s="3">
        <v>0.72826939821243197</v>
      </c>
      <c r="N110" s="11">
        <v>28</v>
      </c>
      <c r="O110" s="11">
        <v>0</v>
      </c>
      <c r="P110" s="11">
        <v>0</v>
      </c>
      <c r="Q110" s="11">
        <v>0</v>
      </c>
      <c r="R110" s="11">
        <v>2</v>
      </c>
      <c r="S110" s="11">
        <v>100</v>
      </c>
      <c r="T110" s="10">
        <v>0.40000000596046398</v>
      </c>
      <c r="U110" s="10">
        <v>1.29999995231628</v>
      </c>
      <c r="V110" s="10">
        <v>0.89999997615814198</v>
      </c>
      <c r="W110" s="2">
        <v>2.4618033785372902E-4</v>
      </c>
      <c r="X110" s="2">
        <v>2.6303902268409702E-4</v>
      </c>
      <c r="Y110" s="2">
        <v>7.4208895966876298E-5</v>
      </c>
      <c r="Z110" s="2">
        <v>7.3502458690200001E-5</v>
      </c>
      <c r="AA110" s="3">
        <f t="shared" si="5"/>
        <v>3.2319875835658401E-2</v>
      </c>
      <c r="AB110" s="3">
        <f t="shared" si="6"/>
        <v>0.4482790670551719</v>
      </c>
      <c r="AC110" s="3">
        <f t="shared" si="7"/>
        <v>0.13625394147652944</v>
      </c>
      <c r="AD110" s="3">
        <f t="shared" si="8"/>
        <v>0.13625394147652944</v>
      </c>
      <c r="AE110" s="3">
        <f t="shared" si="9"/>
        <v>0.86374605852347053</v>
      </c>
    </row>
    <row r="111" spans="1:31" x14ac:dyDescent="0.25">
      <c r="A111" s="9" t="s">
        <v>170</v>
      </c>
      <c r="B111" s="1">
        <v>81.369895935058594</v>
      </c>
      <c r="C111" s="1">
        <v>69.342674255371094</v>
      </c>
      <c r="D111" s="8">
        <v>97.919609069824205</v>
      </c>
      <c r="E111" s="1">
        <v>58.896999359130803</v>
      </c>
      <c r="F111" s="3">
        <v>0.77999997138976995</v>
      </c>
      <c r="G111" s="8">
        <v>80.104019165039006</v>
      </c>
      <c r="H111" s="1">
        <v>80.979972839355398</v>
      </c>
      <c r="I111" s="1">
        <v>48.654998779296797</v>
      </c>
      <c r="J111" s="8">
        <v>90.679985046386705</v>
      </c>
      <c r="K111" s="1">
        <v>53.943000793457003</v>
      </c>
      <c r="L111" s="3">
        <v>0.53646528720855702</v>
      </c>
      <c r="M111" s="3">
        <v>0.60014283657073897</v>
      </c>
      <c r="N111" s="11">
        <v>13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0.40000000596046398</v>
      </c>
      <c r="U111" s="10">
        <v>1.29999995231628</v>
      </c>
      <c r="V111" s="10">
        <v>0.89999997615814198</v>
      </c>
      <c r="W111" s="2">
        <v>1.6300239076372201E-4</v>
      </c>
      <c r="X111" s="2">
        <v>2.6727240765467199E-4</v>
      </c>
      <c r="Y111" s="2">
        <v>7.3398492531850893E-5</v>
      </c>
      <c r="Z111" s="2">
        <v>7.2486189310438904E-5</v>
      </c>
      <c r="AA111" s="3">
        <f t="shared" si="5"/>
        <v>1.5557065121846608E-2</v>
      </c>
      <c r="AB111" s="3">
        <f t="shared" si="6"/>
        <v>0.3077082189307529</v>
      </c>
      <c r="AC111" s="3">
        <f t="shared" si="7"/>
        <v>0.132027905610553</v>
      </c>
      <c r="AD111" s="3">
        <f t="shared" si="8"/>
        <v>-7.3934364038106937E-2</v>
      </c>
      <c r="AE111" s="3">
        <f t="shared" si="9"/>
        <v>0.8694002293341363</v>
      </c>
    </row>
    <row r="112" spans="1:31" x14ac:dyDescent="0.25">
      <c r="A112" s="9" t="s">
        <v>175</v>
      </c>
      <c r="B112" s="1">
        <v>193.09519958496</v>
      </c>
      <c r="C112" s="1">
        <v>136.59010314941401</v>
      </c>
      <c r="D112" s="8">
        <v>197.02175903320301</v>
      </c>
      <c r="E112" s="1">
        <v>118.05899810791</v>
      </c>
      <c r="F112" s="3">
        <v>0.98699998855590798</v>
      </c>
      <c r="G112" s="8">
        <v>196.33293151855401</v>
      </c>
      <c r="H112" s="1">
        <v>52.984615325927699</v>
      </c>
      <c r="I112" s="1">
        <v>117.693000793457</v>
      </c>
      <c r="J112" s="8">
        <v>220.75619506835901</v>
      </c>
      <c r="K112" s="1">
        <v>130.14100646972599</v>
      </c>
      <c r="L112" s="3">
        <v>0.54590749740600497</v>
      </c>
      <c r="M112" s="3">
        <v>0.69074791669845503</v>
      </c>
      <c r="N112" s="11">
        <v>26</v>
      </c>
      <c r="O112" s="11">
        <v>0</v>
      </c>
      <c r="P112" s="11">
        <v>0</v>
      </c>
      <c r="Q112" s="11">
        <v>0</v>
      </c>
      <c r="R112" s="11">
        <v>2</v>
      </c>
      <c r="S112" s="11">
        <v>100</v>
      </c>
      <c r="T112" s="10">
        <v>0.40000000596046398</v>
      </c>
      <c r="U112" s="10">
        <v>1.29999995231628</v>
      </c>
      <c r="V112" s="10">
        <v>0.89999997615814198</v>
      </c>
      <c r="W112" s="2">
        <v>2.3917289217933999E-4</v>
      </c>
      <c r="X112" s="2">
        <v>2.6013705064542499E-4</v>
      </c>
      <c r="Y112" s="2">
        <v>7.1891292463987998E-5</v>
      </c>
      <c r="Z112" s="2">
        <v>7.2929789894260398E-5</v>
      </c>
      <c r="AA112" s="3">
        <f t="shared" si="5"/>
        <v>1.6767542334315957E-2</v>
      </c>
      <c r="AB112" s="3">
        <f t="shared" si="6"/>
        <v>0.61619465816551067</v>
      </c>
      <c r="AC112" s="3">
        <f t="shared" si="7"/>
        <v>0.12439718268810616</v>
      </c>
      <c r="AD112" s="3">
        <f t="shared" si="8"/>
        <v>0.12046606502562064</v>
      </c>
      <c r="AE112" s="3">
        <f t="shared" si="9"/>
        <v>0.53904990345653003</v>
      </c>
    </row>
    <row r="113" spans="1:31" x14ac:dyDescent="0.25">
      <c r="A113" t="s">
        <v>76</v>
      </c>
      <c r="B113" s="1">
        <v>16.799974441528299</v>
      </c>
      <c r="C113" s="1">
        <v>18.711935043334901</v>
      </c>
      <c r="D113" s="8">
        <v>33.340091705322202</v>
      </c>
      <c r="E113" s="1">
        <v>18.32200050354</v>
      </c>
      <c r="F113" s="3">
        <v>0.12700000405311501</v>
      </c>
      <c r="G113" s="8">
        <v>17.172449111938398</v>
      </c>
      <c r="H113" s="1">
        <v>18.519649505615199</v>
      </c>
      <c r="I113" s="1">
        <v>9.5550003051757795</v>
      </c>
      <c r="J113" s="8">
        <v>19.2424201965332</v>
      </c>
      <c r="K113" s="1">
        <v>10.5900001525878</v>
      </c>
      <c r="L113" s="3">
        <v>0.20034810900688099</v>
      </c>
      <c r="M113" s="3">
        <v>0.331179469823837</v>
      </c>
      <c r="N113">
        <v>9</v>
      </c>
      <c r="O113">
        <v>0</v>
      </c>
      <c r="P113">
        <v>0</v>
      </c>
      <c r="Q113">
        <v>0</v>
      </c>
      <c r="R113">
        <v>2</v>
      </c>
      <c r="S113">
        <v>100</v>
      </c>
      <c r="T113">
        <v>0.40000000596046398</v>
      </c>
      <c r="U113">
        <v>1.29999995231628</v>
      </c>
      <c r="V113">
        <v>0.89999997615814198</v>
      </c>
      <c r="W113" s="2">
        <v>2.9191892826929602E-4</v>
      </c>
      <c r="X113" s="2">
        <v>2.7272710576653399E-4</v>
      </c>
      <c r="Y113" s="2">
        <v>1.87828601337969E-3</v>
      </c>
      <c r="Z113" s="2">
        <v>7.0268833951558904E-5</v>
      </c>
      <c r="AA113" s="3">
        <f t="shared" si="5"/>
        <v>2.2171145063731138E-2</v>
      </c>
      <c r="AB113" s="3">
        <f t="shared" si="6"/>
        <v>2.8350095913103078E-2</v>
      </c>
      <c r="AC113" s="3">
        <f t="shared" si="7"/>
        <v>0.12054023692844976</v>
      </c>
      <c r="AD113" s="3">
        <f t="shared" si="8"/>
        <v>-0.42284441306856207</v>
      </c>
      <c r="AE113" s="3">
        <f t="shared" si="9"/>
        <v>0.88822838769345058</v>
      </c>
    </row>
    <row r="114" spans="1:31" x14ac:dyDescent="0.25">
      <c r="A114" t="s">
        <v>124</v>
      </c>
      <c r="B114" s="1">
        <v>71.362586975097599</v>
      </c>
      <c r="C114" s="1">
        <v>69.342674255371094</v>
      </c>
      <c r="D114" s="8">
        <v>105.653106689453</v>
      </c>
      <c r="E114" s="1">
        <v>62.215000152587798</v>
      </c>
      <c r="F114" s="3">
        <v>0.54100000858306796</v>
      </c>
      <c r="G114" s="8">
        <v>77.918777465820298</v>
      </c>
      <c r="H114" s="1">
        <v>60.423507690429602</v>
      </c>
      <c r="I114" s="1">
        <v>46.433998107910099</v>
      </c>
      <c r="J114" s="8">
        <v>86.984794616699205</v>
      </c>
      <c r="K114" s="1">
        <v>50.966999053955</v>
      </c>
      <c r="L114" s="3">
        <v>0.41915550827980003</v>
      </c>
      <c r="M114" s="3">
        <v>0.56524509191512995</v>
      </c>
      <c r="N114">
        <v>13</v>
      </c>
      <c r="O114">
        <v>0</v>
      </c>
      <c r="P114">
        <v>0</v>
      </c>
      <c r="Q114">
        <v>0</v>
      </c>
      <c r="R114">
        <v>2</v>
      </c>
      <c r="S114">
        <v>100</v>
      </c>
      <c r="T114">
        <v>0.40000000596046398</v>
      </c>
      <c r="U114">
        <v>1.29999995231628</v>
      </c>
      <c r="V114">
        <v>0.89999997615814198</v>
      </c>
      <c r="W114" s="2">
        <v>2.4628272512927603E-4</v>
      </c>
      <c r="X114" s="2">
        <v>2.6879899087361899E-4</v>
      </c>
      <c r="Y114" s="2">
        <v>1.7562669236212899E-3</v>
      </c>
      <c r="Z114" s="2">
        <v>7.2012087912298698E-5</v>
      </c>
      <c r="AA114" s="3">
        <f t="shared" si="5"/>
        <v>9.1871536173576795E-2</v>
      </c>
      <c r="AB114" s="3">
        <f t="shared" si="6"/>
        <v>0.25441938244776591</v>
      </c>
      <c r="AC114" s="3">
        <f t="shared" si="7"/>
        <v>0.11635214829770382</v>
      </c>
      <c r="AD114" s="3">
        <f t="shared" si="8"/>
        <v>-0.17669439789996624</v>
      </c>
      <c r="AE114" s="3">
        <f t="shared" si="9"/>
        <v>0.84995877436763123</v>
      </c>
    </row>
    <row r="115" spans="1:31" x14ac:dyDescent="0.25">
      <c r="A115" s="9" t="s">
        <v>152</v>
      </c>
      <c r="B115" s="1">
        <v>47.574981689453097</v>
      </c>
      <c r="C115" s="1">
        <v>39.487205505371001</v>
      </c>
      <c r="D115" s="8">
        <v>54.311965942382798</v>
      </c>
      <c r="E115" s="1">
        <v>35.033000946044901</v>
      </c>
      <c r="F115" s="3">
        <v>0.64700001478195102</v>
      </c>
      <c r="G115" s="8">
        <v>47.436389923095703</v>
      </c>
      <c r="H115" s="1">
        <v>19.477622985839801</v>
      </c>
      <c r="I115" s="1">
        <v>31.120000839233398</v>
      </c>
      <c r="J115" s="8">
        <v>52.773166656494098</v>
      </c>
      <c r="K115" s="1">
        <v>33.784999847412102</v>
      </c>
      <c r="L115" s="3">
        <v>0.50136154890060403</v>
      </c>
      <c r="M115" s="3">
        <v>0.60447323322296098</v>
      </c>
      <c r="N115" s="11">
        <v>14</v>
      </c>
      <c r="O115" s="11">
        <v>0</v>
      </c>
      <c r="P115" s="11">
        <v>0</v>
      </c>
      <c r="Q115" s="11">
        <v>0</v>
      </c>
      <c r="R115" s="11">
        <v>2</v>
      </c>
      <c r="S115" s="11">
        <v>100</v>
      </c>
      <c r="T115" s="10">
        <v>0.40000000596046398</v>
      </c>
      <c r="U115" s="10">
        <v>1.29999995231628</v>
      </c>
      <c r="V115" s="10">
        <v>0.89999997615814198</v>
      </c>
      <c r="W115" s="2">
        <v>2.1776367793790901E-4</v>
      </c>
      <c r="X115" s="2">
        <v>2.6093650376424101E-4</v>
      </c>
      <c r="Y115" s="2">
        <v>7.2122595156542903E-5</v>
      </c>
      <c r="Z115" s="2">
        <v>7.2133821959141601E-5</v>
      </c>
      <c r="AA115" s="3">
        <f t="shared" si="5"/>
        <v>2.913122852301967E-3</v>
      </c>
      <c r="AB115" s="3">
        <f t="shared" si="6"/>
        <v>0.33646243083258848</v>
      </c>
      <c r="AC115" s="3">
        <f t="shared" si="7"/>
        <v>0.11250385499508762</v>
      </c>
      <c r="AD115" s="3">
        <f t="shared" si="8"/>
        <v>-2.833260146615104E-2</v>
      </c>
      <c r="AE115" s="3">
        <f t="shared" si="9"/>
        <v>0.72600472155774742</v>
      </c>
    </row>
    <row r="116" spans="1:31" x14ac:dyDescent="0.25">
      <c r="A116" t="s">
        <v>81</v>
      </c>
      <c r="B116" s="1">
        <v>87.426521301269503</v>
      </c>
      <c r="C116" s="1">
        <v>53.869369506835902</v>
      </c>
      <c r="D116" s="8">
        <v>93.092239379882798</v>
      </c>
      <c r="E116" s="1">
        <v>59.855998992919901</v>
      </c>
      <c r="F116" s="3">
        <v>0.89300000667571999</v>
      </c>
      <c r="G116" s="8">
        <v>87.308631896972599</v>
      </c>
      <c r="H116" s="1">
        <v>54.052330017089801</v>
      </c>
      <c r="I116" s="1">
        <v>56.150001525878899</v>
      </c>
      <c r="J116" s="8">
        <v>96.556632995605398</v>
      </c>
      <c r="K116" s="1">
        <v>60.505001068115199</v>
      </c>
      <c r="L116" s="3">
        <v>0.37985119223594599</v>
      </c>
      <c r="M116" s="3">
        <v>0.62432110309600797</v>
      </c>
      <c r="N116">
        <v>21</v>
      </c>
      <c r="O116">
        <v>0</v>
      </c>
      <c r="P116">
        <v>0</v>
      </c>
      <c r="Q116">
        <v>0</v>
      </c>
      <c r="R116">
        <v>2</v>
      </c>
      <c r="S116">
        <v>100</v>
      </c>
      <c r="T116">
        <v>0.40000000596046398</v>
      </c>
      <c r="U116">
        <v>1.29999995231628</v>
      </c>
      <c r="V116">
        <v>0.89999997615814198</v>
      </c>
      <c r="W116" s="2">
        <v>2.61608423897996E-4</v>
      </c>
      <c r="X116" s="2">
        <v>2.5544612435623998E-4</v>
      </c>
      <c r="Y116" s="2">
        <v>1.3883741339668599E-3</v>
      </c>
      <c r="Z116" s="2">
        <v>7.1830720116849894E-5</v>
      </c>
      <c r="AA116" s="3">
        <f t="shared" si="5"/>
        <v>1.3484398388752038E-3</v>
      </c>
      <c r="AB116" s="3">
        <f t="shared" si="6"/>
        <v>0.79242181372389331</v>
      </c>
      <c r="AC116" s="3">
        <f t="shared" si="7"/>
        <v>0.1059231017334664</v>
      </c>
      <c r="AD116" s="3">
        <f t="shared" si="8"/>
        <v>3.7214633988826934E-2</v>
      </c>
      <c r="AE116" s="3">
        <f t="shared" si="9"/>
        <v>0.82890652270292775</v>
      </c>
    </row>
    <row r="117" spans="1:31" x14ac:dyDescent="0.25">
      <c r="A117" s="9" t="s">
        <v>191</v>
      </c>
      <c r="B117" s="1">
        <v>41.861034393310497</v>
      </c>
      <c r="C117" s="1">
        <v>39.487205505371001</v>
      </c>
      <c r="D117" s="8">
        <v>50.053627014160099</v>
      </c>
      <c r="E117" s="1">
        <v>31.82200050354</v>
      </c>
      <c r="F117" s="3">
        <v>0.49799999594688399</v>
      </c>
      <c r="G117" s="8">
        <v>42.058834075927699</v>
      </c>
      <c r="H117" s="1">
        <v>15.9258966445922</v>
      </c>
      <c r="I117" s="1">
        <v>27.340000152587798</v>
      </c>
      <c r="J117" s="8">
        <v>46.1448364257812</v>
      </c>
      <c r="K117" s="1">
        <v>29.3840007781982</v>
      </c>
      <c r="L117" s="3">
        <v>0.50010734796524003</v>
      </c>
      <c r="M117" s="3">
        <v>0.56297594308853105</v>
      </c>
      <c r="N117" s="11">
        <v>14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2.43348447838798E-4</v>
      </c>
      <c r="X117" s="2">
        <v>2.6817838079295998E-4</v>
      </c>
      <c r="Y117" s="2">
        <v>7.2437120252288797E-5</v>
      </c>
      <c r="Z117" s="2">
        <v>7.3782553954515606E-5</v>
      </c>
      <c r="AA117" s="3">
        <f t="shared" si="5"/>
        <v>4.7251503811098043E-3</v>
      </c>
      <c r="AB117" s="3">
        <f t="shared" si="6"/>
        <v>0.16860223039851824</v>
      </c>
      <c r="AC117" s="3">
        <f t="shared" si="7"/>
        <v>9.7149681859396042E-2</v>
      </c>
      <c r="AD117" s="3">
        <f t="shared" si="8"/>
        <v>-7.8092054892907325E-2</v>
      </c>
      <c r="AE117" s="3">
        <f t="shared" si="9"/>
        <v>0.74343659003708618</v>
      </c>
    </row>
    <row r="118" spans="1:31" x14ac:dyDescent="0.25">
      <c r="A118" s="9" t="s">
        <v>168</v>
      </c>
      <c r="B118" s="1">
        <v>21.5047206878662</v>
      </c>
      <c r="C118" s="1">
        <v>18.711935043334901</v>
      </c>
      <c r="D118" s="8">
        <v>42.112770080566399</v>
      </c>
      <c r="E118" s="1">
        <v>22.875</v>
      </c>
      <c r="F118" s="3">
        <v>0.104000002145767</v>
      </c>
      <c r="G118" s="8">
        <v>21.580396652221602</v>
      </c>
      <c r="H118" s="1">
        <v>22.9156284332275</v>
      </c>
      <c r="I118" s="1">
        <v>11.829000473022401</v>
      </c>
      <c r="J118" s="8">
        <v>23.666378021240199</v>
      </c>
      <c r="K118" s="1">
        <v>12.871999740600501</v>
      </c>
      <c r="L118" s="3">
        <v>0.39134934544563199</v>
      </c>
      <c r="M118" s="3">
        <v>0.44297859072685197</v>
      </c>
      <c r="N118" s="11">
        <v>9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1.29999995231628</v>
      </c>
      <c r="V118" s="10">
        <v>0.89999997615814198</v>
      </c>
      <c r="W118" s="2">
        <v>2.1192640997469401E-4</v>
      </c>
      <c r="X118" s="2">
        <v>2.8888872475363298E-4</v>
      </c>
      <c r="Y118" s="2">
        <v>7.2687340434640605E-5</v>
      </c>
      <c r="Z118" s="2">
        <v>7.0810056058689898E-5</v>
      </c>
      <c r="AA118" s="3">
        <f t="shared" si="5"/>
        <v>3.5190396310564765E-3</v>
      </c>
      <c r="AB118" s="3">
        <f t="shared" si="6"/>
        <v>0.26477448571894474</v>
      </c>
      <c r="AC118" s="3">
        <f t="shared" si="7"/>
        <v>9.6660937360660393E-2</v>
      </c>
      <c r="AD118" s="3">
        <f t="shared" si="8"/>
        <v>-0.43802371641751914</v>
      </c>
      <c r="AE118" s="3">
        <f t="shared" si="9"/>
        <v>0.90897123440900551</v>
      </c>
    </row>
    <row r="119" spans="1:31" x14ac:dyDescent="0.25">
      <c r="A119" t="s">
        <v>26</v>
      </c>
      <c r="B119" s="1">
        <v>48.604644775390597</v>
      </c>
      <c r="C119" s="1">
        <v>39.487205505371001</v>
      </c>
      <c r="D119" s="8">
        <v>55.004764556884702</v>
      </c>
      <c r="E119" s="1">
        <v>35.375999450683501</v>
      </c>
      <c r="F119" s="3">
        <v>0.64700001478195102</v>
      </c>
      <c r="G119" s="8">
        <v>48.129196166992102</v>
      </c>
      <c r="H119" s="1">
        <v>19.477622985839801</v>
      </c>
      <c r="I119" s="1">
        <v>31.462999343871999</v>
      </c>
      <c r="J119" s="8">
        <v>52.773166656494098</v>
      </c>
      <c r="K119" s="1">
        <v>33.784999847412102</v>
      </c>
      <c r="L119" s="3">
        <v>0.48773282766342102</v>
      </c>
      <c r="M119" s="3">
        <v>0.53623962402343694</v>
      </c>
      <c r="N119">
        <v>16</v>
      </c>
      <c r="O119">
        <v>0</v>
      </c>
      <c r="P119">
        <v>0</v>
      </c>
      <c r="Q119">
        <v>0</v>
      </c>
      <c r="R119">
        <v>2</v>
      </c>
      <c r="S119">
        <v>100</v>
      </c>
      <c r="T119">
        <v>0.40000000596046398</v>
      </c>
      <c r="U119">
        <v>1.29999995231628</v>
      </c>
      <c r="V119">
        <v>0.89999997615814198</v>
      </c>
      <c r="W119" s="2">
        <v>2.24941351916641E-4</v>
      </c>
      <c r="X119" s="2">
        <v>3.0373051413334901E-4</v>
      </c>
      <c r="Y119" s="2">
        <v>1.6860980540513899E-3</v>
      </c>
      <c r="Z119" s="2">
        <v>7.1755021053831997E-5</v>
      </c>
      <c r="AA119" s="3">
        <f t="shared" si="5"/>
        <v>9.7819583003973011E-3</v>
      </c>
      <c r="AB119" s="3">
        <f t="shared" si="6"/>
        <v>0.33646243083258848</v>
      </c>
      <c r="AC119" s="3">
        <f t="shared" si="7"/>
        <v>9.6489674861574296E-2</v>
      </c>
      <c r="AD119" s="3">
        <f t="shared" si="8"/>
        <v>-4.0570992683419904E-2</v>
      </c>
      <c r="AE119" s="3">
        <f t="shared" si="9"/>
        <v>0.76157406410021622</v>
      </c>
    </row>
    <row r="120" spans="1:31" x14ac:dyDescent="0.25">
      <c r="A120" s="9" t="s">
        <v>204</v>
      </c>
      <c r="B120" s="1">
        <v>88.913619995117102</v>
      </c>
      <c r="C120" s="1">
        <v>53.869369506835902</v>
      </c>
      <c r="D120" s="8">
        <v>95.159805297851506</v>
      </c>
      <c r="E120" s="1">
        <v>61.1380004882812</v>
      </c>
      <c r="F120" s="3">
        <v>0.90200001001357999</v>
      </c>
      <c r="G120" s="8">
        <v>89.3994140625</v>
      </c>
      <c r="H120" s="1">
        <v>58.779579162597599</v>
      </c>
      <c r="I120" s="1">
        <v>57.387001037597599</v>
      </c>
      <c r="J120" s="8">
        <v>97.699806213378906</v>
      </c>
      <c r="K120" s="1">
        <v>61.132999420166001</v>
      </c>
      <c r="L120" s="3">
        <v>0.55442517995834295</v>
      </c>
      <c r="M120" s="3">
        <v>0.84039926528930597</v>
      </c>
      <c r="N120" s="11">
        <v>25</v>
      </c>
      <c r="O120" s="11">
        <v>0</v>
      </c>
      <c r="P120" s="11">
        <v>0</v>
      </c>
      <c r="Q120" s="11">
        <v>0</v>
      </c>
      <c r="R120" s="11">
        <v>2</v>
      </c>
      <c r="S120" s="11">
        <v>100</v>
      </c>
      <c r="T120" s="10">
        <v>0.40000000596046398</v>
      </c>
      <c r="U120" s="10">
        <v>1.29999995231628</v>
      </c>
      <c r="V120" s="10">
        <v>0.89999997615814198</v>
      </c>
      <c r="W120" s="2">
        <v>2.4487252812832502E-4</v>
      </c>
      <c r="X120" s="2">
        <v>2.5985189131461003E-4</v>
      </c>
      <c r="Y120" s="2">
        <v>7.2800292400643202E-5</v>
      </c>
      <c r="Z120" s="2">
        <v>7.2988579631783E-5</v>
      </c>
      <c r="AA120" s="3">
        <f t="shared" si="5"/>
        <v>5.4636631306831983E-3</v>
      </c>
      <c r="AB120" s="3">
        <f t="shared" si="6"/>
        <v>0.81364302400051336</v>
      </c>
      <c r="AC120" s="3">
        <f t="shared" si="7"/>
        <v>9.2846158310120705E-2</v>
      </c>
      <c r="AD120" s="3">
        <f t="shared" si="8"/>
        <v>2.6691951581628005E-2</v>
      </c>
      <c r="AE120" s="3">
        <f t="shared" si="9"/>
        <v>0.85878782616122262</v>
      </c>
    </row>
    <row r="121" spans="1:31" x14ac:dyDescent="0.25">
      <c r="A121" s="9" t="s">
        <v>153</v>
      </c>
      <c r="B121" s="1">
        <v>103.610702514648</v>
      </c>
      <c r="C121" s="1">
        <v>61.505165100097599</v>
      </c>
      <c r="D121" s="8">
        <v>111.24153137207</v>
      </c>
      <c r="E121" s="1">
        <v>74.047996520996094</v>
      </c>
      <c r="F121" s="3">
        <v>0.89200001955032304</v>
      </c>
      <c r="G121" s="8">
        <v>103.41830444335901</v>
      </c>
      <c r="H121" s="1">
        <v>72.437019348144503</v>
      </c>
      <c r="I121" s="1">
        <v>68.858001708984304</v>
      </c>
      <c r="J121" s="8">
        <v>112.93872833251901</v>
      </c>
      <c r="K121" s="1">
        <v>73.206001281738196</v>
      </c>
      <c r="L121" s="3">
        <v>0.76880890130996704</v>
      </c>
      <c r="M121" s="3">
        <v>0.84452062845230103</v>
      </c>
      <c r="N121" s="11">
        <v>20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0.40000000596046398</v>
      </c>
      <c r="U121" s="10">
        <v>1.29999995231628</v>
      </c>
      <c r="V121" s="10">
        <v>0.89999997615814198</v>
      </c>
      <c r="W121" s="2">
        <v>2.33057508012279E-4</v>
      </c>
      <c r="X121" s="2">
        <v>2.6648375205695602E-4</v>
      </c>
      <c r="Y121" s="2">
        <v>7.3542440077289898E-5</v>
      </c>
      <c r="Z121" s="2">
        <v>7.4216979555785602E-5</v>
      </c>
      <c r="AA121" s="3">
        <f t="shared" si="5"/>
        <v>1.8569324077480423E-3</v>
      </c>
      <c r="AB121" s="3">
        <f t="shared" si="6"/>
        <v>0.8362478687556566</v>
      </c>
      <c r="AC121" s="3">
        <f t="shared" si="7"/>
        <v>9.2057435484007813E-2</v>
      </c>
      <c r="AD121" s="3">
        <f t="shared" si="8"/>
        <v>1.5256864405905957E-2</v>
      </c>
      <c r="AE121" s="3">
        <f t="shared" si="9"/>
        <v>0.86856963504526263</v>
      </c>
    </row>
    <row r="122" spans="1:31" x14ac:dyDescent="0.25">
      <c r="A122" t="s">
        <v>80</v>
      </c>
      <c r="B122" s="1">
        <v>42.3379096984863</v>
      </c>
      <c r="C122" s="1">
        <v>39.487205505371001</v>
      </c>
      <c r="D122" s="8">
        <v>49.456809997558501</v>
      </c>
      <c r="E122" s="1">
        <v>31.347000122070298</v>
      </c>
      <c r="F122" s="3">
        <v>0.50400000810623102</v>
      </c>
      <c r="G122" s="8">
        <v>41.875980377197202</v>
      </c>
      <c r="H122" s="1">
        <v>15.2838697433471</v>
      </c>
      <c r="I122" s="1">
        <v>27.163000106811499</v>
      </c>
      <c r="J122" s="8">
        <v>45.679985046386697</v>
      </c>
      <c r="K122" s="1">
        <v>29.065000534057599</v>
      </c>
      <c r="L122" s="3">
        <v>0.437472283840179</v>
      </c>
      <c r="M122" s="3">
        <v>0.48160052299499501</v>
      </c>
      <c r="N122">
        <v>16</v>
      </c>
      <c r="O122">
        <v>0</v>
      </c>
      <c r="P122">
        <v>0</v>
      </c>
      <c r="Q122">
        <v>0</v>
      </c>
      <c r="R122">
        <v>2</v>
      </c>
      <c r="S122">
        <v>100</v>
      </c>
      <c r="T122">
        <v>0.40000000596046398</v>
      </c>
      <c r="U122">
        <v>1.29999995231628</v>
      </c>
      <c r="V122">
        <v>0.89999997615814198</v>
      </c>
      <c r="W122" s="2">
        <v>2.4389167083427299E-4</v>
      </c>
      <c r="X122" s="2">
        <v>2.6013172464445201E-4</v>
      </c>
      <c r="Y122" s="2">
        <v>1.5254017198458301E-3</v>
      </c>
      <c r="Z122" s="2">
        <v>7.1628790465183502E-5</v>
      </c>
      <c r="AA122" s="3">
        <f t="shared" si="5"/>
        <v>1.0910536787923031E-2</v>
      </c>
      <c r="AB122" s="3">
        <f t="shared" si="6"/>
        <v>0.15683002789785572</v>
      </c>
      <c r="AC122" s="3">
        <f t="shared" si="7"/>
        <v>9.0839775807634512E-2</v>
      </c>
      <c r="AD122" s="3">
        <f t="shared" si="8"/>
        <v>-7.6366125339629706E-2</v>
      </c>
      <c r="AE122" s="3">
        <f t="shared" si="9"/>
        <v>0.75110984763231614</v>
      </c>
    </row>
    <row r="123" spans="1:31" x14ac:dyDescent="0.25">
      <c r="A123" s="9" t="s">
        <v>198</v>
      </c>
      <c r="B123" s="1">
        <v>45.196117401122997</v>
      </c>
      <c r="C123" s="1">
        <v>39.487205505371001</v>
      </c>
      <c r="D123" s="8">
        <v>53.126388549804602</v>
      </c>
      <c r="E123" s="1">
        <v>34.375999450683501</v>
      </c>
      <c r="F123" s="3">
        <v>0.605000019073486</v>
      </c>
      <c r="G123" s="8">
        <v>45.589210510253899</v>
      </c>
      <c r="H123" s="1">
        <v>19.081520080566399</v>
      </c>
      <c r="I123" s="1">
        <v>30.079999923706001</v>
      </c>
      <c r="J123" s="8">
        <v>49.623207092285099</v>
      </c>
      <c r="K123" s="1">
        <v>32.097000122070298</v>
      </c>
      <c r="L123" s="3">
        <v>0.38417217135429299</v>
      </c>
      <c r="M123" s="3">
        <v>0.493155807256698</v>
      </c>
      <c r="N123" s="11">
        <v>13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1.29999995231628</v>
      </c>
      <c r="V123" s="10">
        <v>0.89999997615814198</v>
      </c>
      <c r="W123" s="2">
        <v>2.4526831111870701E-4</v>
      </c>
      <c r="X123" s="2">
        <v>2.9363622888922599E-4</v>
      </c>
      <c r="Y123" s="2">
        <v>7.2986782470252297E-5</v>
      </c>
      <c r="Z123" s="2">
        <v>7.8893281170167002E-5</v>
      </c>
      <c r="AA123" s="3">
        <f t="shared" si="5"/>
        <v>8.697497301419407E-3</v>
      </c>
      <c r="AB123" s="3">
        <f t="shared" si="6"/>
        <v>0.25669078014486013</v>
      </c>
      <c r="AC123" s="3">
        <f t="shared" si="7"/>
        <v>8.8485774087355085E-2</v>
      </c>
      <c r="AD123" s="3">
        <f t="shared" si="8"/>
        <v>-6.5940515686199186E-2</v>
      </c>
      <c r="AE123" s="3">
        <f t="shared" si="9"/>
        <v>0.7885914452832492</v>
      </c>
    </row>
    <row r="124" spans="1:31" x14ac:dyDescent="0.25">
      <c r="A124" t="s">
        <v>119</v>
      </c>
      <c r="B124" s="1">
        <v>38.27827835083</v>
      </c>
      <c r="C124" s="1">
        <v>58.984134674072202</v>
      </c>
      <c r="D124" s="8">
        <v>58.295070648193303</v>
      </c>
      <c r="E124" s="1">
        <v>33.208999633788999</v>
      </c>
      <c r="F124" s="3">
        <v>0.51899999380111606</v>
      </c>
      <c r="G124" s="8">
        <v>51.327510833740199</v>
      </c>
      <c r="H124" s="1">
        <v>14.4856557846069</v>
      </c>
      <c r="I124" s="1">
        <v>29.7000007629394</v>
      </c>
      <c r="J124" s="8">
        <v>55.612277984619098</v>
      </c>
      <c r="K124" s="1">
        <v>31.8589992523193</v>
      </c>
      <c r="L124" s="3">
        <v>0.30712866783142001</v>
      </c>
      <c r="M124" s="3">
        <v>0.33218958973884499</v>
      </c>
      <c r="N124">
        <v>25</v>
      </c>
      <c r="O124">
        <v>0</v>
      </c>
      <c r="P124">
        <v>0</v>
      </c>
      <c r="Q124">
        <v>0</v>
      </c>
      <c r="R124">
        <v>2</v>
      </c>
      <c r="S124">
        <v>100</v>
      </c>
      <c r="T124">
        <v>0.40000000596046398</v>
      </c>
      <c r="U124">
        <v>1.29999995231628</v>
      </c>
      <c r="V124">
        <v>0.89999997615814198</v>
      </c>
      <c r="W124" s="2">
        <v>2.5692762574180901E-4</v>
      </c>
      <c r="X124" s="2">
        <v>2.6174125378020102E-4</v>
      </c>
      <c r="Y124" s="2">
        <v>1.52573222294449E-3</v>
      </c>
      <c r="Z124" s="2">
        <v>7.2553368227090605E-5</v>
      </c>
      <c r="AA124" s="3">
        <f t="shared" si="5"/>
        <v>0.3409043730575006</v>
      </c>
      <c r="AB124" s="3">
        <f t="shared" si="6"/>
        <v>5.7165485398487655E-2</v>
      </c>
      <c r="AC124" s="3">
        <f t="shared" si="7"/>
        <v>8.347895857950513E-2</v>
      </c>
      <c r="AD124" s="3">
        <f t="shared" si="8"/>
        <v>-4.6020917956591419E-2</v>
      </c>
      <c r="AE124" s="3">
        <f t="shared" si="9"/>
        <v>0.70420620132144207</v>
      </c>
    </row>
    <row r="125" spans="1:31" x14ac:dyDescent="0.25">
      <c r="A125" t="s">
        <v>63</v>
      </c>
      <c r="B125" s="1">
        <v>45.421554565429602</v>
      </c>
      <c r="C125" s="1">
        <v>39.487205505371001</v>
      </c>
      <c r="D125" s="8">
        <v>51.710842132568303</v>
      </c>
      <c r="E125" s="1">
        <v>33.330001831054602</v>
      </c>
      <c r="F125" s="3">
        <v>0.55900001525878895</v>
      </c>
      <c r="G125" s="8">
        <v>43.810436248779297</v>
      </c>
      <c r="H125" s="1">
        <v>17.914739608764599</v>
      </c>
      <c r="I125" s="1">
        <v>28.8059997558593</v>
      </c>
      <c r="J125" s="8">
        <v>47.386451721191399</v>
      </c>
      <c r="K125" s="1">
        <v>30.593999862670898</v>
      </c>
      <c r="L125" s="3">
        <v>0.344019144773483</v>
      </c>
      <c r="M125" s="3">
        <v>0.43953597545623702</v>
      </c>
      <c r="N125">
        <v>16</v>
      </c>
      <c r="O125">
        <v>0</v>
      </c>
      <c r="P125">
        <v>0</v>
      </c>
      <c r="Q125">
        <v>0</v>
      </c>
      <c r="R125">
        <v>2</v>
      </c>
      <c r="S125">
        <v>100</v>
      </c>
      <c r="T125">
        <v>0.40000000596046398</v>
      </c>
      <c r="U125">
        <v>1.29999995231628</v>
      </c>
      <c r="V125">
        <v>0.89999997615814198</v>
      </c>
      <c r="W125" s="2">
        <v>2.4734885664656699E-4</v>
      </c>
      <c r="X125" s="2">
        <v>2.6005864492617499E-4</v>
      </c>
      <c r="Y125" s="2">
        <v>1.5130073297768801E-3</v>
      </c>
      <c r="Z125" s="2">
        <v>7.1129572461359203E-5</v>
      </c>
      <c r="AA125" s="3">
        <f t="shared" si="5"/>
        <v>3.5470347328810478E-2</v>
      </c>
      <c r="AB125" s="3">
        <f t="shared" si="6"/>
        <v>0.20004571391475023</v>
      </c>
      <c r="AC125" s="3">
        <f t="shared" si="7"/>
        <v>8.1624740098581922E-2</v>
      </c>
      <c r="AD125" s="3">
        <f t="shared" si="8"/>
        <v>-8.3626377622911197E-2</v>
      </c>
      <c r="AE125" s="3">
        <f t="shared" si="9"/>
        <v>0.80038696902618811</v>
      </c>
    </row>
    <row r="126" spans="1:31" x14ac:dyDescent="0.25">
      <c r="A126" t="s">
        <v>123</v>
      </c>
      <c r="B126" s="1">
        <v>74.102317810058594</v>
      </c>
      <c r="C126" s="1">
        <v>69.342674255371094</v>
      </c>
      <c r="D126" s="8">
        <v>108.949867248535</v>
      </c>
      <c r="E126" s="1">
        <v>64.4219970703125</v>
      </c>
      <c r="F126" s="3">
        <v>0.53899997472762995</v>
      </c>
      <c r="G126" s="8">
        <v>80.113182067871094</v>
      </c>
      <c r="H126" s="1">
        <v>62.552700042724602</v>
      </c>
      <c r="I126" s="1">
        <v>47.932998657226499</v>
      </c>
      <c r="J126" s="8">
        <v>86.575172424316406</v>
      </c>
      <c r="K126" s="1">
        <v>51.1640014648437</v>
      </c>
      <c r="L126" s="3">
        <v>0.39609134197235102</v>
      </c>
      <c r="M126" s="3">
        <v>0.62582474946975697</v>
      </c>
      <c r="N126">
        <v>14</v>
      </c>
      <c r="O126">
        <v>0</v>
      </c>
      <c r="P126">
        <v>0</v>
      </c>
      <c r="Q126">
        <v>0</v>
      </c>
      <c r="R126">
        <v>2</v>
      </c>
      <c r="S126">
        <v>100</v>
      </c>
      <c r="T126">
        <v>0.40000000596046398</v>
      </c>
      <c r="U126">
        <v>1.29999995231628</v>
      </c>
      <c r="V126">
        <v>0.89999997615814198</v>
      </c>
      <c r="W126" s="2">
        <v>2.4801641120575298E-4</v>
      </c>
      <c r="X126" s="2">
        <v>2.7366532594896799E-4</v>
      </c>
      <c r="Y126" s="2">
        <v>1.74523994792252E-3</v>
      </c>
      <c r="Z126" s="2">
        <v>7.2392540459986695E-5</v>
      </c>
      <c r="AA126" s="3">
        <f t="shared" si="5"/>
        <v>8.1115738825062636E-2</v>
      </c>
      <c r="AB126" s="3">
        <f t="shared" si="6"/>
        <v>0.24851216590641556</v>
      </c>
      <c r="AC126" s="3">
        <f t="shared" si="7"/>
        <v>8.0660762556788446E-2</v>
      </c>
      <c r="AD126" s="3">
        <f t="shared" si="8"/>
        <v>-0.20536688468998071</v>
      </c>
      <c r="AE126" s="3">
        <f t="shared" si="9"/>
        <v>0.89669526092348284</v>
      </c>
    </row>
    <row r="127" spans="1:31" x14ac:dyDescent="0.25">
      <c r="A127" s="9" t="s">
        <v>218</v>
      </c>
      <c r="B127" s="1">
        <v>183.89305114746</v>
      </c>
      <c r="C127" s="1">
        <v>136.59010314941401</v>
      </c>
      <c r="D127" s="8">
        <v>203.61837768554599</v>
      </c>
      <c r="E127" s="1">
        <v>125.1070022583</v>
      </c>
      <c r="F127" s="3">
        <v>0.912999987602233</v>
      </c>
      <c r="G127" s="8">
        <v>201.22198486328099</v>
      </c>
      <c r="H127" s="1">
        <v>27.544824600219702</v>
      </c>
      <c r="I127" s="1">
        <v>123.88600158691401</v>
      </c>
      <c r="J127" s="8">
        <v>217.00686645507801</v>
      </c>
      <c r="K127" s="1">
        <v>126.6070022583</v>
      </c>
      <c r="L127" s="3">
        <v>0.43834528326988198</v>
      </c>
      <c r="M127" s="3">
        <v>0.76465517282485895</v>
      </c>
      <c r="N127" s="11">
        <v>28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2.43091897573322E-4</v>
      </c>
      <c r="X127" s="2">
        <v>2.6158036780543598E-4</v>
      </c>
      <c r="Y127" s="2">
        <v>7.2952214395627298E-5</v>
      </c>
      <c r="Z127" s="2">
        <v>7.3019902629312101E-5</v>
      </c>
      <c r="AA127" s="3">
        <f t="shared" si="5"/>
        <v>9.4233760371539452E-2</v>
      </c>
      <c r="AB127" s="3">
        <f t="shared" si="6"/>
        <v>0.58874516858441228</v>
      </c>
      <c r="AC127" s="3">
        <f t="shared" si="7"/>
        <v>7.8445114247938444E-2</v>
      </c>
      <c r="AD127" s="3">
        <f t="shared" si="8"/>
        <v>6.5752850610607774E-2</v>
      </c>
      <c r="AE127" s="3">
        <f t="shared" si="9"/>
        <v>0.42693838784977711</v>
      </c>
    </row>
    <row r="128" spans="1:31" x14ac:dyDescent="0.25">
      <c r="A128" t="s">
        <v>83</v>
      </c>
      <c r="B128" s="1">
        <v>186.75717163085901</v>
      </c>
      <c r="C128" s="1">
        <v>136.59010314941401</v>
      </c>
      <c r="D128" s="8">
        <v>189.47019958496</v>
      </c>
      <c r="E128" s="1">
        <v>112.637001037597</v>
      </c>
      <c r="F128" s="3">
        <v>1</v>
      </c>
      <c r="G128" s="8">
        <v>189.47019958496</v>
      </c>
      <c r="H128" s="1">
        <v>189.47019958496</v>
      </c>
      <c r="I128" s="1">
        <v>112.637001037597</v>
      </c>
      <c r="J128" s="8">
        <v>204.31150817871</v>
      </c>
      <c r="K128" s="1">
        <v>120.38400268554599</v>
      </c>
      <c r="L128" s="3">
        <v>0.67392921447753895</v>
      </c>
      <c r="M128" s="3">
        <v>0.63533121347427302</v>
      </c>
      <c r="N128">
        <v>76</v>
      </c>
      <c r="O128">
        <v>0</v>
      </c>
      <c r="P128">
        <v>0</v>
      </c>
      <c r="Q128">
        <v>0</v>
      </c>
      <c r="R128">
        <v>2</v>
      </c>
      <c r="S128">
        <v>100</v>
      </c>
      <c r="T128">
        <v>0.40000000596046398</v>
      </c>
      <c r="U128">
        <v>1.29999995231628</v>
      </c>
      <c r="V128">
        <v>0.89999997615814198</v>
      </c>
      <c r="W128" s="2">
        <v>2.4774792836978999E-4</v>
      </c>
      <c r="X128" s="2">
        <v>2.5559208006598001E-4</v>
      </c>
      <c r="Y128" s="2">
        <v>1.3922695070505101E-3</v>
      </c>
      <c r="Z128" s="2">
        <v>7.3089686338789693E-5</v>
      </c>
      <c r="AA128" s="3">
        <f t="shared" si="5"/>
        <v>1.4527034921387212E-2</v>
      </c>
      <c r="AB128" s="3">
        <f t="shared" si="6"/>
        <v>0.49580023345627389</v>
      </c>
      <c r="AC128" s="3">
        <f t="shared" si="7"/>
        <v>7.8330569272953315E-2</v>
      </c>
      <c r="AD128" s="3">
        <f t="shared" si="8"/>
        <v>7.8330569272953315E-2</v>
      </c>
      <c r="AE128" s="3">
        <f t="shared" si="9"/>
        <v>0.92166943072704666</v>
      </c>
    </row>
    <row r="129" spans="1:31" x14ac:dyDescent="0.25">
      <c r="A129" s="9" t="s">
        <v>171</v>
      </c>
      <c r="B129" s="1">
        <v>85.4232177734375</v>
      </c>
      <c r="C129" s="1">
        <v>69.342674255371094</v>
      </c>
      <c r="D129" s="8">
        <v>104.54521942138599</v>
      </c>
      <c r="E129" s="1">
        <v>62.235000610351499</v>
      </c>
      <c r="F129" s="3">
        <v>0.64899998903274503</v>
      </c>
      <c r="G129" s="8">
        <v>84.635269165039006</v>
      </c>
      <c r="H129" s="1">
        <v>56.723648071288999</v>
      </c>
      <c r="I129" s="1">
        <v>50.852001190185497</v>
      </c>
      <c r="J129" s="8">
        <v>91.077262878417898</v>
      </c>
      <c r="K129" s="1">
        <v>54.073001861572202</v>
      </c>
      <c r="L129" s="3">
        <v>0.52946686744689897</v>
      </c>
      <c r="M129" s="3">
        <v>0.58771842718124301</v>
      </c>
      <c r="N129" s="11">
        <v>13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0.40000000596046398</v>
      </c>
      <c r="U129" s="10">
        <v>1.29999995231628</v>
      </c>
      <c r="V129" s="10">
        <v>0.89999997615814198</v>
      </c>
      <c r="W129" s="2">
        <v>2.0277187286410399E-4</v>
      </c>
      <c r="X129" s="2">
        <v>2.6736769359558799E-4</v>
      </c>
      <c r="Y129" s="2">
        <v>7.1430680691264502E-5</v>
      </c>
      <c r="Z129" s="2">
        <v>7.2164264565799304E-5</v>
      </c>
      <c r="AA129" s="3">
        <f t="shared" si="5"/>
        <v>9.2240567486970553E-3</v>
      </c>
      <c r="AB129" s="3">
        <f t="shared" si="6"/>
        <v>0.31343741579685763</v>
      </c>
      <c r="AC129" s="3">
        <f t="shared" si="7"/>
        <v>7.6114766065397479E-2</v>
      </c>
      <c r="AD129" s="3">
        <f t="shared" si="8"/>
        <v>-0.12882422187745737</v>
      </c>
      <c r="AE129" s="3">
        <f t="shared" si="9"/>
        <v>0.88643195682191078</v>
      </c>
    </row>
    <row r="130" spans="1:31" x14ac:dyDescent="0.25">
      <c r="A130" t="s">
        <v>38</v>
      </c>
      <c r="B130" s="1">
        <v>91.314987182617102</v>
      </c>
      <c r="C130" s="1">
        <v>53.869369506835902</v>
      </c>
      <c r="D130" s="8">
        <v>100.47508239746</v>
      </c>
      <c r="E130" s="1">
        <v>64.345001220703097</v>
      </c>
      <c r="F130" s="3">
        <v>0.87000000476837103</v>
      </c>
      <c r="G130" s="8">
        <v>92.652648925781193</v>
      </c>
      <c r="H130" s="1">
        <v>60.172283172607401</v>
      </c>
      <c r="I130" s="1">
        <v>59.245998382568303</v>
      </c>
      <c r="J130" s="8">
        <v>99.652687072753906</v>
      </c>
      <c r="K130" s="1">
        <v>62.504001617431598</v>
      </c>
      <c r="L130" s="3">
        <v>0.51792114973068204</v>
      </c>
      <c r="M130" s="3">
        <v>0.70370638370513905</v>
      </c>
      <c r="N130">
        <v>22</v>
      </c>
      <c r="O130">
        <v>0</v>
      </c>
      <c r="P130">
        <v>0</v>
      </c>
      <c r="Q130">
        <v>0</v>
      </c>
      <c r="R130">
        <v>2</v>
      </c>
      <c r="S130">
        <v>100</v>
      </c>
      <c r="T130">
        <v>0.40000000596046398</v>
      </c>
      <c r="U130">
        <v>1.29999995231628</v>
      </c>
      <c r="V130">
        <v>0.89999997615814198</v>
      </c>
      <c r="W130" s="2">
        <v>2.4766247952356902E-4</v>
      </c>
      <c r="X130" s="2">
        <v>2.5514976005069901E-4</v>
      </c>
      <c r="Y130" s="2">
        <v>1.4277624431997501E-3</v>
      </c>
      <c r="Z130" s="2">
        <v>7.2011840529739803E-5</v>
      </c>
      <c r="AA130" s="3">
        <f t="shared" ref="AA130:AA193" si="10">ABS((G130-B130)/B130)</f>
        <v>1.4648874017678566E-2</v>
      </c>
      <c r="AB130" s="3">
        <f t="shared" ref="AB130:AB193" si="11">ABS((J130-C130)/C130)</f>
        <v>0.84989518134434827</v>
      </c>
      <c r="AC130" s="3">
        <f t="shared" ref="AC130:AC193" si="12">(J130-G130)/G130</f>
        <v>7.5551408709102846E-2</v>
      </c>
      <c r="AD130" s="3">
        <f t="shared" ref="AD130:AD193" si="13">(J130-D130)/D130</f>
        <v>-8.1850674324690422E-3</v>
      </c>
      <c r="AE130" s="3">
        <f t="shared" ref="AE130:AE193" si="14">(G130+H130-J130)/H130</f>
        <v>0.88366673528254303</v>
      </c>
    </row>
    <row r="131" spans="1:31" x14ac:dyDescent="0.25">
      <c r="A131" s="9" t="s">
        <v>212</v>
      </c>
      <c r="B131" s="1">
        <v>17.705507278442301</v>
      </c>
      <c r="C131" s="1">
        <v>18.711935043334901</v>
      </c>
      <c r="D131" s="8">
        <v>32.806900024413999</v>
      </c>
      <c r="E131" s="1">
        <v>17.899999618530199</v>
      </c>
      <c r="F131" s="3">
        <v>0.12600000202655701</v>
      </c>
      <c r="G131" s="8">
        <v>17.229253768920898</v>
      </c>
      <c r="H131" s="1">
        <v>17.823396682739201</v>
      </c>
      <c r="I131" s="1">
        <v>9.4980001449584908</v>
      </c>
      <c r="J131" s="8">
        <v>18.5072326660156</v>
      </c>
      <c r="K131" s="1">
        <v>10.137000083923301</v>
      </c>
      <c r="L131" s="3">
        <v>0.267303466796875</v>
      </c>
      <c r="M131" s="3">
        <v>0.40774735808372498</v>
      </c>
      <c r="N131" s="11">
        <v>9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0.40000000596046398</v>
      </c>
      <c r="U131" s="10">
        <v>1.29999995231628</v>
      </c>
      <c r="V131" s="10">
        <v>0.89999997615814198</v>
      </c>
      <c r="W131" s="2">
        <v>2.47474526986479E-4</v>
      </c>
      <c r="X131" s="2">
        <v>2.9797959723509799E-4</v>
      </c>
      <c r="Y131" s="2">
        <v>7.16988361091353E-5</v>
      </c>
      <c r="Z131" s="2">
        <v>7.2905000706668903E-5</v>
      </c>
      <c r="AA131" s="3">
        <f t="shared" si="10"/>
        <v>2.6898608553355303E-2</v>
      </c>
      <c r="AB131" s="3">
        <f t="shared" si="11"/>
        <v>1.0939669085277976E-2</v>
      </c>
      <c r="AC131" s="3">
        <f t="shared" si="12"/>
        <v>7.4174941888661028E-2</v>
      </c>
      <c r="AD131" s="3">
        <f t="shared" si="13"/>
        <v>-0.43587377496066304</v>
      </c>
      <c r="AE131" s="3">
        <f t="shared" si="14"/>
        <v>0.92829767973843391</v>
      </c>
    </row>
    <row r="132" spans="1:31" x14ac:dyDescent="0.25">
      <c r="A132" t="s">
        <v>55</v>
      </c>
      <c r="B132" s="1">
        <v>17.5345058441162</v>
      </c>
      <c r="C132" s="1">
        <v>18.711935043334901</v>
      </c>
      <c r="D132" s="8">
        <v>35.772861480712798</v>
      </c>
      <c r="E132" s="1">
        <v>19.4179992675781</v>
      </c>
      <c r="F132" s="3">
        <v>9.7999997437000205E-2</v>
      </c>
      <c r="G132" s="8">
        <v>18.536035537719702</v>
      </c>
      <c r="H132" s="1">
        <v>19.109582901000898</v>
      </c>
      <c r="I132" s="1">
        <v>10.1429996490478</v>
      </c>
      <c r="J132" s="8">
        <v>19.798017501831001</v>
      </c>
      <c r="K132" s="1">
        <v>10.7740001678466</v>
      </c>
      <c r="L132" s="3">
        <v>0.25010433793067899</v>
      </c>
      <c r="M132" s="3">
        <v>0.38944986462593001</v>
      </c>
      <c r="N132">
        <v>9</v>
      </c>
      <c r="O132">
        <v>0</v>
      </c>
      <c r="P132">
        <v>0</v>
      </c>
      <c r="Q132">
        <v>0</v>
      </c>
      <c r="R132">
        <v>2</v>
      </c>
      <c r="S132">
        <v>100</v>
      </c>
      <c r="T132">
        <v>0.40000000596046398</v>
      </c>
      <c r="U132">
        <v>1.29999995231628</v>
      </c>
      <c r="V132">
        <v>0.89999997615814198</v>
      </c>
      <c r="W132" s="2">
        <v>4.4455443276092399E-4</v>
      </c>
      <c r="X132" s="2">
        <v>2.7474734815768898E-4</v>
      </c>
      <c r="Y132" s="2">
        <v>1.9080589991062799E-3</v>
      </c>
      <c r="Z132" s="2">
        <v>7.2608214395586401E-5</v>
      </c>
      <c r="AA132" s="3">
        <f t="shared" si="10"/>
        <v>5.7117645772696249E-2</v>
      </c>
      <c r="AB132" s="3">
        <f t="shared" si="11"/>
        <v>5.8042231120450483E-2</v>
      </c>
      <c r="AC132" s="3">
        <f t="shared" si="12"/>
        <v>6.8082625410554667E-2</v>
      </c>
      <c r="AD132" s="3">
        <f t="shared" si="13"/>
        <v>-0.44656321349900263</v>
      </c>
      <c r="AE132" s="3">
        <f t="shared" si="14"/>
        <v>0.93396077922531751</v>
      </c>
    </row>
    <row r="133" spans="1:31" x14ac:dyDescent="0.25">
      <c r="A133" s="9" t="s">
        <v>209</v>
      </c>
      <c r="B133" s="1">
        <v>17.982475280761701</v>
      </c>
      <c r="C133" s="1">
        <v>18.711935043334901</v>
      </c>
      <c r="D133" s="8">
        <v>35.577259063720703</v>
      </c>
      <c r="E133" s="1">
        <v>19.2600002288818</v>
      </c>
      <c r="F133" s="3">
        <v>0.10199999809265101</v>
      </c>
      <c r="G133" s="8">
        <v>18.4724311828613</v>
      </c>
      <c r="H133" s="1">
        <v>19.047706604003899</v>
      </c>
      <c r="I133" s="1">
        <v>10.093000411987299</v>
      </c>
      <c r="J133" s="8">
        <v>19.724412918090799</v>
      </c>
      <c r="K133" s="1">
        <v>10.718999862670801</v>
      </c>
      <c r="L133" s="3">
        <v>0.34764006733894298</v>
      </c>
      <c r="M133" s="3">
        <v>0.435774385929107</v>
      </c>
      <c r="N133" s="11">
        <v>9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1.29999995231628</v>
      </c>
      <c r="V133" s="10">
        <v>0.89999997615814198</v>
      </c>
      <c r="W133" s="2">
        <v>2.6161596179008403E-4</v>
      </c>
      <c r="X133" s="2">
        <v>2.8787864721380098E-4</v>
      </c>
      <c r="Y133" s="2">
        <v>7.2125869337469299E-5</v>
      </c>
      <c r="Z133" s="2">
        <v>7.1525828388985206E-5</v>
      </c>
      <c r="AA133" s="3">
        <f t="shared" si="10"/>
        <v>2.7246299213533255E-2</v>
      </c>
      <c r="AB133" s="3">
        <f t="shared" si="11"/>
        <v>5.4108667671788339E-2</v>
      </c>
      <c r="AC133" s="3">
        <f t="shared" si="12"/>
        <v>6.7775688150409061E-2</v>
      </c>
      <c r="AD133" s="3">
        <f t="shared" si="13"/>
        <v>-0.44558930515801232</v>
      </c>
      <c r="AE133" s="3">
        <f t="shared" si="14"/>
        <v>0.93427126103641644</v>
      </c>
    </row>
    <row r="134" spans="1:31" x14ac:dyDescent="0.25">
      <c r="A134" s="9" t="s">
        <v>149</v>
      </c>
      <c r="B134" s="1">
        <v>21.850471496581999</v>
      </c>
      <c r="C134" s="1">
        <v>39.487205505371001</v>
      </c>
      <c r="D134" s="8">
        <v>26.073604583740199</v>
      </c>
      <c r="E134" s="1">
        <v>16.357000350952099</v>
      </c>
      <c r="F134" s="3">
        <v>0.23299999535083701</v>
      </c>
      <c r="G134" s="8">
        <v>21.6060066223144</v>
      </c>
      <c r="H134" s="1">
        <v>5.8247714042663503</v>
      </c>
      <c r="I134" s="1">
        <v>13.8669996261596</v>
      </c>
      <c r="J134" s="8">
        <v>23.018407821655199</v>
      </c>
      <c r="K134" s="1">
        <v>14.572999954223601</v>
      </c>
      <c r="L134" s="3">
        <v>0.53754431009292603</v>
      </c>
      <c r="M134" s="3">
        <v>0.53754425048828103</v>
      </c>
      <c r="N134" s="11">
        <v>14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0.40000000596046398</v>
      </c>
      <c r="U134" s="10">
        <v>1.29999995231628</v>
      </c>
      <c r="V134" s="10">
        <v>0.89999997615814198</v>
      </c>
      <c r="W134" s="2">
        <v>2.4530975497327702E-4</v>
      </c>
      <c r="X134" s="2">
        <v>2.6335031725466203E-4</v>
      </c>
      <c r="Y134" s="2">
        <v>7.2826645919121802E-5</v>
      </c>
      <c r="Z134" s="2">
        <v>7.1743532316759202E-5</v>
      </c>
      <c r="AA134" s="3">
        <f t="shared" si="10"/>
        <v>1.1188082339817716E-2</v>
      </c>
      <c r="AB134" s="3">
        <f t="shared" si="11"/>
        <v>0.41706667952169307</v>
      </c>
      <c r="AC134" s="3">
        <f t="shared" si="12"/>
        <v>6.5370765825929614E-2</v>
      </c>
      <c r="AD134" s="3">
        <f t="shared" si="13"/>
        <v>-0.11717584932580653</v>
      </c>
      <c r="AE134" s="3">
        <f t="shared" si="14"/>
        <v>0.75751817516713416</v>
      </c>
    </row>
    <row r="135" spans="1:31" x14ac:dyDescent="0.25">
      <c r="A135" t="s">
        <v>104</v>
      </c>
      <c r="B135" s="1">
        <v>185.72666931152301</v>
      </c>
      <c r="C135" s="1">
        <v>61.505165100097599</v>
      </c>
      <c r="D135" s="8">
        <v>203.48295593261699</v>
      </c>
      <c r="E135" s="1">
        <v>150.89599609375</v>
      </c>
      <c r="F135" s="3">
        <v>0.76200002431869496</v>
      </c>
      <c r="G135" s="8">
        <v>184.87974548339801</v>
      </c>
      <c r="H135" s="1">
        <v>78.164710998535099</v>
      </c>
      <c r="I135" s="1">
        <v>138.74200439453099</v>
      </c>
      <c r="J135" s="8">
        <v>98.026771545410099</v>
      </c>
      <c r="K135" s="1">
        <v>63.650001525878899</v>
      </c>
      <c r="L135" s="3">
        <v>0.89820933341979903</v>
      </c>
      <c r="M135" s="3">
        <v>0.95363926887512196</v>
      </c>
      <c r="N135">
        <v>25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0.89999997615814198</v>
      </c>
      <c r="U135">
        <v>1.29999995231628</v>
      </c>
      <c r="V135">
        <v>0.89999997615814198</v>
      </c>
      <c r="W135" s="2">
        <v>2.5950800045393402E-4</v>
      </c>
      <c r="X135" s="2">
        <v>2.5132912560366002E-4</v>
      </c>
      <c r="Y135" s="2">
        <v>1.2938029831275301E-3</v>
      </c>
      <c r="Z135" s="2">
        <v>7.2287584771402099E-5</v>
      </c>
      <c r="AA135" s="3">
        <f t="shared" si="10"/>
        <v>4.5600550059099907E-3</v>
      </c>
      <c r="AB135" s="3">
        <f t="shared" si="11"/>
        <v>0.59379738898147505</v>
      </c>
      <c r="AC135" s="3">
        <f t="shared" si="12"/>
        <v>-0.46978090385670296</v>
      </c>
      <c r="AD135" s="3">
        <f t="shared" si="13"/>
        <v>-0.51825561459864244</v>
      </c>
      <c r="AE135" s="3">
        <f t="shared" si="14"/>
        <v>2.1111532663328809</v>
      </c>
    </row>
    <row r="136" spans="1:31" x14ac:dyDescent="0.25">
      <c r="A136" s="9" t="s">
        <v>194</v>
      </c>
      <c r="B136" s="1">
        <v>44.0978393554687</v>
      </c>
      <c r="C136" s="1">
        <v>39.487205505371001</v>
      </c>
      <c r="D136" s="8">
        <v>54.253189086913999</v>
      </c>
      <c r="E136" s="1">
        <v>34.450000762939403</v>
      </c>
      <c r="F136" s="3">
        <v>0.47699999809265098</v>
      </c>
      <c r="G136" s="8">
        <v>46.631809234619098</v>
      </c>
      <c r="H136" s="1">
        <v>14.6615657806396</v>
      </c>
      <c r="I136" s="1">
        <v>30.139999389648398</v>
      </c>
      <c r="J136" s="8">
        <v>49.025169372558501</v>
      </c>
      <c r="K136" s="1">
        <v>31.3579998016357</v>
      </c>
      <c r="L136" s="3">
        <v>0.536413013935089</v>
      </c>
      <c r="M136" s="3">
        <v>0.575974881649017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0.40000000596046398</v>
      </c>
      <c r="U136" s="10">
        <v>1.29999995231628</v>
      </c>
      <c r="V136" s="10">
        <v>0.89999997615814198</v>
      </c>
      <c r="W136" s="2">
        <v>2.39826127653941E-4</v>
      </c>
      <c r="X136" s="2">
        <v>2.6656925911083801E-4</v>
      </c>
      <c r="Y136" s="2">
        <v>7.2786169766914099E-5</v>
      </c>
      <c r="Z136" s="2">
        <v>7.2636779805179604E-5</v>
      </c>
      <c r="AA136" s="3">
        <f t="shared" si="10"/>
        <v>5.7462449775017216E-2</v>
      </c>
      <c r="AB136" s="3">
        <f t="shared" si="11"/>
        <v>0.24154567904001609</v>
      </c>
      <c r="AC136" s="3">
        <f t="shared" si="12"/>
        <v>5.1324625340991296E-2</v>
      </c>
      <c r="AD136" s="3">
        <f t="shared" si="13"/>
        <v>-9.6363362271297492E-2</v>
      </c>
      <c r="AE136" s="3">
        <f t="shared" si="14"/>
        <v>0.83675958122427796</v>
      </c>
    </row>
    <row r="137" spans="1:31" x14ac:dyDescent="0.25">
      <c r="A137" s="9" t="s">
        <v>172</v>
      </c>
      <c r="B137" s="1">
        <v>96.033950805664006</v>
      </c>
      <c r="C137" s="1">
        <v>69.342674255371094</v>
      </c>
      <c r="D137" s="8">
        <v>123.045166015625</v>
      </c>
      <c r="E137" s="1">
        <v>72.944999694824205</v>
      </c>
      <c r="F137" s="3">
        <v>0.62599998712539595</v>
      </c>
      <c r="G137" s="8">
        <v>96.964096069335895</v>
      </c>
      <c r="H137" s="1">
        <v>69.735763549804602</v>
      </c>
      <c r="I137" s="1">
        <v>57.957000732421797</v>
      </c>
      <c r="J137" s="8">
        <v>101.930488586425</v>
      </c>
      <c r="K137" s="1">
        <v>60.438999176025298</v>
      </c>
      <c r="L137" s="3">
        <v>0.52773898839950495</v>
      </c>
      <c r="M137" s="3">
        <v>0.61392873525619496</v>
      </c>
      <c r="N137" s="11">
        <v>14</v>
      </c>
      <c r="O137" s="11">
        <v>0</v>
      </c>
      <c r="P137" s="11">
        <v>0</v>
      </c>
      <c r="Q137" s="11">
        <v>0</v>
      </c>
      <c r="R137" s="11">
        <v>2</v>
      </c>
      <c r="S137" s="11">
        <v>100</v>
      </c>
      <c r="T137" s="10">
        <v>0.40000000596046398</v>
      </c>
      <c r="U137" s="10">
        <v>1.29999995231628</v>
      </c>
      <c r="V137" s="10">
        <v>0.89999997615814198</v>
      </c>
      <c r="W137" s="2">
        <v>2.0415062317624599E-4</v>
      </c>
      <c r="X137" s="2">
        <v>2.6126106968149499E-4</v>
      </c>
      <c r="Y137" s="2">
        <v>7.2002156230155297E-5</v>
      </c>
      <c r="Z137" s="2">
        <v>7.1422917244490195E-5</v>
      </c>
      <c r="AA137" s="3">
        <f t="shared" si="10"/>
        <v>9.6855878141902906E-3</v>
      </c>
      <c r="AB137" s="3">
        <f t="shared" si="11"/>
        <v>0.46995323847824838</v>
      </c>
      <c r="AC137" s="3">
        <f t="shared" si="12"/>
        <v>5.121888119843656E-2</v>
      </c>
      <c r="AD137" s="3">
        <f t="shared" si="13"/>
        <v>-0.17160103166116036</v>
      </c>
      <c r="AE137" s="3">
        <f t="shared" si="14"/>
        <v>0.92878270396305129</v>
      </c>
    </row>
    <row r="138" spans="1:31" x14ac:dyDescent="0.25">
      <c r="A138" t="s">
        <v>59</v>
      </c>
      <c r="B138" s="1">
        <v>207.24542236328099</v>
      </c>
      <c r="C138" s="1">
        <v>136.59010314941401</v>
      </c>
      <c r="D138" s="8">
        <v>207.77642822265599</v>
      </c>
      <c r="E138" s="1">
        <v>123.00700378417901</v>
      </c>
      <c r="F138" s="3">
        <v>0.98299998044967596</v>
      </c>
      <c r="G138" s="8">
        <v>206.97602844238199</v>
      </c>
      <c r="H138" s="1">
        <v>47.0823554992675</v>
      </c>
      <c r="I138" s="1">
        <v>122.597999572753</v>
      </c>
      <c r="J138" s="8">
        <v>217.56553649902301</v>
      </c>
      <c r="K138" s="1">
        <v>128.11999511718699</v>
      </c>
      <c r="L138" s="3">
        <v>0.479331225156784</v>
      </c>
      <c r="M138" s="3">
        <v>0.65249627828598</v>
      </c>
      <c r="N138">
        <v>46</v>
      </c>
      <c r="O138">
        <v>0</v>
      </c>
      <c r="P138">
        <v>0</v>
      </c>
      <c r="Q138">
        <v>0</v>
      </c>
      <c r="R138">
        <v>2</v>
      </c>
      <c r="S138">
        <v>100</v>
      </c>
      <c r="T138">
        <v>0.40000000596046398</v>
      </c>
      <c r="U138">
        <v>1.29999995231628</v>
      </c>
      <c r="V138">
        <v>0.89999997615814198</v>
      </c>
      <c r="W138" s="2">
        <v>2.4850486079230899E-4</v>
      </c>
      <c r="X138" s="2">
        <v>2.5401575840078202E-4</v>
      </c>
      <c r="Y138" s="2">
        <v>1.6724596498534001E-3</v>
      </c>
      <c r="Z138" s="2">
        <v>7.2002061642706394E-5</v>
      </c>
      <c r="AA138" s="3">
        <f t="shared" si="10"/>
        <v>1.2998787516125914E-3</v>
      </c>
      <c r="AB138" s="3">
        <f t="shared" si="11"/>
        <v>0.59283528954532749</v>
      </c>
      <c r="AC138" s="3">
        <f t="shared" si="12"/>
        <v>5.1162968660348661E-2</v>
      </c>
      <c r="AD138" s="3">
        <f t="shared" si="13"/>
        <v>4.7113661352754022E-2</v>
      </c>
      <c r="AE138" s="3">
        <f t="shared" si="14"/>
        <v>0.77508542331095176</v>
      </c>
    </row>
    <row r="139" spans="1:31" x14ac:dyDescent="0.25">
      <c r="A139" t="s">
        <v>85</v>
      </c>
      <c r="B139" s="1">
        <v>177.43194580078099</v>
      </c>
      <c r="C139" s="1">
        <v>136.59010314941401</v>
      </c>
      <c r="D139" s="8">
        <v>196.45559692382801</v>
      </c>
      <c r="E139" s="1">
        <v>115.52700042724599</v>
      </c>
      <c r="F139" s="3">
        <v>0.962000012397766</v>
      </c>
      <c r="G139" s="8">
        <v>193.634841918945</v>
      </c>
      <c r="H139" s="1">
        <v>77.292312622070298</v>
      </c>
      <c r="I139" s="1">
        <v>113.95700073242099</v>
      </c>
      <c r="J139" s="8">
        <v>203.092514038085</v>
      </c>
      <c r="K139" s="1">
        <v>118.679000854492</v>
      </c>
      <c r="L139" s="3">
        <v>0.45685532689094499</v>
      </c>
      <c r="M139" s="3">
        <v>0.46255651116371099</v>
      </c>
      <c r="N139">
        <v>44</v>
      </c>
      <c r="O139">
        <v>0</v>
      </c>
      <c r="P139">
        <v>0</v>
      </c>
      <c r="Q139">
        <v>0</v>
      </c>
      <c r="R139">
        <v>2</v>
      </c>
      <c r="S139">
        <v>100</v>
      </c>
      <c r="T139">
        <v>0.40000000596046398</v>
      </c>
      <c r="U139">
        <v>1.29999995231628</v>
      </c>
      <c r="V139">
        <v>0.89999997615814198</v>
      </c>
      <c r="W139" s="2">
        <v>2.46939482167363E-4</v>
      </c>
      <c r="X139" s="2">
        <v>2.5611635646782799E-4</v>
      </c>
      <c r="Y139" s="2">
        <v>1.3020826736465001E-3</v>
      </c>
      <c r="Z139" s="2">
        <v>7.2503527917433503E-5</v>
      </c>
      <c r="AA139" s="3">
        <f t="shared" si="10"/>
        <v>9.1318933831433455E-2</v>
      </c>
      <c r="AB139" s="3">
        <f t="shared" si="11"/>
        <v>0.48687576446095027</v>
      </c>
      <c r="AC139" s="3">
        <f t="shared" si="12"/>
        <v>4.8842822011851333E-2</v>
      </c>
      <c r="AD139" s="3">
        <f t="shared" si="13"/>
        <v>3.378329362044253E-2</v>
      </c>
      <c r="AE139" s="3">
        <f t="shared" si="14"/>
        <v>0.87763760976613037</v>
      </c>
    </row>
    <row r="140" spans="1:31" x14ac:dyDescent="0.25">
      <c r="A140" t="s">
        <v>37</v>
      </c>
      <c r="B140" s="1">
        <v>22.2507209777832</v>
      </c>
      <c r="C140" s="1">
        <v>39.487205505371001</v>
      </c>
      <c r="D140" s="8">
        <v>26.434005737304599</v>
      </c>
      <c r="E140" s="1">
        <v>16.537000656127901</v>
      </c>
      <c r="F140" s="3">
        <v>0.23299999535083701</v>
      </c>
      <c r="G140" s="8">
        <v>21.966405868530199</v>
      </c>
      <c r="H140" s="1">
        <v>5.8247714042663503</v>
      </c>
      <c r="I140" s="1">
        <v>14.046999931335399</v>
      </c>
      <c r="J140" s="8">
        <v>23.018407821655199</v>
      </c>
      <c r="K140" s="1">
        <v>14.572999954223601</v>
      </c>
      <c r="L140" s="3">
        <v>0.51558446884155196</v>
      </c>
      <c r="M140" s="3">
        <v>0.51558440923690796</v>
      </c>
      <c r="N140">
        <v>15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2.4516964913345797E-4</v>
      </c>
      <c r="X140" s="2">
        <v>2.56401079241186E-4</v>
      </c>
      <c r="Y140" s="2">
        <v>1.7968814354389899E-3</v>
      </c>
      <c r="Z140" s="2">
        <v>7.1454749559052194E-5</v>
      </c>
      <c r="AA140" s="3">
        <f t="shared" si="10"/>
        <v>1.2777793112271842E-2</v>
      </c>
      <c r="AB140" s="3">
        <f t="shared" si="11"/>
        <v>0.41706667952169307</v>
      </c>
      <c r="AC140" s="3">
        <f t="shared" si="12"/>
        <v>4.7891401052191834E-2</v>
      </c>
      <c r="AD140" s="3">
        <f t="shared" si="13"/>
        <v>-0.12921227110233952</v>
      </c>
      <c r="AE140" s="3">
        <f t="shared" si="14"/>
        <v>0.81939171855663528</v>
      </c>
    </row>
    <row r="141" spans="1:31" x14ac:dyDescent="0.25">
      <c r="A141" s="9" t="s">
        <v>214</v>
      </c>
      <c r="B141" s="1">
        <v>76.624656677246094</v>
      </c>
      <c r="C141" s="1">
        <v>69.342674255371094</v>
      </c>
      <c r="D141" s="8">
        <v>109.120735168457</v>
      </c>
      <c r="E141" s="1">
        <v>64.141998291015597</v>
      </c>
      <c r="F141" s="3">
        <v>0.55299997329711903</v>
      </c>
      <c r="G141" s="8">
        <v>81.737602233886705</v>
      </c>
      <c r="H141" s="1">
        <v>61.259925842285099</v>
      </c>
      <c r="I141" s="1">
        <v>48.502998352050703</v>
      </c>
      <c r="J141" s="8">
        <v>85.515609741210895</v>
      </c>
      <c r="K141" s="1">
        <v>50.391998291015597</v>
      </c>
      <c r="L141" s="3">
        <v>0.41001662611961298</v>
      </c>
      <c r="M141" s="3">
        <v>0.70165973901748602</v>
      </c>
      <c r="N141" s="11">
        <v>13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0.40000000596046398</v>
      </c>
      <c r="U141" s="10">
        <v>1.29999995231628</v>
      </c>
      <c r="V141" s="10">
        <v>0.89999997615814198</v>
      </c>
      <c r="W141" s="2">
        <v>2.3785688972566201E-4</v>
      </c>
      <c r="X141" s="2">
        <v>2.7204307843930998E-4</v>
      </c>
      <c r="Y141" s="2">
        <v>7.2557450039312203E-5</v>
      </c>
      <c r="Z141" s="2">
        <v>7.2353483119513799E-5</v>
      </c>
      <c r="AA141" s="3">
        <f t="shared" si="10"/>
        <v>6.6727157789131269E-2</v>
      </c>
      <c r="AB141" s="3">
        <f t="shared" si="11"/>
        <v>0.23323207043153646</v>
      </c>
      <c r="AC141" s="3">
        <f t="shared" si="12"/>
        <v>4.6221168765309184E-2</v>
      </c>
      <c r="AD141" s="3">
        <f t="shared" si="13"/>
        <v>-0.21632117297235298</v>
      </c>
      <c r="AE141" s="3">
        <f t="shared" si="14"/>
        <v>0.93832823896896755</v>
      </c>
    </row>
    <row r="142" spans="1:31" x14ac:dyDescent="0.25">
      <c r="A142" s="9" t="s">
        <v>215</v>
      </c>
      <c r="B142" s="1">
        <v>75.384620666503906</v>
      </c>
      <c r="C142" s="1">
        <v>69.342674255371094</v>
      </c>
      <c r="D142" s="8">
        <v>111.386711120605</v>
      </c>
      <c r="E142" s="1">
        <v>65.261001586914006</v>
      </c>
      <c r="F142" s="3">
        <v>0.51700001955032304</v>
      </c>
      <c r="G142" s="8">
        <v>81.490379333496094</v>
      </c>
      <c r="H142" s="1">
        <v>61.897274017333899</v>
      </c>
      <c r="I142" s="1">
        <v>48.202999114990199</v>
      </c>
      <c r="J142" s="8">
        <v>85.160400390625</v>
      </c>
      <c r="K142" s="1">
        <v>50.037998199462798</v>
      </c>
      <c r="L142" s="3">
        <v>0.43834641575813199</v>
      </c>
      <c r="M142" s="3">
        <v>0.67964410781860296</v>
      </c>
      <c r="N142" s="11">
        <v>13</v>
      </c>
      <c r="O142" s="11">
        <v>0</v>
      </c>
      <c r="P142" s="11">
        <v>0</v>
      </c>
      <c r="Q142" s="11">
        <v>0</v>
      </c>
      <c r="R142" s="11">
        <v>2</v>
      </c>
      <c r="S142" s="11">
        <v>100</v>
      </c>
      <c r="T142" s="10">
        <v>0.40000000596046398</v>
      </c>
      <c r="U142" s="10">
        <v>1.29999995231628</v>
      </c>
      <c r="V142" s="10">
        <v>0.89999997615814198</v>
      </c>
      <c r="W142" s="2">
        <v>2.3586634779348899E-4</v>
      </c>
      <c r="X142" s="2">
        <v>2.7232937281951297E-4</v>
      </c>
      <c r="Y142" s="2">
        <v>7.2211638325825306E-5</v>
      </c>
      <c r="Z142" s="2">
        <v>7.2232629463542199E-5</v>
      </c>
      <c r="AA142" s="3">
        <f t="shared" si="10"/>
        <v>8.0994752152479754E-2</v>
      </c>
      <c r="AB142" s="3">
        <f t="shared" si="11"/>
        <v>0.22810954877513551</v>
      </c>
      <c r="AC142" s="3">
        <f t="shared" si="12"/>
        <v>4.5036249519829735E-2</v>
      </c>
      <c r="AD142" s="3">
        <f t="shared" si="13"/>
        <v>-0.23545277947549073</v>
      </c>
      <c r="AE142" s="3">
        <f t="shared" si="14"/>
        <v>0.9407078725938538</v>
      </c>
    </row>
    <row r="143" spans="1:31" x14ac:dyDescent="0.25">
      <c r="A143" t="s">
        <v>108</v>
      </c>
      <c r="B143" s="1">
        <v>96.564559936523395</v>
      </c>
      <c r="C143" s="1">
        <v>69.342674255371094</v>
      </c>
      <c r="D143" s="8">
        <v>123.14308166503901</v>
      </c>
      <c r="E143" s="1">
        <v>72.876998901367102</v>
      </c>
      <c r="F143" s="3">
        <v>0.60699999332427901</v>
      </c>
      <c r="G143" s="8">
        <v>97.269226074218693</v>
      </c>
      <c r="H143" s="1">
        <v>65.837097167968693</v>
      </c>
      <c r="I143" s="1">
        <v>58.070999145507798</v>
      </c>
      <c r="J143" s="8">
        <v>101.34645080566401</v>
      </c>
      <c r="K143" s="1">
        <v>60.097999572753899</v>
      </c>
      <c r="L143" s="3">
        <v>0.50462126731872503</v>
      </c>
      <c r="M143" s="3">
        <v>0.56617683172225897</v>
      </c>
      <c r="N143">
        <v>14</v>
      </c>
      <c r="O143">
        <v>0</v>
      </c>
      <c r="P143">
        <v>0</v>
      </c>
      <c r="Q143">
        <v>0</v>
      </c>
      <c r="R143">
        <v>2</v>
      </c>
      <c r="S143">
        <v>100</v>
      </c>
      <c r="T143">
        <v>0.40000000596046398</v>
      </c>
      <c r="U143">
        <v>1.29999995231628</v>
      </c>
      <c r="V143">
        <v>0.89999997615814198</v>
      </c>
      <c r="W143" s="2">
        <v>2.1448350162245301E-4</v>
      </c>
      <c r="X143" s="2">
        <v>2.66413582721725E-4</v>
      </c>
      <c r="Y143" s="2">
        <v>1.16760376840829E-3</v>
      </c>
      <c r="Z143" s="2">
        <v>7.2025759436655695E-5</v>
      </c>
      <c r="AA143" s="3">
        <f t="shared" si="10"/>
        <v>7.2973577279129087E-3</v>
      </c>
      <c r="AB143" s="3">
        <f t="shared" si="11"/>
        <v>0.46153075135855448</v>
      </c>
      <c r="AC143" s="3">
        <f t="shared" si="12"/>
        <v>4.1916903176902991E-2</v>
      </c>
      <c r="AD143" s="3">
        <f t="shared" si="13"/>
        <v>-0.17700248007974922</v>
      </c>
      <c r="AE143" s="3">
        <f t="shared" si="14"/>
        <v>0.93807101304841578</v>
      </c>
    </row>
    <row r="144" spans="1:31" x14ac:dyDescent="0.25">
      <c r="A144" t="s">
        <v>49</v>
      </c>
      <c r="B144" s="1">
        <v>177.82650756835901</v>
      </c>
      <c r="C144" s="1">
        <v>136.59010314941401</v>
      </c>
      <c r="D144" s="8">
        <v>186.26820373535099</v>
      </c>
      <c r="E144" s="1">
        <v>110.41600036621</v>
      </c>
      <c r="F144" s="3">
        <v>0.990999996662139</v>
      </c>
      <c r="G144" s="8">
        <v>185.74620056152301</v>
      </c>
      <c r="H144" s="1">
        <v>58</v>
      </c>
      <c r="I144" s="1">
        <v>110.15499877929599</v>
      </c>
      <c r="J144" s="8">
        <v>192.40623474121</v>
      </c>
      <c r="K144" s="1">
        <v>113.554000854492</v>
      </c>
      <c r="L144" s="3">
        <v>0.30303561687469399</v>
      </c>
      <c r="M144" s="3">
        <v>0.44910022616386402</v>
      </c>
      <c r="N144">
        <v>84</v>
      </c>
      <c r="O144">
        <v>0</v>
      </c>
      <c r="P144">
        <v>0</v>
      </c>
      <c r="Q144">
        <v>0</v>
      </c>
      <c r="R144">
        <v>2</v>
      </c>
      <c r="S144">
        <v>100</v>
      </c>
      <c r="T144">
        <v>0.40000000596046398</v>
      </c>
      <c r="U144">
        <v>1.29999995231628</v>
      </c>
      <c r="V144">
        <v>0.89999997615814198</v>
      </c>
      <c r="W144" s="2">
        <v>2.4884293088689398E-4</v>
      </c>
      <c r="X144" s="2">
        <v>2.5453849229961601E-4</v>
      </c>
      <c r="Y144" s="2">
        <v>1.4102021232247301E-3</v>
      </c>
      <c r="Z144" s="2">
        <v>7.2127266321331195E-5</v>
      </c>
      <c r="AA144" s="3">
        <f t="shared" si="10"/>
        <v>4.4536065525099311E-2</v>
      </c>
      <c r="AB144" s="3">
        <f t="shared" si="11"/>
        <v>0.40863964741822845</v>
      </c>
      <c r="AC144" s="3">
        <f t="shared" si="12"/>
        <v>3.5855560757384358E-2</v>
      </c>
      <c r="AD144" s="3">
        <f t="shared" si="13"/>
        <v>3.2952650440436368E-2</v>
      </c>
      <c r="AE144" s="3">
        <f t="shared" si="14"/>
        <v>0.88517182448815535</v>
      </c>
    </row>
    <row r="145" spans="1:31" x14ac:dyDescent="0.25">
      <c r="A145" t="s">
        <v>100</v>
      </c>
      <c r="B145" s="1">
        <v>109.694458007812</v>
      </c>
      <c r="C145" s="1">
        <v>61.505165100097599</v>
      </c>
      <c r="D145" s="8">
        <v>120.442970275878</v>
      </c>
      <c r="E145" s="1">
        <v>79.126998901367102</v>
      </c>
      <c r="F145" s="3">
        <v>0.89499998092651301</v>
      </c>
      <c r="G145" s="8">
        <v>111.878219604492</v>
      </c>
      <c r="H145" s="1">
        <v>81.569534301757798</v>
      </c>
      <c r="I145" s="1">
        <v>73.333999633789006</v>
      </c>
      <c r="J145" s="8">
        <v>115.60099029541</v>
      </c>
      <c r="K145" s="1">
        <v>74.792999267578097</v>
      </c>
      <c r="L145" s="3">
        <v>0.75858873128890902</v>
      </c>
      <c r="M145" s="3">
        <v>0.83054435253143299</v>
      </c>
      <c r="N145">
        <v>21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2.3059533850755499E-4</v>
      </c>
      <c r="X145" s="2">
        <v>2.5457254378125001E-4</v>
      </c>
      <c r="Y145" s="2">
        <v>1.55244453344494E-3</v>
      </c>
      <c r="Z145" s="2">
        <v>7.3471295763738399E-5</v>
      </c>
      <c r="AA145" s="3">
        <f t="shared" si="10"/>
        <v>1.9907674793602437E-2</v>
      </c>
      <c r="AB145" s="3">
        <f t="shared" si="11"/>
        <v>0.87953304583888614</v>
      </c>
      <c r="AC145" s="3">
        <f t="shared" si="12"/>
        <v>3.3275204986981444E-2</v>
      </c>
      <c r="AD145" s="3">
        <f t="shared" si="13"/>
        <v>-4.0201432838938678E-2</v>
      </c>
      <c r="AE145" s="3">
        <f t="shared" si="14"/>
        <v>0.95436077056482871</v>
      </c>
    </row>
    <row r="146" spans="1:31" x14ac:dyDescent="0.25">
      <c r="A146" s="9" t="s">
        <v>158</v>
      </c>
      <c r="B146" s="1">
        <v>145.17599487304599</v>
      </c>
      <c r="C146" s="1">
        <v>53.869369506835902</v>
      </c>
      <c r="D146" s="8">
        <v>146.27603149414</v>
      </c>
      <c r="E146" s="1">
        <v>94.032997131347599</v>
      </c>
      <c r="F146" s="3">
        <v>1</v>
      </c>
      <c r="G146" s="8">
        <v>146.27603149414</v>
      </c>
      <c r="H146" s="1">
        <v>146.27603149414</v>
      </c>
      <c r="I146" s="1">
        <v>94.032997131347599</v>
      </c>
      <c r="J146" s="8">
        <v>151.12025451660099</v>
      </c>
      <c r="K146" s="1">
        <v>92.388000488281193</v>
      </c>
      <c r="L146" s="3">
        <v>0.63612639904022195</v>
      </c>
      <c r="M146" s="3">
        <v>0.74497318267822199</v>
      </c>
      <c r="N146" s="11">
        <v>24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0.40000000596046398</v>
      </c>
      <c r="U146" s="10">
        <v>1.29999995231628</v>
      </c>
      <c r="V146" s="10">
        <v>0.89999997615814198</v>
      </c>
      <c r="W146" s="2">
        <v>2.1800782997161101E-4</v>
      </c>
      <c r="X146" s="2">
        <v>2.5158273638226E-4</v>
      </c>
      <c r="Y146" s="2">
        <v>7.1825350460130694E-5</v>
      </c>
      <c r="Z146" s="2">
        <v>7.1692331403028206E-5</v>
      </c>
      <c r="AA146" s="3">
        <f t="shared" si="10"/>
        <v>7.5772624947806943E-3</v>
      </c>
      <c r="AB146" s="3">
        <f t="shared" si="11"/>
        <v>1.8053095089116304</v>
      </c>
      <c r="AC146" s="3">
        <f t="shared" si="12"/>
        <v>3.3116997863420025E-2</v>
      </c>
      <c r="AD146" s="3">
        <f t="shared" si="13"/>
        <v>3.3116997863420025E-2</v>
      </c>
      <c r="AE146" s="3">
        <f t="shared" si="14"/>
        <v>0.96688300213657996</v>
      </c>
    </row>
    <row r="147" spans="1:31" x14ac:dyDescent="0.25">
      <c r="A147" s="9" t="s">
        <v>165</v>
      </c>
      <c r="B147" s="1">
        <v>106.31250762939401</v>
      </c>
      <c r="C147" s="1">
        <v>58.984134674072202</v>
      </c>
      <c r="D147" s="8">
        <v>107.24461364746</v>
      </c>
      <c r="E147" s="1">
        <v>62.562000274658203</v>
      </c>
      <c r="F147" s="3">
        <v>0.99500000476837103</v>
      </c>
      <c r="G147" s="8">
        <v>107.180618286132</v>
      </c>
      <c r="H147" s="1">
        <v>12.800000190734799</v>
      </c>
      <c r="I147" s="1">
        <v>62.529998779296797</v>
      </c>
      <c r="J147" s="8">
        <v>110.662216186523</v>
      </c>
      <c r="K147" s="1">
        <v>64.275001525878906</v>
      </c>
      <c r="L147" s="3">
        <v>0.44413867592811501</v>
      </c>
      <c r="M147" s="3">
        <v>0.55484944581985396</v>
      </c>
      <c r="N147" s="11">
        <v>25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2.3530914040748E-4</v>
      </c>
      <c r="X147" s="2">
        <v>2.6096013607457199E-4</v>
      </c>
      <c r="Y147" s="2">
        <v>7.1808550273999504E-5</v>
      </c>
      <c r="Z147" s="2">
        <v>7.1856964495964294E-5</v>
      </c>
      <c r="AA147" s="3">
        <f t="shared" si="10"/>
        <v>8.16564933040838E-3</v>
      </c>
      <c r="AB147" s="3">
        <f t="shared" si="11"/>
        <v>0.87613528278422048</v>
      </c>
      <c r="AC147" s="3">
        <f t="shared" si="12"/>
        <v>3.2483465350950258E-2</v>
      </c>
      <c r="AD147" s="3">
        <f t="shared" si="13"/>
        <v>3.1867358395243198E-2</v>
      </c>
      <c r="AE147" s="3">
        <f t="shared" si="14"/>
        <v>0.72800016808506496</v>
      </c>
    </row>
    <row r="148" spans="1:31" x14ac:dyDescent="0.25">
      <c r="A148" s="9" t="s">
        <v>148</v>
      </c>
      <c r="B148" s="1">
        <v>53.835666656494098</v>
      </c>
      <c r="C148" s="1">
        <v>39.487205505371001</v>
      </c>
      <c r="D148" s="8">
        <v>62.326412200927699</v>
      </c>
      <c r="E148" s="1">
        <v>39.652999877929602</v>
      </c>
      <c r="F148" s="3">
        <v>0.55400002002715998</v>
      </c>
      <c r="G148" s="8">
        <v>53.957992553710902</v>
      </c>
      <c r="H148" s="1">
        <v>18.763229370117099</v>
      </c>
      <c r="I148" s="1">
        <v>34.838001251220703</v>
      </c>
      <c r="J148" s="8">
        <v>55.706356048583899</v>
      </c>
      <c r="K148" s="1">
        <v>35.249000549316399</v>
      </c>
      <c r="L148" s="3">
        <v>0.518840551376342</v>
      </c>
      <c r="M148" s="3">
        <v>0.55690306425094604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1.29999995231628</v>
      </c>
      <c r="V148" s="10">
        <v>0.89999997615814198</v>
      </c>
      <c r="W148" s="2">
        <v>2.1845578157808599E-4</v>
      </c>
      <c r="X148" s="2">
        <v>2.7081210282631202E-4</v>
      </c>
      <c r="Y148" s="2">
        <v>7.2287548391614096E-5</v>
      </c>
      <c r="Z148" s="2">
        <v>7.2435956099070595E-5</v>
      </c>
      <c r="AA148" s="3">
        <f t="shared" si="10"/>
        <v>2.2722092028194104E-3</v>
      </c>
      <c r="AB148" s="3">
        <f t="shared" si="11"/>
        <v>0.41074445090845407</v>
      </c>
      <c r="AC148" s="3">
        <f t="shared" si="12"/>
        <v>3.2402308020125843E-2</v>
      </c>
      <c r="AD148" s="3">
        <f t="shared" si="13"/>
        <v>-0.10621590299473814</v>
      </c>
      <c r="AE148" s="3">
        <f t="shared" si="14"/>
        <v>0.90681969183527122</v>
      </c>
    </row>
    <row r="149" spans="1:31" x14ac:dyDescent="0.25">
      <c r="A149" s="9" t="s">
        <v>216</v>
      </c>
      <c r="B149" s="1">
        <v>77.772979736328097</v>
      </c>
      <c r="C149" s="1">
        <v>69.342674255371094</v>
      </c>
      <c r="D149" s="8">
        <v>117.284294128417</v>
      </c>
      <c r="E149" s="1">
        <v>68.831001281738196</v>
      </c>
      <c r="F149" s="3">
        <v>0.481000006198883</v>
      </c>
      <c r="G149" s="8">
        <v>87.618789672851506</v>
      </c>
      <c r="H149" s="1">
        <v>57.159099578857401</v>
      </c>
      <c r="I149" s="1">
        <v>51.880001068115199</v>
      </c>
      <c r="J149" s="8">
        <v>90.121627807617102</v>
      </c>
      <c r="K149" s="1">
        <v>53.115001678466797</v>
      </c>
      <c r="L149" s="3">
        <v>0.60098910331725997</v>
      </c>
      <c r="M149" s="3">
        <v>0.68441992998123102</v>
      </c>
      <c r="N149" s="11">
        <v>14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0.40000000596046398</v>
      </c>
      <c r="U149" s="10">
        <v>1.29999995231628</v>
      </c>
      <c r="V149" s="10">
        <v>0.89999997615814198</v>
      </c>
      <c r="W149" s="2">
        <v>2.4101127928588499E-4</v>
      </c>
      <c r="X149" s="2">
        <v>2.7433317154645898E-4</v>
      </c>
      <c r="Y149" s="2">
        <v>7.2657945565879304E-5</v>
      </c>
      <c r="Z149" s="2">
        <v>7.2811984864529195E-5</v>
      </c>
      <c r="AA149" s="3">
        <f t="shared" si="10"/>
        <v>0.12659679454102732</v>
      </c>
      <c r="AB149" s="3">
        <f t="shared" si="11"/>
        <v>0.29965607434928898</v>
      </c>
      <c r="AC149" s="3">
        <f t="shared" si="12"/>
        <v>2.8565084545342626E-2</v>
      </c>
      <c r="AD149" s="3">
        <f t="shared" si="13"/>
        <v>-0.23159679241500941</v>
      </c>
      <c r="AE149" s="3">
        <f t="shared" si="14"/>
        <v>0.95621277883650602</v>
      </c>
    </row>
    <row r="150" spans="1:31" x14ac:dyDescent="0.25">
      <c r="A150" t="s">
        <v>97</v>
      </c>
      <c r="B150" s="1">
        <v>68.255813598632798</v>
      </c>
      <c r="C150" s="1">
        <v>61.505165100097599</v>
      </c>
      <c r="D150" s="8">
        <v>77.276779174804602</v>
      </c>
      <c r="E150" s="1">
        <v>50.501998901367102</v>
      </c>
      <c r="F150" s="3">
        <v>0.683000028133392</v>
      </c>
      <c r="G150" s="8">
        <v>66.980415344238196</v>
      </c>
      <c r="H150" s="1">
        <v>32.480747222900298</v>
      </c>
      <c r="I150" s="1">
        <v>43.891998291015597</v>
      </c>
      <c r="J150" s="8">
        <v>68.652381896972599</v>
      </c>
      <c r="K150" s="1">
        <v>44.500999450683501</v>
      </c>
      <c r="L150" s="3">
        <v>0.77090024948120095</v>
      </c>
      <c r="M150" s="3">
        <v>0.72930443286895696</v>
      </c>
      <c r="N150">
        <v>24</v>
      </c>
      <c r="O150">
        <v>0</v>
      </c>
      <c r="P150">
        <v>0</v>
      </c>
      <c r="Q150">
        <v>0</v>
      </c>
      <c r="R150">
        <v>2</v>
      </c>
      <c r="S150">
        <v>100</v>
      </c>
      <c r="T150">
        <v>0.40000000596046398</v>
      </c>
      <c r="U150">
        <v>1.29999995231628</v>
      </c>
      <c r="V150">
        <v>0.89999997615814198</v>
      </c>
      <c r="W150" s="2">
        <v>2.5487336097285103E-4</v>
      </c>
      <c r="X150" s="2">
        <v>2.6484215050004401E-4</v>
      </c>
      <c r="Y150" s="2">
        <v>1.47617806214839E-3</v>
      </c>
      <c r="Z150" s="2">
        <v>7.5485324487090097E-5</v>
      </c>
      <c r="AA150" s="3">
        <f t="shared" si="10"/>
        <v>1.868556225692912E-2</v>
      </c>
      <c r="AB150" s="3">
        <f t="shared" si="11"/>
        <v>0.11620514773422921</v>
      </c>
      <c r="AC150" s="3">
        <f t="shared" si="12"/>
        <v>2.4962021273554697E-2</v>
      </c>
      <c r="AD150" s="3">
        <f t="shared" si="13"/>
        <v>-0.11160399501541221</v>
      </c>
      <c r="AE150" s="3">
        <f t="shared" si="14"/>
        <v>0.94852438149712304</v>
      </c>
    </row>
    <row r="151" spans="1:31" x14ac:dyDescent="0.25">
      <c r="A151" s="9" t="s">
        <v>195</v>
      </c>
      <c r="B151" s="1">
        <v>97.526466369628906</v>
      </c>
      <c r="C151" s="1">
        <v>53.869369506835902</v>
      </c>
      <c r="D151" s="8">
        <v>105.55311584472599</v>
      </c>
      <c r="E151" s="1">
        <v>66.941001892089801</v>
      </c>
      <c r="F151" s="3">
        <v>0.87099999189376798</v>
      </c>
      <c r="G151" s="8">
        <v>97.523880004882798</v>
      </c>
      <c r="H151" s="1">
        <v>62.241844177246001</v>
      </c>
      <c r="I151" s="1">
        <v>61.7630004882812</v>
      </c>
      <c r="J151" s="8">
        <v>99.927940368652301</v>
      </c>
      <c r="K151" s="1">
        <v>62.873001098632798</v>
      </c>
      <c r="L151" s="3">
        <v>0.56976455450057895</v>
      </c>
      <c r="M151" s="3">
        <v>0.80479347705840998</v>
      </c>
      <c r="N151" s="11">
        <v>22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0.40000000596046398</v>
      </c>
      <c r="U151" s="10">
        <v>1.29999995231628</v>
      </c>
      <c r="V151" s="10">
        <v>0.89999997615814198</v>
      </c>
      <c r="W151" s="2">
        <v>2.4625353398732798E-4</v>
      </c>
      <c r="X151" s="2">
        <v>2.6007634005509301E-4</v>
      </c>
      <c r="Y151" s="2">
        <v>7.2896473284345107E-5</v>
      </c>
      <c r="Z151" s="2">
        <v>7.3020972195081399E-5</v>
      </c>
      <c r="AA151" s="3">
        <f t="shared" si="10"/>
        <v>2.651961915963963E-5</v>
      </c>
      <c r="AB151" s="3">
        <f t="shared" si="11"/>
        <v>0.85500482525550392</v>
      </c>
      <c r="AC151" s="3">
        <f t="shared" si="12"/>
        <v>2.4650991774005884E-2</v>
      </c>
      <c r="AD151" s="3">
        <f t="shared" si="13"/>
        <v>-5.3292367838279758E-2</v>
      </c>
      <c r="AE151" s="3">
        <f t="shared" si="14"/>
        <v>0.96137549592965998</v>
      </c>
    </row>
    <row r="152" spans="1:31" x14ac:dyDescent="0.25">
      <c r="A152" t="s">
        <v>60</v>
      </c>
      <c r="B152" s="1">
        <v>324.60671997070301</v>
      </c>
      <c r="C152" s="1">
        <v>53.869369506835902</v>
      </c>
      <c r="D152" s="8">
        <v>323.2744140625</v>
      </c>
      <c r="E152" s="1">
        <v>237.44200134277301</v>
      </c>
      <c r="F152" s="3">
        <v>1</v>
      </c>
      <c r="G152" s="8">
        <v>323.2744140625</v>
      </c>
      <c r="H152" s="1">
        <v>323.2744140625</v>
      </c>
      <c r="I152" s="1">
        <v>237.44200134277301</v>
      </c>
      <c r="J152" s="8">
        <v>146.93022155761699</v>
      </c>
      <c r="K152" s="1">
        <v>92.547996520996094</v>
      </c>
      <c r="L152" s="3">
        <v>0.80983316898345903</v>
      </c>
      <c r="M152" s="3">
        <v>0.94104582071304299</v>
      </c>
      <c r="N152">
        <v>25</v>
      </c>
      <c r="O152">
        <v>0</v>
      </c>
      <c r="P152">
        <v>0</v>
      </c>
      <c r="Q152">
        <v>0</v>
      </c>
      <c r="R152">
        <v>2</v>
      </c>
      <c r="S152">
        <v>100</v>
      </c>
      <c r="T152">
        <v>0.89999997615814198</v>
      </c>
      <c r="U152">
        <v>1.29999995231628</v>
      </c>
      <c r="V152">
        <v>0.89999997615814198</v>
      </c>
      <c r="W152" s="2">
        <v>2.5846104836091399E-4</v>
      </c>
      <c r="X152" s="2">
        <v>2.5243073469027801E-4</v>
      </c>
      <c r="Y152" s="2">
        <v>1.3728766934946099E-3</v>
      </c>
      <c r="Z152" s="2">
        <v>7.1740752900950597E-5</v>
      </c>
      <c r="AA152" s="3">
        <f t="shared" si="10"/>
        <v>4.1043694607531753E-3</v>
      </c>
      <c r="AB152" s="3">
        <f t="shared" si="11"/>
        <v>1.7275281463795835</v>
      </c>
      <c r="AC152" s="3">
        <f t="shared" si="12"/>
        <v>-0.54549381217280513</v>
      </c>
      <c r="AD152" s="3">
        <f t="shared" si="13"/>
        <v>-0.54549381217280513</v>
      </c>
      <c r="AE152" s="3">
        <f t="shared" si="14"/>
        <v>1.5454938121728052</v>
      </c>
    </row>
    <row r="153" spans="1:31" x14ac:dyDescent="0.25">
      <c r="A153" t="s">
        <v>72</v>
      </c>
      <c r="B153" s="1">
        <v>375.86737060546801</v>
      </c>
      <c r="C153" s="1">
        <v>53.869369506835902</v>
      </c>
      <c r="D153" s="8">
        <v>368.44338989257801</v>
      </c>
      <c r="E153" s="1">
        <v>270.43899536132801</v>
      </c>
      <c r="F153" s="3">
        <v>1</v>
      </c>
      <c r="G153" s="8">
        <v>368.44338989257801</v>
      </c>
      <c r="H153" s="1">
        <v>368.44338989257801</v>
      </c>
      <c r="I153" s="1">
        <v>270.43899536132801</v>
      </c>
      <c r="J153" s="8">
        <v>147.25762939453099</v>
      </c>
      <c r="K153" s="1">
        <v>90.593002319335895</v>
      </c>
      <c r="L153" s="3">
        <v>0.79500371217727595</v>
      </c>
      <c r="M153" s="3">
        <v>0.93191581964492798</v>
      </c>
      <c r="N153">
        <v>23</v>
      </c>
      <c r="O153">
        <v>0</v>
      </c>
      <c r="P153">
        <v>0</v>
      </c>
      <c r="Q153">
        <v>0</v>
      </c>
      <c r="R153">
        <v>2</v>
      </c>
      <c r="S153">
        <v>100</v>
      </c>
      <c r="T153">
        <v>0.89999997615814198</v>
      </c>
      <c r="U153">
        <v>1.29999995231628</v>
      </c>
      <c r="V153">
        <v>0.89999997615814198</v>
      </c>
      <c r="W153" s="2">
        <v>2.6011766749434103E-4</v>
      </c>
      <c r="X153" s="2">
        <v>2.52042722422629E-4</v>
      </c>
      <c r="Y153" s="2">
        <v>1.4691379619762299E-3</v>
      </c>
      <c r="Z153" s="2">
        <v>7.2455186455044895E-5</v>
      </c>
      <c r="AA153" s="3">
        <f t="shared" si="10"/>
        <v>1.9751596689361568E-2</v>
      </c>
      <c r="AB153" s="3">
        <f t="shared" si="11"/>
        <v>1.7336059572006746</v>
      </c>
      <c r="AC153" s="3">
        <f t="shared" si="12"/>
        <v>-0.60032495239644579</v>
      </c>
      <c r="AD153" s="3">
        <f t="shared" si="13"/>
        <v>-0.60032495239644579</v>
      </c>
      <c r="AE153" s="3">
        <f t="shared" si="14"/>
        <v>1.6003249523964458</v>
      </c>
    </row>
    <row r="154" spans="1:31" x14ac:dyDescent="0.25">
      <c r="A154" s="9" t="s">
        <v>196</v>
      </c>
      <c r="B154" s="1">
        <v>48.481372833251903</v>
      </c>
      <c r="C154" s="1">
        <v>39.487205505371001</v>
      </c>
      <c r="D154" s="8">
        <v>58.327949523925703</v>
      </c>
      <c r="E154" s="1">
        <v>36.854000091552699</v>
      </c>
      <c r="F154" s="3">
        <v>0.53399997949600198</v>
      </c>
      <c r="G154" s="8">
        <v>50.825553894042898</v>
      </c>
      <c r="H154" s="1">
        <v>16.099573135375898</v>
      </c>
      <c r="I154" s="1">
        <v>32.617000579833899</v>
      </c>
      <c r="J154" s="8">
        <v>51.836761474609297</v>
      </c>
      <c r="K154" s="1">
        <v>32.860000610351499</v>
      </c>
      <c r="L154" s="3">
        <v>0.51908493041992099</v>
      </c>
      <c r="M154" s="3">
        <v>0.55396950244903498</v>
      </c>
      <c r="N154" s="11">
        <v>18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0.40000000596046398</v>
      </c>
      <c r="U154" s="10">
        <v>1.29999995231628</v>
      </c>
      <c r="V154" s="10">
        <v>0.89999997615814198</v>
      </c>
      <c r="W154" s="2">
        <v>2.4805410066619499E-4</v>
      </c>
      <c r="X154" s="2">
        <v>3.1887341174297002E-4</v>
      </c>
      <c r="Y154" s="2">
        <v>7.3228366090916097E-5</v>
      </c>
      <c r="Z154" s="2">
        <v>7.4964569648727693E-5</v>
      </c>
      <c r="AA154" s="3">
        <f t="shared" si="10"/>
        <v>4.8352200521499911E-2</v>
      </c>
      <c r="AB154" s="3">
        <f t="shared" si="11"/>
        <v>0.31274828925431364</v>
      </c>
      <c r="AC154" s="3">
        <f t="shared" si="12"/>
        <v>1.9895652936207736E-2</v>
      </c>
      <c r="AD154" s="3">
        <f t="shared" si="13"/>
        <v>-0.11128778059742642</v>
      </c>
      <c r="AE154" s="3">
        <f t="shared" si="14"/>
        <v>0.93719041044979967</v>
      </c>
    </row>
    <row r="155" spans="1:31" x14ac:dyDescent="0.25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x14ac:dyDescent="0.25">
      <c r="A156" t="s">
        <v>68</v>
      </c>
      <c r="B156" s="1">
        <v>45.959629058837798</v>
      </c>
      <c r="C156" s="1">
        <v>39.487205505371001</v>
      </c>
      <c r="D156" s="8">
        <v>55.951156616210902</v>
      </c>
      <c r="E156" s="1">
        <v>35.436000823974602</v>
      </c>
      <c r="F156" s="3">
        <v>0.50099998712539595</v>
      </c>
      <c r="G156" s="8">
        <v>48.728225708007798</v>
      </c>
      <c r="H156" s="1">
        <v>14.670143127441399</v>
      </c>
      <c r="I156" s="1">
        <v>31.318000793456999</v>
      </c>
      <c r="J156" s="8">
        <v>49.466773986816399</v>
      </c>
      <c r="K156" s="1">
        <v>31.736000061035099</v>
      </c>
      <c r="L156" s="3">
        <v>0.54287678003311102</v>
      </c>
      <c r="M156" s="3">
        <v>0.57147836685180597</v>
      </c>
      <c r="N156">
        <v>16</v>
      </c>
      <c r="O156">
        <v>0</v>
      </c>
      <c r="P156">
        <v>0</v>
      </c>
      <c r="Q156">
        <v>0</v>
      </c>
      <c r="R156">
        <v>2</v>
      </c>
      <c r="S156">
        <v>100</v>
      </c>
      <c r="T156">
        <v>0.40000000596046398</v>
      </c>
      <c r="U156">
        <v>1.29999995231628</v>
      </c>
      <c r="V156">
        <v>0.89999997615814198</v>
      </c>
      <c r="W156" s="2">
        <v>2.44097871473059E-4</v>
      </c>
      <c r="X156" s="2">
        <v>2.7037347899749799E-4</v>
      </c>
      <c r="Y156" s="2">
        <v>1.5749275917187301E-3</v>
      </c>
      <c r="Z156" s="2">
        <v>7.2095514042302898E-5</v>
      </c>
      <c r="AA156" s="3">
        <f t="shared" si="10"/>
        <v>6.0239751840155752E-2</v>
      </c>
      <c r="AB156" s="3">
        <f t="shared" si="11"/>
        <v>0.25272916514915167</v>
      </c>
      <c r="AC156" s="3">
        <f t="shared" si="12"/>
        <v>1.5156477956619521E-2</v>
      </c>
      <c r="AD156" s="3">
        <f t="shared" si="13"/>
        <v>-0.11589362975770483</v>
      </c>
      <c r="AE156" s="3">
        <f t="shared" si="14"/>
        <v>0.94965636855804758</v>
      </c>
    </row>
    <row r="157" spans="1:31" x14ac:dyDescent="0.25">
      <c r="A157" t="s">
        <v>64</v>
      </c>
      <c r="B157" s="1">
        <v>338.65432739257801</v>
      </c>
      <c r="C157" s="1">
        <v>53.869369506835902</v>
      </c>
      <c r="D157" s="8">
        <v>336.31988525390602</v>
      </c>
      <c r="E157" s="1">
        <v>248.57600402832</v>
      </c>
      <c r="F157" s="3">
        <v>1</v>
      </c>
      <c r="G157" s="8">
        <v>336.31988525390602</v>
      </c>
      <c r="H157" s="1">
        <v>336.31988525390602</v>
      </c>
      <c r="I157" s="1">
        <v>248.57600402832</v>
      </c>
      <c r="J157" s="8">
        <v>135.99298095703099</v>
      </c>
      <c r="K157" s="1">
        <v>83.775001525878906</v>
      </c>
      <c r="L157" s="3">
        <v>0.77871274948120095</v>
      </c>
      <c r="M157" s="3">
        <v>0.87965983152389504</v>
      </c>
      <c r="N157">
        <v>20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0.89999997615814198</v>
      </c>
      <c r="U157">
        <v>1.29999995231628</v>
      </c>
      <c r="V157">
        <v>0.89999997615814198</v>
      </c>
      <c r="W157" s="2">
        <v>2.7531810337677598E-4</v>
      </c>
      <c r="X157" s="2">
        <v>2.51459772698581E-4</v>
      </c>
      <c r="Y157" s="2">
        <v>1.6561459051445101E-3</v>
      </c>
      <c r="Z157" s="2">
        <v>7.1856127760838704E-5</v>
      </c>
      <c r="AA157" s="3">
        <f t="shared" si="10"/>
        <v>6.8932889670883643E-3</v>
      </c>
      <c r="AB157" s="3">
        <f t="shared" si="11"/>
        <v>1.5244955009130705</v>
      </c>
      <c r="AC157" s="3">
        <f t="shared" si="12"/>
        <v>-0.59564394815857358</v>
      </c>
      <c r="AD157" s="3">
        <f t="shared" si="13"/>
        <v>-0.59564394815857358</v>
      </c>
      <c r="AE157" s="3">
        <f t="shared" si="14"/>
        <v>1.5956439481585736</v>
      </c>
    </row>
    <row r="158" spans="1:31" x14ac:dyDescent="0.25">
      <c r="A158" s="9" t="s">
        <v>210</v>
      </c>
      <c r="B158" s="1">
        <v>21.4297065734863</v>
      </c>
      <c r="C158" s="1">
        <v>58.984134674072202</v>
      </c>
      <c r="D158" s="8">
        <v>40.2235717773437</v>
      </c>
      <c r="E158" s="1">
        <v>23.3619995117187</v>
      </c>
      <c r="F158" s="3">
        <v>0.41200000047683699</v>
      </c>
      <c r="G158" s="8">
        <v>39.3839721679687</v>
      </c>
      <c r="H158" s="1">
        <v>1.4278912544250399</v>
      </c>
      <c r="I158" s="1">
        <v>22.937999725341701</v>
      </c>
      <c r="J158" s="8">
        <v>39.814376831054602</v>
      </c>
      <c r="K158" s="1">
        <v>23.135999679565401</v>
      </c>
      <c r="L158" s="3">
        <v>0.47277528047561601</v>
      </c>
      <c r="M158" s="3">
        <v>0.46864348649978599</v>
      </c>
      <c r="N158" s="11">
        <v>24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1.29999995231628</v>
      </c>
      <c r="V158" s="10">
        <v>0.89999997615814198</v>
      </c>
      <c r="W158" s="2">
        <v>2.4167337687685999E-4</v>
      </c>
      <c r="X158" s="2">
        <v>2.6752197300083897E-4</v>
      </c>
      <c r="Y158" s="2">
        <v>7.2837414336390793E-5</v>
      </c>
      <c r="Z158" s="2">
        <v>7.2786984674166807E-5</v>
      </c>
      <c r="AA158" s="3">
        <f t="shared" si="10"/>
        <v>0.83782134547265075</v>
      </c>
      <c r="AB158" s="3">
        <f t="shared" si="11"/>
        <v>0.32499854323444194</v>
      </c>
      <c r="AC158" s="3">
        <f t="shared" si="12"/>
        <v>1.092842187807439E-2</v>
      </c>
      <c r="AD158" s="3">
        <f t="shared" si="13"/>
        <v>-1.017301368844576E-2</v>
      </c>
      <c r="AE158" s="3">
        <f t="shared" si="14"/>
        <v>0.69857321994789545</v>
      </c>
    </row>
    <row r="159" spans="1:31" x14ac:dyDescent="0.25">
      <c r="A159" t="s">
        <v>70</v>
      </c>
      <c r="B159" s="1">
        <v>226.45098876953099</v>
      </c>
      <c r="C159" s="1">
        <v>53.869369506835902</v>
      </c>
      <c r="D159" s="8">
        <v>220.17524719238199</v>
      </c>
      <c r="E159" s="1">
        <v>162.16799926757801</v>
      </c>
      <c r="F159" s="3">
        <v>1</v>
      </c>
      <c r="G159" s="8">
        <v>220.17524719238199</v>
      </c>
      <c r="H159" s="1">
        <v>220.17524719238199</v>
      </c>
      <c r="I159" s="1">
        <v>162.16799926757801</v>
      </c>
      <c r="J159" s="8">
        <v>125.6455078125</v>
      </c>
      <c r="K159" s="1">
        <v>80.288002014160099</v>
      </c>
      <c r="L159" s="3">
        <v>0.80392873287200906</v>
      </c>
      <c r="M159" s="3">
        <v>0.85349875688552801</v>
      </c>
      <c r="N159">
        <v>17</v>
      </c>
      <c r="O159">
        <v>0</v>
      </c>
      <c r="P159">
        <v>0</v>
      </c>
      <c r="Q159">
        <v>0</v>
      </c>
      <c r="R159">
        <v>2</v>
      </c>
      <c r="S159">
        <v>100</v>
      </c>
      <c r="T159">
        <v>0.89999997615814198</v>
      </c>
      <c r="U159">
        <v>1.29999995231628</v>
      </c>
      <c r="V159">
        <v>0.89999997615814198</v>
      </c>
      <c r="W159" s="2">
        <v>2.6046027778647802E-4</v>
      </c>
      <c r="X159" s="2">
        <v>2.6819197228178301E-4</v>
      </c>
      <c r="Y159" s="2">
        <v>1.2818715767934901E-3</v>
      </c>
      <c r="Z159" s="2">
        <v>7.4275078077334897E-5</v>
      </c>
      <c r="AA159" s="3">
        <f t="shared" si="10"/>
        <v>2.7713465113354398E-2</v>
      </c>
      <c r="AB159" s="3">
        <f t="shared" si="11"/>
        <v>1.3324109593774967</v>
      </c>
      <c r="AC159" s="3">
        <f t="shared" si="12"/>
        <v>-0.42933863177310283</v>
      </c>
      <c r="AD159" s="3">
        <f t="shared" si="13"/>
        <v>-0.42933863177310283</v>
      </c>
      <c r="AE159" s="3">
        <f t="shared" si="14"/>
        <v>1.4293386317731029</v>
      </c>
    </row>
    <row r="160" spans="1:31" x14ac:dyDescent="0.25">
      <c r="A160" t="s">
        <v>118</v>
      </c>
      <c r="B160" s="1">
        <v>65.033470153808594</v>
      </c>
      <c r="C160" s="1">
        <v>61.505165100097599</v>
      </c>
      <c r="D160" s="8">
        <v>74.570343017578097</v>
      </c>
      <c r="E160" s="1">
        <v>48.462001800537102</v>
      </c>
      <c r="F160" s="3">
        <v>0.62599998712539595</v>
      </c>
      <c r="G160" s="8">
        <v>63.629592895507798</v>
      </c>
      <c r="H160" s="1">
        <v>29.253465652465799</v>
      </c>
      <c r="I160" s="1">
        <v>41.5</v>
      </c>
      <c r="J160" s="8">
        <v>63.407222747802699</v>
      </c>
      <c r="K160" s="1">
        <v>40.997001647949197</v>
      </c>
      <c r="L160" s="3">
        <v>0.67777281999588002</v>
      </c>
      <c r="M160" s="3">
        <v>0.72019118070602395</v>
      </c>
      <c r="N160">
        <v>19</v>
      </c>
      <c r="O160">
        <v>0</v>
      </c>
      <c r="P160">
        <v>0</v>
      </c>
      <c r="Q160">
        <v>0</v>
      </c>
      <c r="R160">
        <v>2</v>
      </c>
      <c r="S160">
        <v>100</v>
      </c>
      <c r="T160">
        <v>0.40000000596046398</v>
      </c>
      <c r="U160">
        <v>1.29999995231628</v>
      </c>
      <c r="V160">
        <v>0.89999997615814198</v>
      </c>
      <c r="W160" s="2">
        <v>2.4926278274506298E-4</v>
      </c>
      <c r="X160" s="2">
        <v>2.5057524908334001E-4</v>
      </c>
      <c r="Y160" s="2">
        <v>1.4554044464602999E-3</v>
      </c>
      <c r="Z160" s="2">
        <v>7.2147748142015094E-5</v>
      </c>
      <c r="AA160" s="3">
        <f t="shared" si="10"/>
        <v>2.1586995972697288E-2</v>
      </c>
      <c r="AB160" s="3">
        <f t="shared" si="11"/>
        <v>3.0925169367638707E-2</v>
      </c>
      <c r="AC160" s="3">
        <f t="shared" si="12"/>
        <v>-3.4947598685767895E-3</v>
      </c>
      <c r="AD160" s="3">
        <f t="shared" si="13"/>
        <v>-0.14969919431836287</v>
      </c>
      <c r="AE160" s="3">
        <f t="shared" si="14"/>
        <v>1.0076014975574821</v>
      </c>
    </row>
    <row r="161" spans="1:31" x14ac:dyDescent="0.25">
      <c r="A161" t="s">
        <v>121</v>
      </c>
      <c r="B161" s="1">
        <v>35.729183197021399</v>
      </c>
      <c r="C161" s="1">
        <v>58.984134674072202</v>
      </c>
      <c r="D161" s="8">
        <v>62.270244598388601</v>
      </c>
      <c r="E161" s="1">
        <v>35.168998718261697</v>
      </c>
      <c r="F161" s="3">
        <v>0.47699999809265098</v>
      </c>
      <c r="G161" s="8">
        <v>56.513484954833899</v>
      </c>
      <c r="H161" s="1">
        <v>11.007266044616699</v>
      </c>
      <c r="I161" s="1">
        <v>32.284999847412102</v>
      </c>
      <c r="J161" s="8">
        <v>55.9898872375488</v>
      </c>
      <c r="K161" s="1">
        <v>32.0260009765625</v>
      </c>
      <c r="L161" s="3">
        <v>0.31198921799659701</v>
      </c>
      <c r="M161" s="3">
        <v>0.32457453012466397</v>
      </c>
      <c r="N161">
        <v>26</v>
      </c>
      <c r="O161">
        <v>0</v>
      </c>
      <c r="P161">
        <v>0</v>
      </c>
      <c r="Q161">
        <v>0</v>
      </c>
      <c r="R161">
        <v>2</v>
      </c>
      <c r="S161">
        <v>100</v>
      </c>
      <c r="T161">
        <v>0.40000000596046398</v>
      </c>
      <c r="U161">
        <v>1.29999995231628</v>
      </c>
      <c r="V161">
        <v>0.89999997615814198</v>
      </c>
      <c r="W161" s="2">
        <v>2.4744763504713698E-4</v>
      </c>
      <c r="X161" s="2">
        <v>2.62666988419368E-4</v>
      </c>
      <c r="Y161" s="2">
        <v>1.478266203776E-3</v>
      </c>
      <c r="Z161" s="2">
        <v>7.2546084993518794E-5</v>
      </c>
      <c r="AA161" s="3">
        <f t="shared" si="10"/>
        <v>0.5817177975550587</v>
      </c>
      <c r="AB161" s="3">
        <f t="shared" si="11"/>
        <v>5.0763607079576105E-2</v>
      </c>
      <c r="AC161" s="3">
        <f t="shared" si="12"/>
        <v>-9.2650049400344638E-3</v>
      </c>
      <c r="AD161" s="3">
        <f t="shared" si="13"/>
        <v>-0.1008564748917386</v>
      </c>
      <c r="AE161" s="3">
        <f t="shared" si="14"/>
        <v>1.0475683712161363</v>
      </c>
    </row>
    <row r="162" spans="1:31" x14ac:dyDescent="0.25">
      <c r="A162" t="s">
        <v>51</v>
      </c>
      <c r="B162" s="1">
        <v>22.959545135498001</v>
      </c>
      <c r="C162" s="1">
        <v>18.711935043334901</v>
      </c>
      <c r="D162" s="8">
        <v>43.025978088378899</v>
      </c>
      <c r="E162" s="1">
        <v>23.3120002746582</v>
      </c>
      <c r="F162" s="3">
        <v>8.5000000894069602E-2</v>
      </c>
      <c r="G162" s="8">
        <v>23.0647983551025</v>
      </c>
      <c r="H162" s="1">
        <v>21.815534591674801</v>
      </c>
      <c r="I162" s="1">
        <v>12.5459995269775</v>
      </c>
      <c r="J162" s="8">
        <v>22.822801589965799</v>
      </c>
      <c r="K162" s="1">
        <v>12.425000190734799</v>
      </c>
      <c r="L162" s="3">
        <v>0.46305415034294101</v>
      </c>
      <c r="M162" s="3">
        <v>0.49675807356834401</v>
      </c>
      <c r="N162">
        <v>9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2.43564150878228E-4</v>
      </c>
      <c r="X162" s="2">
        <v>2.8484826907515499E-4</v>
      </c>
      <c r="Y162" s="2">
        <v>2.1206331439316199E-3</v>
      </c>
      <c r="Z162" s="2">
        <v>7.3463685112074004E-5</v>
      </c>
      <c r="AA162" s="3">
        <f t="shared" si="10"/>
        <v>4.5842902802880944E-3</v>
      </c>
      <c r="AB162" s="3">
        <f t="shared" si="11"/>
        <v>0.21969221981107556</v>
      </c>
      <c r="AC162" s="3">
        <f t="shared" si="12"/>
        <v>-1.0492039054968167E-2</v>
      </c>
      <c r="AD162" s="3">
        <f t="shared" si="13"/>
        <v>-0.46955763462051026</v>
      </c>
      <c r="AE162" s="3">
        <f t="shared" si="14"/>
        <v>1.0110928643128025</v>
      </c>
    </row>
    <row r="163" spans="1:31" x14ac:dyDescent="0.25">
      <c r="A163" s="9" t="s">
        <v>173</v>
      </c>
      <c r="B163" s="1">
        <v>104.872924804687</v>
      </c>
      <c r="C163" s="1">
        <v>69.342674255371094</v>
      </c>
      <c r="D163" s="8">
        <v>132.567138671875</v>
      </c>
      <c r="E163" s="1">
        <v>77.561996459960895</v>
      </c>
      <c r="F163" s="3">
        <v>0.53899997472762995</v>
      </c>
      <c r="G163" s="8">
        <v>103.916450500488</v>
      </c>
      <c r="H163" s="1">
        <v>62.149196624755803</v>
      </c>
      <c r="I163" s="1">
        <v>61.222000122070298</v>
      </c>
      <c r="J163" s="8">
        <v>102.65845489501901</v>
      </c>
      <c r="K163" s="1">
        <v>60.592998504638601</v>
      </c>
      <c r="L163" s="3">
        <v>0.55165952444076505</v>
      </c>
      <c r="M163" s="3">
        <v>0.65585690736770597</v>
      </c>
      <c r="N163" s="11">
        <v>13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1.29999995231628</v>
      </c>
      <c r="V163" s="10">
        <v>0.89999997615814198</v>
      </c>
      <c r="W163" s="2">
        <v>2.3252761457115401E-4</v>
      </c>
      <c r="X163" s="2">
        <v>2.6507760048843899E-4</v>
      </c>
      <c r="Y163" s="2">
        <v>7.2320042818318998E-5</v>
      </c>
      <c r="Z163" s="2">
        <v>7.0783105911687003E-5</v>
      </c>
      <c r="AA163" s="3">
        <f t="shared" si="10"/>
        <v>9.1203168594784778E-3</v>
      </c>
      <c r="AB163" s="3">
        <f t="shared" si="11"/>
        <v>0.48045133818973479</v>
      </c>
      <c r="AC163" s="3">
        <f t="shared" si="12"/>
        <v>-1.2105836943141971E-2</v>
      </c>
      <c r="AD163" s="3">
        <f t="shared" si="13"/>
        <v>-0.22561159633146191</v>
      </c>
      <c r="AE163" s="3">
        <f t="shared" si="14"/>
        <v>1.0202415425104288</v>
      </c>
    </row>
    <row r="164" spans="1:31" x14ac:dyDescent="0.25">
      <c r="A164" s="9" t="s">
        <v>200</v>
      </c>
      <c r="B164" s="1">
        <v>66.137260437011705</v>
      </c>
      <c r="C164" s="1">
        <v>61.505165100097599</v>
      </c>
      <c r="D164" s="8">
        <v>79.082359313964801</v>
      </c>
      <c r="E164" s="1">
        <v>51.4739990234375</v>
      </c>
      <c r="F164" s="3">
        <v>0.63599997758865301</v>
      </c>
      <c r="G164" s="8">
        <v>68.155967712402301</v>
      </c>
      <c r="H164" s="1">
        <v>30.017580032348601</v>
      </c>
      <c r="I164" s="1">
        <v>44.422000885009702</v>
      </c>
      <c r="J164" s="8">
        <v>67.137214660644503</v>
      </c>
      <c r="K164" s="1">
        <v>43.459999084472599</v>
      </c>
      <c r="L164" s="3">
        <v>0.72940194606780995</v>
      </c>
      <c r="M164" s="3">
        <v>0.76215541362762396</v>
      </c>
      <c r="N164" s="11">
        <v>20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0.40000000596046398</v>
      </c>
      <c r="U164" s="10">
        <v>1.29999995231628</v>
      </c>
      <c r="V164" s="10">
        <v>0.89999997615814198</v>
      </c>
      <c r="W164" s="2">
        <v>2.4368158483412101E-4</v>
      </c>
      <c r="X164" s="2">
        <v>2.6170624187216098E-4</v>
      </c>
      <c r="Y164" s="2">
        <v>7.2585971793159802E-5</v>
      </c>
      <c r="Z164" s="2">
        <v>7.3467461334075697E-5</v>
      </c>
      <c r="AA164" s="3">
        <f t="shared" si="10"/>
        <v>3.052299508706122E-2</v>
      </c>
      <c r="AB164" s="3">
        <f t="shared" si="11"/>
        <v>9.1570351065328112E-2</v>
      </c>
      <c r="AC164" s="3">
        <f t="shared" si="12"/>
        <v>-1.4947378578155181E-2</v>
      </c>
      <c r="AD164" s="3">
        <f t="shared" si="13"/>
        <v>-0.15104689284618952</v>
      </c>
      <c r="AE164" s="3">
        <f t="shared" si="14"/>
        <v>1.0339385470334364</v>
      </c>
    </row>
    <row r="165" spans="1:31" x14ac:dyDescent="0.25">
      <c r="A165" s="9" t="s">
        <v>217</v>
      </c>
      <c r="B165" s="1">
        <v>120.22428894042901</v>
      </c>
      <c r="C165" s="1">
        <v>69.342674255371094</v>
      </c>
      <c r="D165" s="8">
        <v>151.56040954589801</v>
      </c>
      <c r="E165" s="1">
        <v>89.538002014160099</v>
      </c>
      <c r="F165" s="3">
        <v>0.63999998569488503</v>
      </c>
      <c r="G165" s="8">
        <v>127.31159210205</v>
      </c>
      <c r="H165" s="1">
        <v>74.5772705078125</v>
      </c>
      <c r="I165" s="1">
        <v>74.253997802734304</v>
      </c>
      <c r="J165" s="8">
        <v>125.17404937744099</v>
      </c>
      <c r="K165" s="1">
        <v>74.536003112792898</v>
      </c>
      <c r="L165" s="3">
        <v>0.69421851634979204</v>
      </c>
      <c r="M165" s="3">
        <v>0.75574189424514704</v>
      </c>
      <c r="N165" s="11">
        <v>13</v>
      </c>
      <c r="O165" s="11">
        <v>0</v>
      </c>
      <c r="P165" s="11">
        <v>0</v>
      </c>
      <c r="Q165" s="11">
        <v>0</v>
      </c>
      <c r="R165" s="11">
        <v>2</v>
      </c>
      <c r="S165" s="11">
        <v>100</v>
      </c>
      <c r="T165" s="10">
        <v>0.40000000596046398</v>
      </c>
      <c r="U165" s="10">
        <v>1.29999995231628</v>
      </c>
      <c r="V165" s="10">
        <v>0.89999997615814198</v>
      </c>
      <c r="W165" s="2">
        <v>2.4091094383038499E-4</v>
      </c>
      <c r="X165" s="2">
        <v>2.7576438151299899E-4</v>
      </c>
      <c r="Y165" s="2">
        <v>7.2687209467403496E-5</v>
      </c>
      <c r="Z165" s="2">
        <v>7.24823330529034E-5</v>
      </c>
      <c r="AA165" s="3">
        <f t="shared" si="10"/>
        <v>5.8950676473809256E-2</v>
      </c>
      <c r="AB165" s="3">
        <f t="shared" si="11"/>
        <v>0.80515174416921709</v>
      </c>
      <c r="AC165" s="3">
        <f t="shared" si="12"/>
        <v>-1.6789851492043248E-2</v>
      </c>
      <c r="AD165" s="3">
        <f t="shared" si="13"/>
        <v>-0.1740979735243211</v>
      </c>
      <c r="AE165" s="3">
        <f t="shared" si="14"/>
        <v>1.0286621206441857</v>
      </c>
    </row>
    <row r="166" spans="1:31" x14ac:dyDescent="0.25">
      <c r="A166" t="s">
        <v>126</v>
      </c>
      <c r="B166" s="1">
        <v>120.08268737792901</v>
      </c>
      <c r="C166" s="1">
        <v>69.342674255371094</v>
      </c>
      <c r="D166" s="8">
        <v>153.94801330566401</v>
      </c>
      <c r="E166" s="1">
        <v>90.920997619628906</v>
      </c>
      <c r="F166" s="3">
        <v>0.65700000524520796</v>
      </c>
      <c r="G166" s="8">
        <v>129.10348510742099</v>
      </c>
      <c r="H166" s="1">
        <v>77.702629089355398</v>
      </c>
      <c r="I166" s="1">
        <v>75.683998107910099</v>
      </c>
      <c r="J166" s="8">
        <v>126.866828918457</v>
      </c>
      <c r="K166" s="1">
        <v>75.450996398925696</v>
      </c>
      <c r="L166" s="3">
        <v>0.66180360317230202</v>
      </c>
      <c r="M166" s="3">
        <v>0.72978937625884999</v>
      </c>
      <c r="N166">
        <v>13</v>
      </c>
      <c r="O166">
        <v>0</v>
      </c>
      <c r="P166">
        <v>0</v>
      </c>
      <c r="Q166">
        <v>0</v>
      </c>
      <c r="R166">
        <v>2</v>
      </c>
      <c r="S166">
        <v>100</v>
      </c>
      <c r="T166">
        <v>0.40000000596046398</v>
      </c>
      <c r="U166">
        <v>1.29999995231628</v>
      </c>
      <c r="V166">
        <v>0.89999997615814198</v>
      </c>
      <c r="W166" s="2">
        <v>2.5316589744761499E-4</v>
      </c>
      <c r="X166" s="2">
        <v>2.6555464137345498E-4</v>
      </c>
      <c r="Y166" s="2">
        <v>1.7134698573499901E-3</v>
      </c>
      <c r="Z166" s="2">
        <v>7.3305527621414499E-5</v>
      </c>
      <c r="AA166" s="3">
        <f t="shared" si="10"/>
        <v>7.5121551045084251E-2</v>
      </c>
      <c r="AB166" s="3">
        <f t="shared" si="11"/>
        <v>0.82956354482723527</v>
      </c>
      <c r="AC166" s="3">
        <f t="shared" si="12"/>
        <v>-1.732452216222493E-2</v>
      </c>
      <c r="AD166" s="3">
        <f t="shared" si="13"/>
        <v>-0.17591123006853795</v>
      </c>
      <c r="AE166" s="3">
        <f t="shared" si="14"/>
        <v>1.0287848199626797</v>
      </c>
    </row>
    <row r="167" spans="1:31" x14ac:dyDescent="0.25">
      <c r="A167" s="9" t="s">
        <v>199</v>
      </c>
      <c r="B167" s="1">
        <v>72.118049621582003</v>
      </c>
      <c r="C167" s="1">
        <v>61.505165100097599</v>
      </c>
      <c r="D167" s="8">
        <v>81.183967590332003</v>
      </c>
      <c r="E167" s="1">
        <v>52.403999328613203</v>
      </c>
      <c r="F167" s="3">
        <v>0.67100000381469704</v>
      </c>
      <c r="G167" s="8">
        <v>70.929985046386705</v>
      </c>
      <c r="H167" s="1">
        <v>31.167169570922798</v>
      </c>
      <c r="I167" s="1">
        <v>45.818000793457003</v>
      </c>
      <c r="J167" s="8">
        <v>69.503997802734304</v>
      </c>
      <c r="K167" s="1">
        <v>44.866001129150298</v>
      </c>
      <c r="L167" s="3">
        <v>0.82520693540573098</v>
      </c>
      <c r="M167" s="3">
        <v>0.81374746561050404</v>
      </c>
      <c r="N167" s="11">
        <v>21</v>
      </c>
      <c r="O167" s="11">
        <v>0</v>
      </c>
      <c r="P167" s="11">
        <v>0</v>
      </c>
      <c r="Q167" s="11">
        <v>0</v>
      </c>
      <c r="R167" s="11">
        <v>2</v>
      </c>
      <c r="S167" s="11">
        <v>100</v>
      </c>
      <c r="T167" s="10">
        <v>0.40000000596046398</v>
      </c>
      <c r="U167" s="10">
        <v>1.29999995231628</v>
      </c>
      <c r="V167" s="10">
        <v>0.89999997615814198</v>
      </c>
      <c r="W167" s="2">
        <v>2.4529188522137702E-4</v>
      </c>
      <c r="X167" s="2">
        <v>2.6299839373677899E-4</v>
      </c>
      <c r="Y167" s="2">
        <v>7.2708753577899106E-5</v>
      </c>
      <c r="Z167" s="2">
        <v>7.32132248231209E-5</v>
      </c>
      <c r="AA167" s="3">
        <f t="shared" si="10"/>
        <v>1.6473886654302404E-2</v>
      </c>
      <c r="AB167" s="3">
        <f t="shared" si="11"/>
        <v>0.13005139795363319</v>
      </c>
      <c r="AC167" s="3">
        <f t="shared" si="12"/>
        <v>-2.0104152605133572E-2</v>
      </c>
      <c r="AD167" s="3">
        <f t="shared" si="13"/>
        <v>-0.14387039872868493</v>
      </c>
      <c r="AE167" s="3">
        <f t="shared" si="14"/>
        <v>1.0457528631339934</v>
      </c>
    </row>
    <row r="168" spans="1:31" x14ac:dyDescent="0.25">
      <c r="A168" t="s">
        <v>125</v>
      </c>
      <c r="B168" s="1">
        <v>81.492111206054602</v>
      </c>
      <c r="C168" s="1">
        <v>69.342674255371094</v>
      </c>
      <c r="D168" s="8">
        <v>120.611946105957</v>
      </c>
      <c r="E168" s="1">
        <v>70.070999145507798</v>
      </c>
      <c r="F168" s="3">
        <v>0.47200000286102201</v>
      </c>
      <c r="G168" s="8">
        <v>90.800430297851506</v>
      </c>
      <c r="H168" s="1">
        <v>56.461334228515597</v>
      </c>
      <c r="I168" s="1">
        <v>53.187000274658203</v>
      </c>
      <c r="J168" s="8">
        <v>88.664413452148395</v>
      </c>
      <c r="K168" s="1">
        <v>52.118999481201101</v>
      </c>
      <c r="L168" s="3">
        <v>0.60319447517394997</v>
      </c>
      <c r="M168" s="3">
        <v>0.68166506290435702</v>
      </c>
      <c r="N168">
        <v>14</v>
      </c>
      <c r="O168">
        <v>0</v>
      </c>
      <c r="P168">
        <v>0</v>
      </c>
      <c r="Q168">
        <v>0</v>
      </c>
      <c r="R168">
        <v>2</v>
      </c>
      <c r="S168">
        <v>100</v>
      </c>
      <c r="T168">
        <v>0.40000000596046398</v>
      </c>
      <c r="U168">
        <v>1.29999995231628</v>
      </c>
      <c r="V168">
        <v>0.89999997615814198</v>
      </c>
      <c r="W168" s="2">
        <v>2.5174397160299101E-4</v>
      </c>
      <c r="X168" s="2">
        <v>2.73474463028833E-4</v>
      </c>
      <c r="Y168" s="2">
        <v>1.64711824618279E-3</v>
      </c>
      <c r="Z168" s="2">
        <v>7.4840929300989901E-5</v>
      </c>
      <c r="AA168" s="3">
        <f t="shared" si="10"/>
        <v>0.11422356046538804</v>
      </c>
      <c r="AB168" s="3">
        <f t="shared" si="11"/>
        <v>0.27864139080676847</v>
      </c>
      <c r="AC168" s="3">
        <f t="shared" si="12"/>
        <v>-2.3524303119449565E-2</v>
      </c>
      <c r="AD168" s="3">
        <f t="shared" si="13"/>
        <v>-0.2648786764931465</v>
      </c>
      <c r="AE168" s="3">
        <f t="shared" si="14"/>
        <v>1.0378314978717651</v>
      </c>
    </row>
    <row r="169" spans="1:31" x14ac:dyDescent="0.25">
      <c r="A169" t="s">
        <v>110</v>
      </c>
      <c r="B169" s="1">
        <v>106.28668212890599</v>
      </c>
      <c r="C169" s="1">
        <v>69.342674255371094</v>
      </c>
      <c r="D169" s="8">
        <v>136.18273925781199</v>
      </c>
      <c r="E169" s="1">
        <v>79.821998596191406</v>
      </c>
      <c r="F169" s="3">
        <v>0.56400001049041704</v>
      </c>
      <c r="G169" s="8">
        <v>107.881698608398</v>
      </c>
      <c r="H169" s="1">
        <v>64.910942077636705</v>
      </c>
      <c r="I169" s="1">
        <v>63.562999725341797</v>
      </c>
      <c r="J169" s="8">
        <v>104.745704650878</v>
      </c>
      <c r="K169" s="1">
        <v>61.994998931884702</v>
      </c>
      <c r="L169" s="3">
        <v>0.56720346212386996</v>
      </c>
      <c r="M169" s="3">
        <v>0.65202075242996205</v>
      </c>
      <c r="N169">
        <v>13</v>
      </c>
      <c r="O169">
        <v>0</v>
      </c>
      <c r="P169">
        <v>0</v>
      </c>
      <c r="Q169">
        <v>0</v>
      </c>
      <c r="R169">
        <v>2</v>
      </c>
      <c r="S169">
        <v>100</v>
      </c>
      <c r="T169">
        <v>0.40000000596046398</v>
      </c>
      <c r="U169">
        <v>1.29999995231628</v>
      </c>
      <c r="V169">
        <v>0.89999997615814198</v>
      </c>
      <c r="W169" s="2">
        <v>2.3824819072615301E-4</v>
      </c>
      <c r="X169" s="2">
        <v>2.6517311925999799E-4</v>
      </c>
      <c r="Y169" s="2">
        <v>2.0049163140356502E-3</v>
      </c>
      <c r="Z169" s="2">
        <v>7.2593495133332895E-5</v>
      </c>
      <c r="AA169" s="3">
        <f t="shared" si="10"/>
        <v>1.5006738826954295E-2</v>
      </c>
      <c r="AB169" s="3">
        <f t="shared" si="11"/>
        <v>0.51055184669005871</v>
      </c>
      <c r="AC169" s="3">
        <f t="shared" si="12"/>
        <v>-2.9068822589672132E-2</v>
      </c>
      <c r="AD169" s="3">
        <f t="shared" si="13"/>
        <v>-0.2308444871814446</v>
      </c>
      <c r="AE169" s="3">
        <f t="shared" si="14"/>
        <v>1.0483122545620922</v>
      </c>
    </row>
    <row r="170" spans="1:31" x14ac:dyDescent="0.25">
      <c r="A170" s="9" t="s">
        <v>213</v>
      </c>
      <c r="B170" s="1">
        <v>18.961359024047798</v>
      </c>
      <c r="C170" s="1">
        <v>18.711935043334901</v>
      </c>
      <c r="D170" s="8">
        <v>39.024818420410099</v>
      </c>
      <c r="E170" s="1">
        <v>21.093000411987301</v>
      </c>
      <c r="F170" s="3">
        <v>9.0000003576278603E-2</v>
      </c>
      <c r="G170" s="8">
        <v>21.137208938598601</v>
      </c>
      <c r="H170" s="1">
        <v>19.656734466552699</v>
      </c>
      <c r="I170" s="1">
        <v>11.472999572753899</v>
      </c>
      <c r="J170" s="8">
        <v>20.453212738037099</v>
      </c>
      <c r="K170" s="1">
        <v>11.130999565124499</v>
      </c>
      <c r="L170" s="3">
        <v>0.51773446798324496</v>
      </c>
      <c r="M170" s="3">
        <v>0.58213412761688199</v>
      </c>
      <c r="N170" s="11">
        <v>9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2.6346131926402401E-4</v>
      </c>
      <c r="X170" s="2">
        <v>2.7979785227216699E-4</v>
      </c>
      <c r="Y170" s="2">
        <v>7.2535760409664295E-5</v>
      </c>
      <c r="Z170" s="2">
        <v>7.2503476985730204E-5</v>
      </c>
      <c r="AA170" s="3">
        <f t="shared" si="10"/>
        <v>0.11475179135584504</v>
      </c>
      <c r="AB170" s="3">
        <f t="shared" si="11"/>
        <v>9.3057061745328837E-2</v>
      </c>
      <c r="AC170" s="3">
        <f t="shared" si="12"/>
        <v>-3.2359816404731588E-2</v>
      </c>
      <c r="AD170" s="3">
        <f t="shared" si="13"/>
        <v>-0.4758921741109241</v>
      </c>
      <c r="AE170" s="3">
        <f t="shared" si="14"/>
        <v>1.0347970412748551</v>
      </c>
    </row>
    <row r="171" spans="1:31" x14ac:dyDescent="0.25">
      <c r="A171" t="s">
        <v>84</v>
      </c>
      <c r="B171" s="1">
        <v>198.72708129882801</v>
      </c>
      <c r="C171" s="1">
        <v>136.59010314941401</v>
      </c>
      <c r="D171" s="8">
        <v>229.14556884765599</v>
      </c>
      <c r="E171" s="1">
        <v>137.76100158691401</v>
      </c>
      <c r="F171" s="3">
        <v>0.89099997282028198</v>
      </c>
      <c r="G171" s="8">
        <v>226.13757324218699</v>
      </c>
      <c r="H171" s="1">
        <v>27.596330642700099</v>
      </c>
      <c r="I171" s="1">
        <v>136.23800659179599</v>
      </c>
      <c r="J171" s="8">
        <v>218.03526306152301</v>
      </c>
      <c r="K171" s="1">
        <v>127.175003051757</v>
      </c>
      <c r="L171" s="3">
        <v>0.20955908298492401</v>
      </c>
      <c r="M171" s="3">
        <v>0.57087659835815396</v>
      </c>
      <c r="N171">
        <v>78</v>
      </c>
      <c r="O171">
        <v>0</v>
      </c>
      <c r="P171">
        <v>0</v>
      </c>
      <c r="Q171">
        <v>0</v>
      </c>
      <c r="R171">
        <v>2</v>
      </c>
      <c r="S171">
        <v>100</v>
      </c>
      <c r="T171">
        <v>0.40000000596046398</v>
      </c>
      <c r="U171">
        <v>1.29999995231628</v>
      </c>
      <c r="V171">
        <v>0.89999997615814198</v>
      </c>
      <c r="W171" s="2">
        <v>2.4420698173344097E-4</v>
      </c>
      <c r="X171" s="2">
        <v>2.55521270446479E-4</v>
      </c>
      <c r="Y171" s="2">
        <v>1.3745129108428901E-3</v>
      </c>
      <c r="Z171" s="2">
        <v>7.2355534939560999E-5</v>
      </c>
      <c r="AA171" s="3">
        <f t="shared" si="10"/>
        <v>0.13793033020065107</v>
      </c>
      <c r="AB171" s="3">
        <f t="shared" si="11"/>
        <v>0.59627423974500759</v>
      </c>
      <c r="AC171" s="3">
        <f t="shared" si="12"/>
        <v>-3.58291197013361E-2</v>
      </c>
      <c r="AD171" s="3">
        <f t="shared" si="13"/>
        <v>-4.8485798097712744E-2</v>
      </c>
      <c r="AE171" s="3">
        <f t="shared" si="14"/>
        <v>1.2936009966530548</v>
      </c>
    </row>
    <row r="172" spans="1:31" x14ac:dyDescent="0.25">
      <c r="A172" t="s">
        <v>82</v>
      </c>
      <c r="B172" s="1">
        <v>25.069902420043899</v>
      </c>
      <c r="C172" s="1">
        <v>18.711935043334901</v>
      </c>
      <c r="D172" s="8">
        <v>45.797908782958899</v>
      </c>
      <c r="E172" s="1">
        <v>24.753999710083001</v>
      </c>
      <c r="F172" s="3">
        <v>0.13300000131130199</v>
      </c>
      <c r="G172" s="8">
        <v>25.685783386230401</v>
      </c>
      <c r="H172" s="1">
        <v>23.552928924560501</v>
      </c>
      <c r="I172" s="1">
        <v>13.7779998779296</v>
      </c>
      <c r="J172" s="8">
        <v>24.657564163208001</v>
      </c>
      <c r="K172" s="1">
        <v>13.418000221252401</v>
      </c>
      <c r="L172" s="3">
        <v>0.47804149985313399</v>
      </c>
      <c r="M172" s="3">
        <v>0.53928226232528598</v>
      </c>
      <c r="N172">
        <v>10</v>
      </c>
      <c r="O172">
        <v>0</v>
      </c>
      <c r="P172">
        <v>0</v>
      </c>
      <c r="Q172">
        <v>0</v>
      </c>
      <c r="R172">
        <v>2</v>
      </c>
      <c r="S172">
        <v>100</v>
      </c>
      <c r="T172">
        <v>0.40000000596046398</v>
      </c>
      <c r="U172">
        <v>1.29999995231628</v>
      </c>
      <c r="V172">
        <v>0.89999997615814198</v>
      </c>
      <c r="W172" s="2">
        <v>2.66990100499242E-4</v>
      </c>
      <c r="X172" s="2">
        <v>2.9696949059143597E-4</v>
      </c>
      <c r="Y172" s="2">
        <v>1.81992596480995E-3</v>
      </c>
      <c r="Z172" s="2">
        <v>7.4738134571816704E-5</v>
      </c>
      <c r="AA172" s="3">
        <f t="shared" si="10"/>
        <v>2.4566548200606185E-2</v>
      </c>
      <c r="AB172" s="3">
        <f t="shared" si="11"/>
        <v>0.31774528428533128</v>
      </c>
      <c r="AC172" s="3">
        <f t="shared" si="12"/>
        <v>-4.0030674072164249E-2</v>
      </c>
      <c r="AD172" s="3">
        <f t="shared" si="13"/>
        <v>-0.46160065342584117</v>
      </c>
      <c r="AE172" s="3">
        <f t="shared" si="14"/>
        <v>1.0436556840262101</v>
      </c>
    </row>
    <row r="173" spans="1:31" x14ac:dyDescent="0.25">
      <c r="A173" s="9" t="s">
        <v>206</v>
      </c>
      <c r="B173" s="1">
        <v>104.313842773437</v>
      </c>
      <c r="C173" s="1">
        <v>53.869369506835902</v>
      </c>
      <c r="D173" s="8">
        <v>104.45806121826099</v>
      </c>
      <c r="E173" s="1">
        <v>65.778999328613196</v>
      </c>
      <c r="F173" s="3">
        <v>0.98600000143051103</v>
      </c>
      <c r="G173" s="8">
        <v>104.643432617187</v>
      </c>
      <c r="H173" s="1">
        <v>12.9555549621582</v>
      </c>
      <c r="I173" s="1">
        <v>65.635002136230398</v>
      </c>
      <c r="J173" s="8">
        <v>100.197700500488</v>
      </c>
      <c r="K173" s="1">
        <v>62.092998504638601</v>
      </c>
      <c r="L173" s="3">
        <v>0.60940039157867398</v>
      </c>
      <c r="M173" s="3">
        <v>0.74080234766006403</v>
      </c>
      <c r="N173" s="11">
        <v>24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1.29999995231628</v>
      </c>
      <c r="V173" s="10">
        <v>0.89999997615814198</v>
      </c>
      <c r="W173" s="2">
        <v>2.43446644162759E-4</v>
      </c>
      <c r="X173" s="2">
        <v>2.6275392156094302E-4</v>
      </c>
      <c r="Y173" s="2">
        <v>7.26695507182739E-5</v>
      </c>
      <c r="Z173" s="2">
        <v>7.3116636485792696E-5</v>
      </c>
      <c r="AA173" s="3">
        <f t="shared" si="10"/>
        <v>3.159598333136361E-3</v>
      </c>
      <c r="AB173" s="3">
        <f t="shared" si="11"/>
        <v>0.86001249722763384</v>
      </c>
      <c r="AC173" s="3">
        <f t="shared" si="12"/>
        <v>-4.2484578396454697E-2</v>
      </c>
      <c r="AD173" s="3">
        <f t="shared" si="13"/>
        <v>-4.0785370397322822E-2</v>
      </c>
      <c r="AE173" s="3">
        <f t="shared" si="14"/>
        <v>1.3431525804710427</v>
      </c>
    </row>
    <row r="174" spans="1:31" x14ac:dyDescent="0.25">
      <c r="A174" t="s">
        <v>53</v>
      </c>
      <c r="B174" s="1">
        <v>19.819635391235298</v>
      </c>
      <c r="C174" s="1">
        <v>18.711935043334901</v>
      </c>
      <c r="D174" s="8">
        <v>38.173606872558501</v>
      </c>
      <c r="E174" s="1">
        <v>20.6310005187988</v>
      </c>
      <c r="F174" s="3">
        <v>8.2999996840953799E-2</v>
      </c>
      <c r="G174" s="8">
        <v>20.717197418212798</v>
      </c>
      <c r="H174" s="1">
        <v>19.036453247070298</v>
      </c>
      <c r="I174" s="1">
        <v>11.227999687194799</v>
      </c>
      <c r="J174" s="8">
        <v>19.7132034301757</v>
      </c>
      <c r="K174" s="1">
        <v>10.725999832153301</v>
      </c>
      <c r="L174" s="3">
        <v>0.45139589905738797</v>
      </c>
      <c r="M174" s="3">
        <v>0.52426260709762496</v>
      </c>
      <c r="N174">
        <v>9</v>
      </c>
      <c r="O174">
        <v>0</v>
      </c>
      <c r="P174">
        <v>0</v>
      </c>
      <c r="Q174">
        <v>0</v>
      </c>
      <c r="R174">
        <v>2</v>
      </c>
      <c r="S174">
        <v>100</v>
      </c>
      <c r="T174">
        <v>0.40000000596046398</v>
      </c>
      <c r="U174">
        <v>1.29999995231628</v>
      </c>
      <c r="V174">
        <v>0.89999997615814198</v>
      </c>
      <c r="W174" s="2">
        <v>3.4215676714666101E-4</v>
      </c>
      <c r="X174" s="2">
        <v>2.7676753234118202E-4</v>
      </c>
      <c r="Y174" s="2">
        <v>2.22364021465182E-3</v>
      </c>
      <c r="Z174" s="2">
        <v>7.2433642344549298E-5</v>
      </c>
      <c r="AA174" s="3">
        <f t="shared" si="10"/>
        <v>4.528650549113647E-2</v>
      </c>
      <c r="AB174" s="3">
        <f t="shared" si="11"/>
        <v>5.3509612155128013E-2</v>
      </c>
      <c r="AC174" s="3">
        <f t="shared" si="12"/>
        <v>-4.8461863241910923E-2</v>
      </c>
      <c r="AD174" s="3">
        <f t="shared" si="13"/>
        <v>-0.48359075693350989</v>
      </c>
      <c r="AE174" s="3">
        <f t="shared" si="14"/>
        <v>1.0527406011511946</v>
      </c>
    </row>
    <row r="175" spans="1:31" x14ac:dyDescent="0.25">
      <c r="A175" s="9" t="s">
        <v>160</v>
      </c>
      <c r="B175" s="1">
        <v>144.61033630371</v>
      </c>
      <c r="C175" s="1">
        <v>53.869369506835902</v>
      </c>
      <c r="D175" s="8">
        <v>144.79428100585901</v>
      </c>
      <c r="E175" s="1">
        <v>93.802001953125</v>
      </c>
      <c r="F175" s="3">
        <v>1</v>
      </c>
      <c r="G175" s="8">
        <v>144.79428100585901</v>
      </c>
      <c r="H175" s="1">
        <v>144.79428100585901</v>
      </c>
      <c r="I175" s="1">
        <v>93.802001953125</v>
      </c>
      <c r="J175" s="8">
        <v>137.27592468261699</v>
      </c>
      <c r="K175" s="1">
        <v>84.474998474121094</v>
      </c>
      <c r="L175" s="3">
        <v>0.63787460327148404</v>
      </c>
      <c r="M175" s="3">
        <v>0.77814930677413896</v>
      </c>
      <c r="N175" s="11">
        <v>23</v>
      </c>
      <c r="O175" s="11">
        <v>0</v>
      </c>
      <c r="P175" s="11">
        <v>0</v>
      </c>
      <c r="Q175" s="11">
        <v>0</v>
      </c>
      <c r="R175" s="11">
        <v>2</v>
      </c>
      <c r="S175" s="11">
        <v>100</v>
      </c>
      <c r="T175" s="10">
        <v>0.40000000596046398</v>
      </c>
      <c r="U175" s="10">
        <v>1.29999995231628</v>
      </c>
      <c r="V175" s="10">
        <v>0.89999997615814198</v>
      </c>
      <c r="W175" s="2">
        <v>2.3867844720371E-4</v>
      </c>
      <c r="X175" s="2">
        <v>2.5453674606978801E-4</v>
      </c>
      <c r="Y175" s="2">
        <v>7.1858004957903095E-5</v>
      </c>
      <c r="Z175" s="2">
        <v>7.1925176598597304E-5</v>
      </c>
      <c r="AA175" s="3">
        <f t="shared" si="10"/>
        <v>1.2720024505211444E-3</v>
      </c>
      <c r="AB175" s="3">
        <f t="shared" si="11"/>
        <v>1.5483113305270257</v>
      </c>
      <c r="AC175" s="3">
        <f t="shared" si="12"/>
        <v>-5.1924401095218613E-2</v>
      </c>
      <c r="AD175" s="3">
        <f t="shared" si="13"/>
        <v>-5.1924401095218613E-2</v>
      </c>
      <c r="AE175" s="3">
        <f t="shared" si="14"/>
        <v>1.0519244010952187</v>
      </c>
    </row>
    <row r="176" spans="1:31" x14ac:dyDescent="0.25">
      <c r="A176" s="9" t="s">
        <v>211</v>
      </c>
      <c r="B176" s="1">
        <v>25.924695968627901</v>
      </c>
      <c r="C176" s="1">
        <v>18.711935043334901</v>
      </c>
      <c r="D176" s="8">
        <v>46.680324554443303</v>
      </c>
      <c r="E176" s="1">
        <v>25.2959995269775</v>
      </c>
      <c r="F176" s="3">
        <v>0.14100000262260401</v>
      </c>
      <c r="G176" s="8">
        <v>26.4801120758056</v>
      </c>
      <c r="H176" s="1">
        <v>23.885921478271399</v>
      </c>
      <c r="I176" s="1">
        <v>14.239000320434499</v>
      </c>
      <c r="J176" s="8">
        <v>24.932359695434499</v>
      </c>
      <c r="K176" s="1">
        <v>13.623999595641999</v>
      </c>
      <c r="L176" s="3">
        <v>0.55064064264297397</v>
      </c>
      <c r="M176" s="3">
        <v>0.60902756452560403</v>
      </c>
      <c r="N176" s="11">
        <v>9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0.40000000596046398</v>
      </c>
      <c r="U176" s="10">
        <v>1.29999995231628</v>
      </c>
      <c r="V176" s="10">
        <v>0.89999997615814198</v>
      </c>
      <c r="W176" s="2">
        <v>2.67646886641159E-4</v>
      </c>
      <c r="X176" s="2">
        <v>2.9191901558078798E-4</v>
      </c>
      <c r="Y176" s="2">
        <v>7.1654474595561596E-5</v>
      </c>
      <c r="Z176" s="2">
        <v>7.1682959969621097E-5</v>
      </c>
      <c r="AA176" s="3">
        <f t="shared" si="10"/>
        <v>2.1424209095829753E-2</v>
      </c>
      <c r="AB176" s="3">
        <f t="shared" si="11"/>
        <v>0.3324308596461959</v>
      </c>
      <c r="AC176" s="3">
        <f t="shared" si="12"/>
        <v>-5.8449615920819847E-2</v>
      </c>
      <c r="AD176" s="3">
        <f t="shared" si="13"/>
        <v>-0.46589146640666845</v>
      </c>
      <c r="AE176" s="3">
        <f t="shared" si="14"/>
        <v>1.0647976835132387</v>
      </c>
    </row>
    <row r="177" spans="1:31" x14ac:dyDescent="0.25">
      <c r="A177" t="s">
        <v>69</v>
      </c>
      <c r="B177" s="1">
        <v>52.819625854492102</v>
      </c>
      <c r="C177" s="1">
        <v>39.487205505371001</v>
      </c>
      <c r="D177" s="8">
        <v>60.4639892578125</v>
      </c>
      <c r="E177" s="1">
        <v>37.438999176025298</v>
      </c>
      <c r="F177" s="3">
        <v>0.50400000810623102</v>
      </c>
      <c r="G177" s="8">
        <v>52.388767242431598</v>
      </c>
      <c r="H177" s="1">
        <v>16.280647277831999</v>
      </c>
      <c r="I177" s="1">
        <v>32.881999969482401</v>
      </c>
      <c r="J177" s="8">
        <v>49.226795196533203</v>
      </c>
      <c r="K177" s="1">
        <v>31.049999237060501</v>
      </c>
      <c r="L177" s="3">
        <v>0.55527865886688199</v>
      </c>
      <c r="M177" s="3">
        <v>0.58287298679351796</v>
      </c>
      <c r="N177">
        <v>18</v>
      </c>
      <c r="O177">
        <v>0</v>
      </c>
      <c r="P177">
        <v>0</v>
      </c>
      <c r="Q177">
        <v>0</v>
      </c>
      <c r="R177">
        <v>2</v>
      </c>
      <c r="S177">
        <v>100</v>
      </c>
      <c r="T177">
        <v>0.40000000596046398</v>
      </c>
      <c r="U177">
        <v>1.29999995231628</v>
      </c>
      <c r="V177">
        <v>0.89999997615814198</v>
      </c>
      <c r="W177" s="2">
        <v>2.4270261928904799E-4</v>
      </c>
      <c r="X177" s="2">
        <v>2.5369442300870998E-4</v>
      </c>
      <c r="Y177" s="2">
        <v>1.17271079216152E-3</v>
      </c>
      <c r="Z177" s="2">
        <v>7.1238617238122902E-5</v>
      </c>
      <c r="AA177" s="3">
        <f t="shared" si="10"/>
        <v>8.1571689516967937E-3</v>
      </c>
      <c r="AB177" s="3">
        <f t="shared" si="11"/>
        <v>0.24665178420482134</v>
      </c>
      <c r="AC177" s="3">
        <f t="shared" si="12"/>
        <v>-6.0355916207499478E-2</v>
      </c>
      <c r="AD177" s="3">
        <f t="shared" si="13"/>
        <v>-0.18584936586577189</v>
      </c>
      <c r="AE177" s="3">
        <f t="shared" si="14"/>
        <v>1.1942166052699754</v>
      </c>
    </row>
    <row r="178" spans="1:31" x14ac:dyDescent="0.25">
      <c r="A178" t="s">
        <v>39</v>
      </c>
      <c r="B178" s="1">
        <v>59.601428985595703</v>
      </c>
      <c r="C178" s="1">
        <v>39.487205505371001</v>
      </c>
      <c r="D178" s="8">
        <v>67.821197509765597</v>
      </c>
      <c r="E178" s="1">
        <v>42.442001342773402</v>
      </c>
      <c r="F178" s="3">
        <v>0.55400002002715998</v>
      </c>
      <c r="G178" s="8">
        <v>59.452774047851499</v>
      </c>
      <c r="H178" s="1">
        <v>18.763229370117099</v>
      </c>
      <c r="I178" s="1">
        <v>37.626998901367102</v>
      </c>
      <c r="J178" s="8">
        <v>55.706356048583899</v>
      </c>
      <c r="K178" s="1">
        <v>35.249000549316399</v>
      </c>
      <c r="L178" s="3">
        <v>0.54676586389541604</v>
      </c>
      <c r="M178" s="3">
        <v>0.57300949096679599</v>
      </c>
      <c r="N178">
        <v>18</v>
      </c>
      <c r="O178">
        <v>0</v>
      </c>
      <c r="P178">
        <v>0</v>
      </c>
      <c r="Q178">
        <v>0</v>
      </c>
      <c r="R178">
        <v>2</v>
      </c>
      <c r="S178">
        <v>100</v>
      </c>
      <c r="T178">
        <v>0.40000000596046398</v>
      </c>
      <c r="U178">
        <v>1.29999995231628</v>
      </c>
      <c r="V178">
        <v>0.89999997615814198</v>
      </c>
      <c r="W178" s="2">
        <v>2.15737469261512E-4</v>
      </c>
      <c r="X178" s="2">
        <v>2.6525268913246599E-4</v>
      </c>
      <c r="Y178" s="2">
        <v>1.11075793392956E-3</v>
      </c>
      <c r="Z178" s="2">
        <v>7.1871741965878701E-5</v>
      </c>
      <c r="AA178" s="3">
        <f t="shared" si="10"/>
        <v>2.4941505644123243E-3</v>
      </c>
      <c r="AB178" s="3">
        <f t="shared" si="11"/>
        <v>0.41074445090845407</v>
      </c>
      <c r="AC178" s="3">
        <f t="shared" si="12"/>
        <v>-6.301502426534776E-2</v>
      </c>
      <c r="AD178" s="3">
        <f t="shared" si="13"/>
        <v>-0.17862912932844155</v>
      </c>
      <c r="AE178" s="3">
        <f t="shared" si="14"/>
        <v>1.1996680808706766</v>
      </c>
    </row>
    <row r="179" spans="1:31" x14ac:dyDescent="0.25">
      <c r="A179" t="s">
        <v>102</v>
      </c>
      <c r="B179" s="1">
        <v>118.01807403564401</v>
      </c>
      <c r="C179" s="1">
        <v>58.984134674072202</v>
      </c>
      <c r="D179" s="8">
        <v>115.18172454833901</v>
      </c>
      <c r="E179" s="1">
        <v>66.010002136230398</v>
      </c>
      <c r="F179" s="3">
        <v>0.99699997901916504</v>
      </c>
      <c r="G179" s="8">
        <v>115.130531311035</v>
      </c>
      <c r="H179" s="1">
        <v>17.066667556762599</v>
      </c>
      <c r="I179" s="1">
        <v>65.983001708984304</v>
      </c>
      <c r="J179" s="8">
        <v>107.60456085205</v>
      </c>
      <c r="K179" s="1">
        <v>62.2299995422363</v>
      </c>
      <c r="L179" s="3">
        <v>0.473508030176162</v>
      </c>
      <c r="M179" s="3">
        <v>0.56944280862808205</v>
      </c>
      <c r="N179">
        <v>32</v>
      </c>
      <c r="O179">
        <v>0</v>
      </c>
      <c r="P179">
        <v>0</v>
      </c>
      <c r="Q179">
        <v>0</v>
      </c>
      <c r="R179">
        <v>2</v>
      </c>
      <c r="S179">
        <v>100</v>
      </c>
      <c r="T179">
        <v>0.40000000596046398</v>
      </c>
      <c r="U179">
        <v>1.29999995231628</v>
      </c>
      <c r="V179">
        <v>0.89999997615814198</v>
      </c>
      <c r="W179" s="2">
        <v>2.4503102758899299E-4</v>
      </c>
      <c r="X179" s="2">
        <v>2.59349151747301E-4</v>
      </c>
      <c r="Y179" s="2">
        <v>1.8109165830537601E-3</v>
      </c>
      <c r="Z179" s="2">
        <v>7.2289702075067894E-5</v>
      </c>
      <c r="AA179" s="3">
        <f t="shared" si="10"/>
        <v>2.4466953457797536E-2</v>
      </c>
      <c r="AB179" s="3">
        <f t="shared" si="11"/>
        <v>0.82429667649850247</v>
      </c>
      <c r="AC179" s="3">
        <f t="shared" si="12"/>
        <v>-6.5369023952933439E-2</v>
      </c>
      <c r="AD179" s="3">
        <f t="shared" si="13"/>
        <v>-6.5784426531216342E-2</v>
      </c>
      <c r="AE179" s="3">
        <f t="shared" si="14"/>
        <v>1.4409748085825262</v>
      </c>
    </row>
    <row r="180" spans="1:31" x14ac:dyDescent="0.25">
      <c r="A180" s="9" t="s">
        <v>169</v>
      </c>
      <c r="B180" s="1">
        <v>24.291151046752901</v>
      </c>
      <c r="C180" s="1">
        <v>18.711935043334901</v>
      </c>
      <c r="D180" s="8">
        <v>43.022369384765597</v>
      </c>
      <c r="E180" s="1">
        <v>23.270999908447202</v>
      </c>
      <c r="F180" s="3">
        <v>0.103000000119209</v>
      </c>
      <c r="G180" s="8">
        <v>24.029579162597599</v>
      </c>
      <c r="H180" s="1">
        <v>21.173717498779201</v>
      </c>
      <c r="I180" s="1">
        <v>13.027000427246</v>
      </c>
      <c r="J180" s="8">
        <v>22.3715915679931</v>
      </c>
      <c r="K180" s="1">
        <v>12.197999954223601</v>
      </c>
      <c r="L180" s="3">
        <v>0.50152385234832697</v>
      </c>
      <c r="M180" s="3">
        <v>0.54384702444076505</v>
      </c>
      <c r="N180" s="11">
        <v>8</v>
      </c>
      <c r="O180" s="11">
        <v>0</v>
      </c>
      <c r="P180" s="11">
        <v>0</v>
      </c>
      <c r="Q180" s="11">
        <v>0</v>
      </c>
      <c r="R180" s="11">
        <v>2</v>
      </c>
      <c r="S180" s="11">
        <v>100</v>
      </c>
      <c r="T180" s="10">
        <v>0.40000000596046398</v>
      </c>
      <c r="U180" s="10">
        <v>1.29999995231628</v>
      </c>
      <c r="V180" s="10">
        <v>0.89999997615814198</v>
      </c>
      <c r="W180" s="2">
        <v>2.4040385324042201E-4</v>
      </c>
      <c r="X180" s="2">
        <v>2.8484829817898501E-4</v>
      </c>
      <c r="Y180" s="2">
        <v>7.3669696575961993E-5</v>
      </c>
      <c r="Z180" s="2">
        <v>7.3166869697161005E-5</v>
      </c>
      <c r="AA180" s="3">
        <f t="shared" si="10"/>
        <v>1.0768196354790163E-2</v>
      </c>
      <c r="AB180" s="3">
        <f t="shared" si="11"/>
        <v>0.19557873176573212</v>
      </c>
      <c r="AC180" s="3">
        <f t="shared" si="12"/>
        <v>-6.8997779086584332E-2</v>
      </c>
      <c r="AD180" s="3">
        <f t="shared" si="13"/>
        <v>-0.48000094165164747</v>
      </c>
      <c r="AE180" s="3">
        <f t="shared" si="14"/>
        <v>1.0783040387074254</v>
      </c>
    </row>
    <row r="181" spans="1:31" x14ac:dyDescent="0.25">
      <c r="A181" s="9" t="s">
        <v>154</v>
      </c>
      <c r="B181" s="1">
        <v>117.021286010742</v>
      </c>
      <c r="C181" s="1">
        <v>61.505165100097599</v>
      </c>
      <c r="D181" s="8">
        <v>123.911964416503</v>
      </c>
      <c r="E181" s="1">
        <v>81.521003723144503</v>
      </c>
      <c r="F181" s="3">
        <v>0.87699997425079301</v>
      </c>
      <c r="G181" s="8">
        <v>117.55392456054599</v>
      </c>
      <c r="H181" s="1">
        <v>51.6910400390625</v>
      </c>
      <c r="I181" s="1">
        <v>77.428001403808594</v>
      </c>
      <c r="J181" s="8">
        <v>106.063903808593</v>
      </c>
      <c r="K181" s="1">
        <v>66.821998596191406</v>
      </c>
      <c r="L181" s="3">
        <v>0.82550072669982899</v>
      </c>
      <c r="M181" s="3">
        <v>0.84846979379653897</v>
      </c>
      <c r="N181" s="11">
        <v>21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0.40000000596046398</v>
      </c>
      <c r="U181" s="10">
        <v>1.29999995231628</v>
      </c>
      <c r="V181" s="10">
        <v>0.89999997615814198</v>
      </c>
      <c r="W181" s="2">
        <v>2.1862382709514301E-4</v>
      </c>
      <c r="X181" s="2">
        <v>2.5594566250219898E-4</v>
      </c>
      <c r="Y181" s="2">
        <v>7.1708564064465395E-5</v>
      </c>
      <c r="Z181" s="2">
        <v>7.2193441155832207E-5</v>
      </c>
      <c r="AA181" s="3">
        <f t="shared" si="10"/>
        <v>4.5516381503028216E-3</v>
      </c>
      <c r="AB181" s="3">
        <f t="shared" si="11"/>
        <v>0.7244714917190701</v>
      </c>
      <c r="AC181" s="3">
        <f t="shared" si="12"/>
        <v>-9.7742553427342851E-2</v>
      </c>
      <c r="AD181" s="3">
        <f t="shared" si="13"/>
        <v>-0.14403823466084067</v>
      </c>
      <c r="AE181" s="3">
        <f t="shared" si="14"/>
        <v>1.2222826382148644</v>
      </c>
    </row>
    <row r="182" spans="1:31" x14ac:dyDescent="0.25">
      <c r="A182" s="9" t="s">
        <v>203</v>
      </c>
      <c r="B182" s="1">
        <v>74.199203491210895</v>
      </c>
      <c r="C182" s="1">
        <v>61.505165100097599</v>
      </c>
      <c r="D182" s="8">
        <v>81.300346374511705</v>
      </c>
      <c r="E182" s="1">
        <v>51.861000061035099</v>
      </c>
      <c r="F182" s="3">
        <v>0.66600000858306796</v>
      </c>
      <c r="G182" s="8">
        <v>76.152168273925696</v>
      </c>
      <c r="H182" s="1">
        <v>16.325748443603501</v>
      </c>
      <c r="I182" s="1">
        <v>48.483001708984297</v>
      </c>
      <c r="J182" s="8">
        <v>67.696769714355398</v>
      </c>
      <c r="K182" s="1">
        <v>43.022998809814403</v>
      </c>
      <c r="L182" s="3">
        <v>0.80678582191467196</v>
      </c>
      <c r="M182" s="3">
        <v>0.81222611665725697</v>
      </c>
      <c r="N182" s="11">
        <v>20</v>
      </c>
      <c r="O182" s="11">
        <v>0</v>
      </c>
      <c r="P182" s="11">
        <v>0</v>
      </c>
      <c r="Q182" s="11">
        <v>0</v>
      </c>
      <c r="R182" s="11">
        <v>2</v>
      </c>
      <c r="S182" s="11">
        <v>100</v>
      </c>
      <c r="T182" s="10">
        <v>0.40000000596046398</v>
      </c>
      <c r="U182" s="10">
        <v>1.29999995231628</v>
      </c>
      <c r="V182" s="10">
        <v>0.89999997615814198</v>
      </c>
      <c r="W182" s="2">
        <v>2.4567425134591699E-4</v>
      </c>
      <c r="X182" s="2">
        <v>2.59418477071449E-4</v>
      </c>
      <c r="Y182" s="2">
        <v>7.2927141445688903E-5</v>
      </c>
      <c r="Z182" s="2">
        <v>7.26011858205311E-5</v>
      </c>
      <c r="AA182" s="3">
        <f t="shared" si="10"/>
        <v>2.6320562631728727E-2</v>
      </c>
      <c r="AB182" s="3">
        <f t="shared" si="11"/>
        <v>0.10066804315021623</v>
      </c>
      <c r="AC182" s="3">
        <f t="shared" si="12"/>
        <v>-0.11103293249846183</v>
      </c>
      <c r="AD182" s="3">
        <f t="shared" si="13"/>
        <v>-0.16732495329713792</v>
      </c>
      <c r="AE182" s="3">
        <f t="shared" si="14"/>
        <v>1.5179179740995679</v>
      </c>
    </row>
    <row r="183" spans="1:31" x14ac:dyDescent="0.25">
      <c r="A183" s="9" t="s">
        <v>174</v>
      </c>
      <c r="B183" s="1">
        <v>215.28874206542901</v>
      </c>
      <c r="C183" s="1">
        <v>136.59010314941401</v>
      </c>
      <c r="D183" s="8">
        <v>197.875228881835</v>
      </c>
      <c r="E183" s="1">
        <v>130.98199462890599</v>
      </c>
      <c r="F183" s="3">
        <v>0.94599997997283902</v>
      </c>
      <c r="G183" s="8">
        <v>196.22282409667901</v>
      </c>
      <c r="H183" s="1">
        <v>30.600000381469702</v>
      </c>
      <c r="I183" s="1">
        <v>130.11799621582</v>
      </c>
      <c r="J183" s="8">
        <v>173.35122680664</v>
      </c>
      <c r="K183" s="1">
        <v>101.472999572753</v>
      </c>
      <c r="L183" s="3">
        <v>0.544034123420715</v>
      </c>
      <c r="M183" s="3">
        <v>0.58899652957916204</v>
      </c>
      <c r="N183" s="11">
        <v>31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1.29999995231628</v>
      </c>
      <c r="V183" s="10">
        <v>0.89999997615814198</v>
      </c>
      <c r="W183" s="2">
        <v>2.19545370782725E-4</v>
      </c>
      <c r="X183" s="2">
        <v>2.55393679253757E-4</v>
      </c>
      <c r="Y183" s="2">
        <v>7.2449060098733699E-5</v>
      </c>
      <c r="Z183" s="2">
        <v>7.21715332474559E-5</v>
      </c>
      <c r="AA183" s="3">
        <f t="shared" si="10"/>
        <v>8.8559753686310375E-2</v>
      </c>
      <c r="AB183" s="3">
        <f t="shared" si="11"/>
        <v>0.26913460645837212</v>
      </c>
      <c r="AC183" s="3">
        <f t="shared" si="12"/>
        <v>-0.11655931156494907</v>
      </c>
      <c r="AD183" s="3">
        <f t="shared" si="13"/>
        <v>-0.12393669593600308</v>
      </c>
      <c r="AE183" s="3">
        <f t="shared" si="14"/>
        <v>1.7474378106181085</v>
      </c>
    </row>
    <row r="184" spans="1:31" x14ac:dyDescent="0.25">
      <c r="A184" t="s">
        <v>44</v>
      </c>
      <c r="B184" s="1">
        <v>170.58787536621</v>
      </c>
      <c r="C184" s="1">
        <v>53.869369506835902</v>
      </c>
      <c r="D184" s="8">
        <v>172.08816528320301</v>
      </c>
      <c r="E184" s="1">
        <v>107.824996948242</v>
      </c>
      <c r="F184" s="3">
        <v>1</v>
      </c>
      <c r="G184" s="8">
        <v>172.08816528320301</v>
      </c>
      <c r="H184" s="1">
        <v>172.08816528320301</v>
      </c>
      <c r="I184" s="1">
        <v>107.824996948242</v>
      </c>
      <c r="J184" s="8">
        <v>151.47834777832</v>
      </c>
      <c r="K184" s="1">
        <v>92.389999389648395</v>
      </c>
      <c r="L184" s="3">
        <v>0.65136396884918202</v>
      </c>
      <c r="M184" s="3">
        <v>0.783857762813568</v>
      </c>
      <c r="N184">
        <v>25</v>
      </c>
      <c r="O184">
        <v>0</v>
      </c>
      <c r="P184">
        <v>0</v>
      </c>
      <c r="Q184">
        <v>0</v>
      </c>
      <c r="R184">
        <v>2</v>
      </c>
      <c r="S184">
        <v>100</v>
      </c>
      <c r="T184">
        <v>0.40000000596046398</v>
      </c>
      <c r="U184">
        <v>1.29999995231628</v>
      </c>
      <c r="V184">
        <v>0.89999997615814198</v>
      </c>
      <c r="W184" s="2">
        <v>2.1931166702415699E-4</v>
      </c>
      <c r="X184" s="2">
        <v>2.5060135521925899E-4</v>
      </c>
      <c r="Y184" s="2">
        <v>7.73488078266382E-4</v>
      </c>
      <c r="Z184" s="2">
        <v>7.1779606514610296E-5</v>
      </c>
      <c r="AA184" s="3">
        <f t="shared" si="10"/>
        <v>8.7948215180724907E-3</v>
      </c>
      <c r="AB184" s="3">
        <f t="shared" si="11"/>
        <v>1.8119569463143193</v>
      </c>
      <c r="AC184" s="3">
        <f t="shared" si="12"/>
        <v>-0.11976313113086964</v>
      </c>
      <c r="AD184" s="3">
        <f t="shared" si="13"/>
        <v>-0.11976313113086964</v>
      </c>
      <c r="AE184" s="3">
        <f t="shared" si="14"/>
        <v>1.1197631311308696</v>
      </c>
    </row>
    <row r="185" spans="1:31" x14ac:dyDescent="0.25">
      <c r="A185" s="9" t="s">
        <v>202</v>
      </c>
      <c r="B185" s="1">
        <v>111.88754272460901</v>
      </c>
      <c r="C185" s="1">
        <v>61.505165100097599</v>
      </c>
      <c r="D185" s="8">
        <v>122.610748291015</v>
      </c>
      <c r="E185" s="1">
        <v>77.949996948242102</v>
      </c>
      <c r="F185" s="3">
        <v>0.83399999141693104</v>
      </c>
      <c r="G185" s="8">
        <v>115.581916809082</v>
      </c>
      <c r="H185" s="1">
        <v>42.342151641845703</v>
      </c>
      <c r="I185" s="1">
        <v>73.648002624511705</v>
      </c>
      <c r="J185" s="8">
        <v>100.350303649902</v>
      </c>
      <c r="K185" s="1">
        <v>63.011001586913999</v>
      </c>
      <c r="L185" s="3">
        <v>0.80436247587203902</v>
      </c>
      <c r="M185" s="3">
        <v>0.84933972358703602</v>
      </c>
      <c r="N185" s="11">
        <v>20</v>
      </c>
      <c r="O185" s="11">
        <v>0</v>
      </c>
      <c r="P185" s="11">
        <v>0</v>
      </c>
      <c r="Q185" s="11">
        <v>0</v>
      </c>
      <c r="R185" s="11">
        <v>2</v>
      </c>
      <c r="S185" s="11">
        <v>100</v>
      </c>
      <c r="T185" s="10">
        <v>0.40000000596046398</v>
      </c>
      <c r="U185" s="10">
        <v>1.29999995231628</v>
      </c>
      <c r="V185" s="10">
        <v>0.89999997615814198</v>
      </c>
      <c r="W185" s="2">
        <v>2.42637353949248E-4</v>
      </c>
      <c r="X185" s="2">
        <v>2.6010489091277101E-4</v>
      </c>
      <c r="Y185" s="2">
        <v>7.2533839556854205E-5</v>
      </c>
      <c r="Z185" s="2">
        <v>7.3032912041526206E-5</v>
      </c>
      <c r="AA185" s="3">
        <f t="shared" si="10"/>
        <v>3.3018636342439234E-2</v>
      </c>
      <c r="AB185" s="3">
        <f t="shared" si="11"/>
        <v>0.63157522602508653</v>
      </c>
      <c r="AC185" s="3">
        <f t="shared" si="12"/>
        <v>-0.13178197402920347</v>
      </c>
      <c r="AD185" s="3">
        <f t="shared" si="13"/>
        <v>-0.18155377853398402</v>
      </c>
      <c r="AE185" s="3">
        <f t="shared" si="14"/>
        <v>1.3597269521874502</v>
      </c>
    </row>
    <row r="186" spans="1:31" x14ac:dyDescent="0.25">
      <c r="A186" t="s">
        <v>122</v>
      </c>
      <c r="B186" s="1">
        <v>25.084383010864201</v>
      </c>
      <c r="C186" s="1">
        <v>58.984134674072202</v>
      </c>
      <c r="D186" s="8">
        <v>46.611549377441399</v>
      </c>
      <c r="E186" s="1">
        <v>26.5429992675781</v>
      </c>
      <c r="F186" s="3">
        <v>0.42800000309944097</v>
      </c>
      <c r="G186" s="8">
        <v>46.035152435302699</v>
      </c>
      <c r="H186" s="1">
        <v>1.0076923370361299</v>
      </c>
      <c r="I186" s="1">
        <v>26.252000808715799</v>
      </c>
      <c r="J186" s="8">
        <v>39.507213592529297</v>
      </c>
      <c r="K186" s="1">
        <v>22.982000350952099</v>
      </c>
      <c r="L186" s="3">
        <v>0.49564322829246499</v>
      </c>
      <c r="M186" s="3">
        <v>0.490668475627899</v>
      </c>
      <c r="N186">
        <v>25</v>
      </c>
      <c r="O186">
        <v>0</v>
      </c>
      <c r="P186">
        <v>0</v>
      </c>
      <c r="Q186">
        <v>0</v>
      </c>
      <c r="R186">
        <v>2</v>
      </c>
      <c r="S186">
        <v>100</v>
      </c>
      <c r="T186">
        <v>0.40000000596046398</v>
      </c>
      <c r="U186">
        <v>1.29999995231628</v>
      </c>
      <c r="V186">
        <v>0.89999997615814198</v>
      </c>
      <c r="W186" s="2">
        <v>2.5261277914978499E-4</v>
      </c>
      <c r="X186" s="2">
        <v>2.6695223641581801E-4</v>
      </c>
      <c r="Y186" s="2">
        <v>1.59621436614543E-3</v>
      </c>
      <c r="Z186" s="2">
        <v>7.3529728979337906E-5</v>
      </c>
      <c r="AA186" s="3">
        <f t="shared" si="10"/>
        <v>0.83521166996073171</v>
      </c>
      <c r="AB186" s="3">
        <f t="shared" si="11"/>
        <v>0.33020610015161284</v>
      </c>
      <c r="AC186" s="3">
        <f t="shared" si="12"/>
        <v>-0.14180335021042226</v>
      </c>
      <c r="AD186" s="3">
        <f t="shared" si="13"/>
        <v>-0.15241578277915793</v>
      </c>
      <c r="AE186" s="3">
        <f t="shared" si="14"/>
        <v>7.4781070599124257</v>
      </c>
    </row>
    <row r="187" spans="1:31" x14ac:dyDescent="0.25">
      <c r="A187" t="s">
        <v>43</v>
      </c>
      <c r="B187" s="1">
        <v>117.81324768066401</v>
      </c>
      <c r="C187" s="1">
        <v>53.869369506835902</v>
      </c>
      <c r="D187" s="8">
        <v>118.672790527343</v>
      </c>
      <c r="E187" s="1">
        <v>73.129997253417898</v>
      </c>
      <c r="F187" s="3">
        <v>0.99000000953674305</v>
      </c>
      <c r="G187" s="8">
        <v>118.89828491210901</v>
      </c>
      <c r="H187" s="1">
        <v>10.092308998107899</v>
      </c>
      <c r="I187" s="1">
        <v>73.055999755859304</v>
      </c>
      <c r="J187" s="8">
        <v>100.696853637695</v>
      </c>
      <c r="K187" s="1">
        <v>62.291000366210902</v>
      </c>
      <c r="L187" s="3">
        <v>0.60159152746200495</v>
      </c>
      <c r="M187" s="3">
        <v>0.73702001571655196</v>
      </c>
      <c r="N187">
        <v>23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2.4441399727947999E-4</v>
      </c>
      <c r="X187" s="2">
        <v>2.5408700457774103E-4</v>
      </c>
      <c r="Y187" s="2">
        <v>1.3539494248107E-3</v>
      </c>
      <c r="Z187" s="2">
        <v>7.2253431426361203E-5</v>
      </c>
      <c r="AA187" s="3">
        <f t="shared" si="10"/>
        <v>9.2098066457349734E-3</v>
      </c>
      <c r="AB187" s="3">
        <f t="shared" si="11"/>
        <v>0.86927848904778426</v>
      </c>
      <c r="AC187" s="3">
        <f t="shared" si="12"/>
        <v>-0.15308405237189682</v>
      </c>
      <c r="AD187" s="3">
        <f t="shared" si="13"/>
        <v>-0.15147479729573074</v>
      </c>
      <c r="AE187" s="3">
        <f t="shared" si="14"/>
        <v>2.8034952435390563</v>
      </c>
    </row>
    <row r="188" spans="1:31" x14ac:dyDescent="0.25">
      <c r="A188" t="s">
        <v>98</v>
      </c>
      <c r="B188" s="1">
        <v>127.83847045898401</v>
      </c>
      <c r="C188" s="1">
        <v>61.505165100097599</v>
      </c>
      <c r="D188" s="8">
        <v>131.04100036621</v>
      </c>
      <c r="E188" s="1">
        <v>84.357002258300696</v>
      </c>
      <c r="F188" s="3">
        <v>0.86900001764297397</v>
      </c>
      <c r="G188" s="8">
        <v>123.939743041992</v>
      </c>
      <c r="H188" s="1">
        <v>54.207611083984297</v>
      </c>
      <c r="I188" s="1">
        <v>79.892997741699205</v>
      </c>
      <c r="J188" s="8">
        <v>104.245880126953</v>
      </c>
      <c r="K188" s="1">
        <v>66.022003173828097</v>
      </c>
      <c r="L188" s="3">
        <v>0.76324337720870905</v>
      </c>
      <c r="M188" s="3">
        <v>0.81081002950668302</v>
      </c>
      <c r="N188">
        <v>25</v>
      </c>
      <c r="O188">
        <v>0</v>
      </c>
      <c r="P188">
        <v>0</v>
      </c>
      <c r="Q188">
        <v>0</v>
      </c>
      <c r="R188">
        <v>2</v>
      </c>
      <c r="S188">
        <v>100</v>
      </c>
      <c r="T188">
        <v>0.40000000596046398</v>
      </c>
      <c r="U188">
        <v>1.29999995231628</v>
      </c>
      <c r="V188">
        <v>0.89999997615814198</v>
      </c>
      <c r="W188" s="2">
        <v>2.31650556088425E-4</v>
      </c>
      <c r="X188" s="2">
        <v>2.5419594021513998E-4</v>
      </c>
      <c r="Y188" s="2">
        <v>9.3187025049701301E-4</v>
      </c>
      <c r="Z188" s="2">
        <v>7.2924340202007402E-5</v>
      </c>
      <c r="AA188" s="3">
        <f t="shared" si="10"/>
        <v>3.0497293991348869E-2</v>
      </c>
      <c r="AB188" s="3">
        <f t="shared" si="11"/>
        <v>0.6949126135552407</v>
      </c>
      <c r="AC188" s="3">
        <f t="shared" si="12"/>
        <v>-0.15889869086114317</v>
      </c>
      <c r="AD188" s="3">
        <f t="shared" si="13"/>
        <v>-0.20447890480364758</v>
      </c>
      <c r="AE188" s="3">
        <f t="shared" si="14"/>
        <v>1.3633043869896269</v>
      </c>
    </row>
    <row r="189" spans="1:31" x14ac:dyDescent="0.25">
      <c r="A189" t="s">
        <v>94</v>
      </c>
      <c r="B189" s="1">
        <v>25.041000366210898</v>
      </c>
      <c r="C189" s="1">
        <v>58.984134674072202</v>
      </c>
      <c r="D189" s="8">
        <v>39.389595031738203</v>
      </c>
      <c r="E189" s="1">
        <v>21.6940002441406</v>
      </c>
      <c r="F189" s="3">
        <v>0.28700000047683699</v>
      </c>
      <c r="G189" s="8">
        <v>36.796409606933501</v>
      </c>
      <c r="H189" s="1">
        <v>3.6370265483856201</v>
      </c>
      <c r="I189" s="1">
        <v>20.395999908447202</v>
      </c>
      <c r="J189" s="8">
        <v>30.406856536865199</v>
      </c>
      <c r="K189" s="1">
        <v>17.202999114990199</v>
      </c>
      <c r="L189" s="3">
        <v>0.47484061121940602</v>
      </c>
      <c r="M189" s="3">
        <v>0.49202951788902199</v>
      </c>
      <c r="N189">
        <v>27</v>
      </c>
      <c r="O189">
        <v>0</v>
      </c>
      <c r="P189">
        <v>0</v>
      </c>
      <c r="Q189">
        <v>0</v>
      </c>
      <c r="R189">
        <v>2</v>
      </c>
      <c r="S189">
        <v>100</v>
      </c>
      <c r="T189">
        <v>0.40000000596046398</v>
      </c>
      <c r="U189">
        <v>1.29999995231628</v>
      </c>
      <c r="V189">
        <v>0.89999997615814198</v>
      </c>
      <c r="W189" s="2">
        <v>2.5291336351074202E-4</v>
      </c>
      <c r="X189" s="2">
        <v>2.6273654657416002E-4</v>
      </c>
      <c r="Y189" s="2">
        <v>1.03106233291327E-3</v>
      </c>
      <c r="Z189" s="2">
        <v>7.2912698669824695E-5</v>
      </c>
      <c r="AA189" s="3">
        <f t="shared" si="10"/>
        <v>0.46944647054056104</v>
      </c>
      <c r="AB189" s="3">
        <f t="shared" si="11"/>
        <v>0.48449092785909403</v>
      </c>
      <c r="AC189" s="3">
        <f t="shared" si="12"/>
        <v>-0.17364610129963134</v>
      </c>
      <c r="AD189" s="3">
        <f t="shared" si="13"/>
        <v>-0.22804851097441226</v>
      </c>
      <c r="AE189" s="3">
        <f t="shared" si="14"/>
        <v>2.7568068269681607</v>
      </c>
    </row>
    <row r="190" spans="1:31" x14ac:dyDescent="0.25">
      <c r="A190" s="9" t="s">
        <v>155</v>
      </c>
      <c r="B190" s="1">
        <v>118.93434143066401</v>
      </c>
      <c r="C190" s="1">
        <v>61.505165100097599</v>
      </c>
      <c r="D190" s="8">
        <v>123.782669067382</v>
      </c>
      <c r="E190" s="1">
        <v>79.160003662109304</v>
      </c>
      <c r="F190" s="3">
        <v>0.90899997949600198</v>
      </c>
      <c r="G190" s="8">
        <v>120.089073181152</v>
      </c>
      <c r="H190" s="1">
        <v>40.5890083312988</v>
      </c>
      <c r="I190" s="1">
        <v>76.766998291015597</v>
      </c>
      <c r="J190" s="8">
        <v>98.938644409179602</v>
      </c>
      <c r="K190" s="1">
        <v>62.4799995422363</v>
      </c>
      <c r="L190" s="3">
        <v>0.72923940420150701</v>
      </c>
      <c r="M190" s="3">
        <v>0.78312093019485396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2.42362410062924E-4</v>
      </c>
      <c r="X190" s="2">
        <v>2.5528646074235401E-4</v>
      </c>
      <c r="Y190" s="2">
        <v>7.2724586061667597E-5</v>
      </c>
      <c r="Z190" s="2">
        <v>7.2511698817834204E-5</v>
      </c>
      <c r="AA190" s="3">
        <f t="shared" si="10"/>
        <v>9.7089851139519623E-3</v>
      </c>
      <c r="AB190" s="3">
        <f t="shared" si="11"/>
        <v>0.60862334485502589</v>
      </c>
      <c r="AC190" s="3">
        <f t="shared" si="12"/>
        <v>-0.17612284125190469</v>
      </c>
      <c r="AD190" s="3">
        <f t="shared" si="13"/>
        <v>-0.20070681013251035</v>
      </c>
      <c r="AE190" s="3">
        <f t="shared" si="14"/>
        <v>1.5210875959160348</v>
      </c>
    </row>
    <row r="191" spans="1:31" x14ac:dyDescent="0.25">
      <c r="A191" t="s">
        <v>40</v>
      </c>
      <c r="B191" s="1">
        <v>168.65248107910099</v>
      </c>
      <c r="C191" s="1">
        <v>53.869369506835902</v>
      </c>
      <c r="D191" s="8">
        <v>168.45529174804599</v>
      </c>
      <c r="E191" s="1">
        <v>103.554000854492</v>
      </c>
      <c r="F191" s="3">
        <v>1</v>
      </c>
      <c r="G191" s="8">
        <v>168.45529174804599</v>
      </c>
      <c r="H191" s="1">
        <v>168.45529174804599</v>
      </c>
      <c r="I191" s="1">
        <v>103.554000854492</v>
      </c>
      <c r="J191" s="8">
        <v>136.90791320800699</v>
      </c>
      <c r="K191" s="1">
        <v>83.741996765136705</v>
      </c>
      <c r="L191" s="3">
        <v>0.65069419145584095</v>
      </c>
      <c r="M191" s="3">
        <v>0.83433431386947599</v>
      </c>
      <c r="N191">
        <v>23</v>
      </c>
      <c r="O191">
        <v>0</v>
      </c>
      <c r="P191">
        <v>0</v>
      </c>
      <c r="Q191">
        <v>0</v>
      </c>
      <c r="R191">
        <v>2</v>
      </c>
      <c r="S191">
        <v>100</v>
      </c>
      <c r="T191">
        <v>0.40000000596046398</v>
      </c>
      <c r="U191">
        <v>1.29999995231628</v>
      </c>
      <c r="V191">
        <v>0.89999997615814198</v>
      </c>
      <c r="W191" s="2">
        <v>2.41421075770631E-4</v>
      </c>
      <c r="X191" s="2">
        <v>2.5225692661479099E-4</v>
      </c>
      <c r="Y191" s="2">
        <v>1.18664291221648E-3</v>
      </c>
      <c r="Z191" s="2">
        <v>7.1861169999465306E-5</v>
      </c>
      <c r="AA191" s="3">
        <f t="shared" si="10"/>
        <v>1.1692050410009377E-3</v>
      </c>
      <c r="AB191" s="3">
        <f t="shared" si="11"/>
        <v>1.5414797771233182</v>
      </c>
      <c r="AC191" s="3">
        <f t="shared" si="12"/>
        <v>-0.1872744881604762</v>
      </c>
      <c r="AD191" s="3">
        <f t="shared" si="13"/>
        <v>-0.1872744881604762</v>
      </c>
      <c r="AE191" s="3">
        <f t="shared" si="14"/>
        <v>1.1872744881604762</v>
      </c>
    </row>
    <row r="192" spans="1:31" x14ac:dyDescent="0.25">
      <c r="A192" t="s">
        <v>112</v>
      </c>
      <c r="B192" s="1">
        <v>82.575576782226506</v>
      </c>
      <c r="C192" s="1">
        <v>61.505165100097599</v>
      </c>
      <c r="D192" s="8">
        <v>89.729896545410099</v>
      </c>
      <c r="E192" s="1">
        <v>56.402999877929602</v>
      </c>
      <c r="F192" s="3">
        <v>0.67599999904632502</v>
      </c>
      <c r="G192" s="8">
        <v>85.585456848144503</v>
      </c>
      <c r="H192" s="1">
        <v>13.848146438598601</v>
      </c>
      <c r="I192" s="1">
        <v>53.7109985351562</v>
      </c>
      <c r="J192" s="8">
        <v>68.477569580078097</v>
      </c>
      <c r="K192" s="1">
        <v>43.775001525878899</v>
      </c>
      <c r="L192" s="3">
        <v>0.80208432674407903</v>
      </c>
      <c r="M192" s="3">
        <v>0.81819373369216897</v>
      </c>
      <c r="N192">
        <v>20</v>
      </c>
      <c r="O192">
        <v>0</v>
      </c>
      <c r="P192">
        <v>0</v>
      </c>
      <c r="Q192">
        <v>0</v>
      </c>
      <c r="R192">
        <v>2</v>
      </c>
      <c r="S192">
        <v>100</v>
      </c>
      <c r="T192">
        <v>0.40000000596046398</v>
      </c>
      <c r="U192">
        <v>1.29999995231628</v>
      </c>
      <c r="V192">
        <v>0.89999997615814198</v>
      </c>
      <c r="W192" s="2">
        <v>2.4723500246181997E-4</v>
      </c>
      <c r="X192" s="2">
        <v>2.5317285326309502E-4</v>
      </c>
      <c r="Y192" s="2">
        <v>1.4222175814211299E-3</v>
      </c>
      <c r="Z192" s="2">
        <v>7.2578943218104501E-5</v>
      </c>
      <c r="AA192" s="3">
        <f t="shared" si="10"/>
        <v>3.6450003538647288E-2</v>
      </c>
      <c r="AB192" s="3">
        <f t="shared" si="11"/>
        <v>0.11336290974315966</v>
      </c>
      <c r="AC192" s="3">
        <f t="shared" si="12"/>
        <v>-0.19989245717787282</v>
      </c>
      <c r="AD192" s="3">
        <f t="shared" si="13"/>
        <v>-0.23684778188256042</v>
      </c>
      <c r="AE192" s="3">
        <f t="shared" si="14"/>
        <v>2.2353918514597746</v>
      </c>
    </row>
    <row r="193" spans="1:31" x14ac:dyDescent="0.25">
      <c r="A193" t="s">
        <v>41</v>
      </c>
      <c r="B193" s="1">
        <v>177.82260131835901</v>
      </c>
      <c r="C193" s="1">
        <v>53.869369506835902</v>
      </c>
      <c r="D193" s="8">
        <v>178.103591918945</v>
      </c>
      <c r="E193" s="1">
        <v>111.34600067138599</v>
      </c>
      <c r="F193" s="3">
        <v>1</v>
      </c>
      <c r="G193" s="8">
        <v>178.103591918945</v>
      </c>
      <c r="H193" s="1">
        <v>178.103591918945</v>
      </c>
      <c r="I193" s="1">
        <v>111.34600067138599</v>
      </c>
      <c r="J193" s="8">
        <v>137.97196960449199</v>
      </c>
      <c r="K193" s="1">
        <v>84.853996276855398</v>
      </c>
      <c r="L193" s="3">
        <v>0.72123324871063199</v>
      </c>
      <c r="M193" s="3">
        <v>0.90012204647064198</v>
      </c>
      <c r="N193">
        <v>32</v>
      </c>
      <c r="O193">
        <v>0</v>
      </c>
      <c r="P193">
        <v>0</v>
      </c>
      <c r="Q193">
        <v>0</v>
      </c>
      <c r="R193">
        <v>2</v>
      </c>
      <c r="S193">
        <v>100</v>
      </c>
      <c r="T193">
        <v>0.40000000596046398</v>
      </c>
      <c r="U193">
        <v>1.29999995231628</v>
      </c>
      <c r="V193">
        <v>0.89999997615814198</v>
      </c>
      <c r="W193" s="2">
        <v>2.4246981774922401E-4</v>
      </c>
      <c r="X193" s="2">
        <v>2.53422098467126E-4</v>
      </c>
      <c r="Y193" s="2">
        <v>9.8813918884843501E-4</v>
      </c>
      <c r="Z193" s="2">
        <v>7.2505099524278194E-5</v>
      </c>
      <c r="AA193" s="3">
        <f t="shared" si="10"/>
        <v>1.5801737152800492E-3</v>
      </c>
      <c r="AB193" s="3">
        <f t="shared" si="11"/>
        <v>1.5612323082226467</v>
      </c>
      <c r="AC193" s="3">
        <f t="shared" si="12"/>
        <v>-0.22532741693787359</v>
      </c>
      <c r="AD193" s="3">
        <f t="shared" si="13"/>
        <v>-0.22532741693787359</v>
      </c>
      <c r="AE193" s="3">
        <f t="shared" si="14"/>
        <v>1.2253274169378736</v>
      </c>
    </row>
    <row r="194" spans="1:31" x14ac:dyDescent="0.25">
      <c r="A194" t="s">
        <v>120</v>
      </c>
      <c r="B194" s="1">
        <v>124.23768615722599</v>
      </c>
      <c r="C194" s="1">
        <v>61.505165100097599</v>
      </c>
      <c r="D194" s="8">
        <v>133.96820068359301</v>
      </c>
      <c r="E194" s="1">
        <v>83.910003662109304</v>
      </c>
      <c r="F194" s="3">
        <v>0.83600002527236905</v>
      </c>
      <c r="G194" s="8">
        <v>127.216979980468</v>
      </c>
      <c r="H194" s="1">
        <v>41.165847778320298</v>
      </c>
      <c r="I194" s="1">
        <v>79.774002075195298</v>
      </c>
      <c r="J194" s="8">
        <v>97.760704040527301</v>
      </c>
      <c r="K194" s="1">
        <v>61.087001800537102</v>
      </c>
      <c r="L194" s="3">
        <v>0.81472420692443803</v>
      </c>
      <c r="M194" s="3">
        <v>0.874611675739288</v>
      </c>
      <c r="N194">
        <v>20</v>
      </c>
      <c r="O194">
        <v>0</v>
      </c>
      <c r="P194">
        <v>0</v>
      </c>
      <c r="Q194">
        <v>0</v>
      </c>
      <c r="R194">
        <v>2</v>
      </c>
      <c r="S194">
        <v>100</v>
      </c>
      <c r="T194">
        <v>0.40000000596046398</v>
      </c>
      <c r="U194">
        <v>1.29999995231628</v>
      </c>
      <c r="V194">
        <v>0.89999997615814198</v>
      </c>
      <c r="W194" s="2">
        <v>2.4629014660604298E-4</v>
      </c>
      <c r="X194" s="2">
        <v>2.5660506798885698E-4</v>
      </c>
      <c r="Y194" s="2">
        <v>1.3033436844125299E-3</v>
      </c>
      <c r="Z194" s="2">
        <v>7.2069429734256105E-5</v>
      </c>
      <c r="AA194" s="3">
        <f t="shared" ref="AA194:AA225" si="15">ABS((G194-B194)/B194)</f>
        <v>2.3980596511364752E-2</v>
      </c>
      <c r="AB194" s="3">
        <f t="shared" ref="AB194:AB225" si="16">ABS((J194-C194)/C194)</f>
        <v>0.58947145140452883</v>
      </c>
      <c r="AC194" s="3">
        <f t="shared" ref="AC194:AC225" si="17">(J194-G194)/G194</f>
        <v>-0.23154358753417356</v>
      </c>
      <c r="AD194" s="3">
        <f t="shared" ref="AD194:AD225" si="18">(J194-D194)/D194</f>
        <v>-0.27026933599400066</v>
      </c>
      <c r="AE194" s="3">
        <f t="shared" ref="AE194:AE225" si="19">(G194+H194-J194)/H194</f>
        <v>1.715551301131071</v>
      </c>
    </row>
    <row r="195" spans="1:31" x14ac:dyDescent="0.25">
      <c r="A195" t="s">
        <v>114</v>
      </c>
      <c r="B195" s="1">
        <v>110.46785736083901</v>
      </c>
      <c r="C195" s="1">
        <v>58.984134674072202</v>
      </c>
      <c r="D195" s="8">
        <v>114.3316116333</v>
      </c>
      <c r="E195" s="1">
        <v>69.166999816894503</v>
      </c>
      <c r="F195" s="3">
        <v>1</v>
      </c>
      <c r="G195" s="8">
        <v>114.3316116333</v>
      </c>
      <c r="H195" s="1">
        <v>114.3316116333</v>
      </c>
      <c r="I195" s="1">
        <v>69.166999816894503</v>
      </c>
      <c r="J195" s="8">
        <v>151.598373413085</v>
      </c>
      <c r="K195" s="1">
        <v>87.709999084472599</v>
      </c>
      <c r="L195" s="3">
        <v>0.50999063253402699</v>
      </c>
      <c r="M195" s="3">
        <v>0.54059201478958097</v>
      </c>
      <c r="N195">
        <v>24</v>
      </c>
      <c r="O195">
        <v>0</v>
      </c>
      <c r="P195">
        <v>0</v>
      </c>
      <c r="Q195">
        <v>0</v>
      </c>
      <c r="R195">
        <v>2</v>
      </c>
      <c r="S195">
        <v>100</v>
      </c>
      <c r="T195">
        <v>0.89999997615814198</v>
      </c>
      <c r="U195">
        <v>1.29999995231628</v>
      </c>
      <c r="V195">
        <v>0.89999997615814198</v>
      </c>
      <c r="W195" s="2">
        <v>2.6490996242500798E-4</v>
      </c>
      <c r="X195" s="2">
        <v>2.60430999333038E-4</v>
      </c>
      <c r="Y195" s="2">
        <v>1.70103297568857E-3</v>
      </c>
      <c r="Z195" s="2">
        <v>7.2280628955922994E-5</v>
      </c>
      <c r="AA195" s="3">
        <f t="shared" si="15"/>
        <v>3.4976276038741205E-2</v>
      </c>
      <c r="AB195" s="3">
        <f t="shared" si="16"/>
        <v>1.5701550806970379</v>
      </c>
      <c r="AC195" s="3">
        <f t="shared" si="17"/>
        <v>0.32595326215913112</v>
      </c>
      <c r="AD195" s="3">
        <f t="shared" si="18"/>
        <v>0.32595326215913112</v>
      </c>
      <c r="AE195" s="3">
        <f t="shared" si="19"/>
        <v>0.67404673784086888</v>
      </c>
    </row>
    <row r="196" spans="1:31" x14ac:dyDescent="0.25">
      <c r="A196" t="s">
        <v>93</v>
      </c>
      <c r="B196" s="1">
        <v>213.861892700195</v>
      </c>
      <c r="C196" s="1">
        <v>58.984134674072202</v>
      </c>
      <c r="D196" s="8">
        <v>219.64164733886699</v>
      </c>
      <c r="E196" s="1">
        <v>121.09600067138599</v>
      </c>
      <c r="F196" s="3">
        <v>1</v>
      </c>
      <c r="G196" s="8">
        <v>219.64164733886699</v>
      </c>
      <c r="H196" s="1">
        <v>219.64164733886699</v>
      </c>
      <c r="I196" s="1">
        <v>121.09600067138599</v>
      </c>
      <c r="J196" s="8">
        <v>150.88697814941401</v>
      </c>
      <c r="K196" s="1">
        <v>86.607002258300696</v>
      </c>
      <c r="L196" s="3">
        <v>0.42300954461097701</v>
      </c>
      <c r="M196" s="3">
        <v>0.46075597405433599</v>
      </c>
      <c r="N196">
        <v>25</v>
      </c>
      <c r="O196">
        <v>0</v>
      </c>
      <c r="P196">
        <v>0</v>
      </c>
      <c r="Q196">
        <v>0</v>
      </c>
      <c r="R196">
        <v>2</v>
      </c>
      <c r="S196">
        <v>100</v>
      </c>
      <c r="T196">
        <v>0.40000000596046398</v>
      </c>
      <c r="U196">
        <v>1.29999995231628</v>
      </c>
      <c r="V196">
        <v>0.89999997615814198</v>
      </c>
      <c r="W196" s="2">
        <v>2.2175128106027801E-4</v>
      </c>
      <c r="X196" s="2">
        <v>2.6083397096954199E-4</v>
      </c>
      <c r="Y196" s="2">
        <v>5.8457849081605597E-4</v>
      </c>
      <c r="Z196" s="2">
        <v>7.2602728323545293E-5</v>
      </c>
      <c r="AA196" s="3">
        <f t="shared" si="15"/>
        <v>2.7025640546324028E-2</v>
      </c>
      <c r="AB196" s="3">
        <f t="shared" si="16"/>
        <v>1.5580942906625321</v>
      </c>
      <c r="AC196" s="3">
        <f t="shared" si="17"/>
        <v>-0.31303111237085685</v>
      </c>
      <c r="AD196" s="3">
        <f t="shared" si="18"/>
        <v>-0.31303111237085685</v>
      </c>
      <c r="AE196" s="3">
        <f t="shared" si="19"/>
        <v>1.3130311123708569</v>
      </c>
    </row>
    <row r="197" spans="1:31" x14ac:dyDescent="0.25">
      <c r="A197" t="s">
        <v>57</v>
      </c>
      <c r="B197" s="1">
        <v>259.92916870117102</v>
      </c>
      <c r="C197" s="1">
        <v>136.59010314941401</v>
      </c>
      <c r="D197" s="8">
        <v>271.41030883789</v>
      </c>
      <c r="E197" s="1">
        <v>171.34700012207</v>
      </c>
      <c r="F197" s="3">
        <v>0.95899999141693104</v>
      </c>
      <c r="G197" s="8">
        <v>270.13513183593699</v>
      </c>
      <c r="H197" s="1">
        <v>31.102439880371001</v>
      </c>
      <c r="I197" s="1">
        <v>170.69400024414</v>
      </c>
      <c r="J197" s="8">
        <v>183.45407104492099</v>
      </c>
      <c r="K197" s="1">
        <v>107.620002746582</v>
      </c>
      <c r="L197" s="3">
        <v>0.47272619605064298</v>
      </c>
      <c r="M197" s="3">
        <v>0.51558244228363004</v>
      </c>
      <c r="N197">
        <v>30</v>
      </c>
      <c r="O197">
        <v>0</v>
      </c>
      <c r="P197">
        <v>0</v>
      </c>
      <c r="Q197">
        <v>0</v>
      </c>
      <c r="R197">
        <v>2</v>
      </c>
      <c r="S197">
        <v>100</v>
      </c>
      <c r="T197">
        <v>0.40000000596046398</v>
      </c>
      <c r="U197">
        <v>1.29999995231628</v>
      </c>
      <c r="V197">
        <v>0.89999997615814198</v>
      </c>
      <c r="W197" s="2">
        <v>2.21453286940231E-4</v>
      </c>
      <c r="X197" s="2">
        <v>2.5371619267389102E-4</v>
      </c>
      <c r="Y197" s="2">
        <v>4.4035847531631502E-4</v>
      </c>
      <c r="Z197" s="2">
        <v>7.2071496106218506E-5</v>
      </c>
      <c r="AA197" s="3">
        <f t="shared" si="15"/>
        <v>3.9264401089588015E-2</v>
      </c>
      <c r="AB197" s="3">
        <f t="shared" si="16"/>
        <v>0.34309929354283558</v>
      </c>
      <c r="AC197" s="3">
        <f t="shared" si="17"/>
        <v>-0.32088036902827061</v>
      </c>
      <c r="AD197" s="3">
        <f t="shared" si="18"/>
        <v>-0.32407110168208153</v>
      </c>
      <c r="AE197" s="3">
        <f t="shared" si="19"/>
        <v>3.7869537285311523</v>
      </c>
    </row>
    <row r="198" spans="1:31" x14ac:dyDescent="0.25">
      <c r="A198" t="s">
        <v>103</v>
      </c>
      <c r="B198" s="1">
        <v>109.676094055175</v>
      </c>
      <c r="C198" s="1">
        <v>58.984134674072202</v>
      </c>
      <c r="D198" s="8">
        <v>111.385040283203</v>
      </c>
      <c r="E198" s="1">
        <v>66.968002319335895</v>
      </c>
      <c r="F198" s="3">
        <v>1</v>
      </c>
      <c r="G198" s="8">
        <v>111.385040283203</v>
      </c>
      <c r="H198" s="1">
        <v>111.385040283203</v>
      </c>
      <c r="I198" s="1">
        <v>66.968002319335895</v>
      </c>
      <c r="J198" s="8">
        <v>150.81198120117099</v>
      </c>
      <c r="K198" s="1">
        <v>86.628997802734304</v>
      </c>
      <c r="L198" s="3">
        <v>0.48481252789497298</v>
      </c>
      <c r="M198" s="3">
        <v>0.49757418036460799</v>
      </c>
      <c r="N198">
        <v>24</v>
      </c>
      <c r="O198">
        <v>0</v>
      </c>
      <c r="P198">
        <v>0</v>
      </c>
      <c r="Q198">
        <v>0</v>
      </c>
      <c r="R198">
        <v>2</v>
      </c>
      <c r="S198">
        <v>100</v>
      </c>
      <c r="T198">
        <v>0.89999997615814198</v>
      </c>
      <c r="U198">
        <v>1.29999995231628</v>
      </c>
      <c r="V198">
        <v>0.89999997615814198</v>
      </c>
      <c r="W198" s="2">
        <v>2.67961469944566E-4</v>
      </c>
      <c r="X198" s="2">
        <v>2.6040512602776202E-4</v>
      </c>
      <c r="Y198" s="2">
        <v>1.71613076236099E-3</v>
      </c>
      <c r="Z198" s="2">
        <v>7.23849952919408E-5</v>
      </c>
      <c r="AA198" s="3">
        <f t="shared" si="15"/>
        <v>1.5581756833611106E-2</v>
      </c>
      <c r="AB198" s="3">
        <f t="shared" si="16"/>
        <v>1.5568228140416167</v>
      </c>
      <c r="AC198" s="3">
        <f t="shared" si="17"/>
        <v>0.35396980436262077</v>
      </c>
      <c r="AD198" s="3">
        <f t="shared" si="18"/>
        <v>0.35396980436262077</v>
      </c>
      <c r="AE198" s="3">
        <f t="shared" si="19"/>
        <v>0.64603019563737929</v>
      </c>
    </row>
    <row r="199" spans="1:31" x14ac:dyDescent="0.25">
      <c r="A199" t="s">
        <v>105</v>
      </c>
      <c r="B199" s="1">
        <v>145.53565979003901</v>
      </c>
      <c r="C199" s="1">
        <v>61.505165100097599</v>
      </c>
      <c r="D199" s="8">
        <v>152.73161315917901</v>
      </c>
      <c r="E199" s="1">
        <v>94.698997497558594</v>
      </c>
      <c r="F199" s="3">
        <v>0.88599997758865301</v>
      </c>
      <c r="G199" s="8">
        <v>148.30201721191401</v>
      </c>
      <c r="H199" s="1">
        <v>38.856136322021399</v>
      </c>
      <c r="I199" s="1">
        <v>91.819000244140597</v>
      </c>
      <c r="J199" s="8">
        <v>98.519073486328097</v>
      </c>
      <c r="K199" s="1">
        <v>62.2560005187988</v>
      </c>
      <c r="L199" s="3">
        <v>0.82091033458709695</v>
      </c>
      <c r="M199" s="3">
        <v>0.857993423938751</v>
      </c>
      <c r="N199">
        <v>23</v>
      </c>
      <c r="O199">
        <v>0</v>
      </c>
      <c r="P199">
        <v>0</v>
      </c>
      <c r="Q199">
        <v>0</v>
      </c>
      <c r="R199">
        <v>2</v>
      </c>
      <c r="S199">
        <v>100</v>
      </c>
      <c r="T199">
        <v>0.40000000596046398</v>
      </c>
      <c r="U199">
        <v>1.29999995231628</v>
      </c>
      <c r="V199">
        <v>0.89999997615814198</v>
      </c>
      <c r="W199" s="2">
        <v>2.56962637649849E-4</v>
      </c>
      <c r="X199" s="2">
        <v>2.5474771973676898E-4</v>
      </c>
      <c r="Y199" s="2">
        <v>1.13339396193623E-3</v>
      </c>
      <c r="Z199" s="2">
        <v>7.3384471761528403E-5</v>
      </c>
      <c r="AA199" s="3">
        <f t="shared" si="15"/>
        <v>1.9008107194250268E-2</v>
      </c>
      <c r="AB199" s="3">
        <f t="shared" si="16"/>
        <v>0.60180162635108125</v>
      </c>
      <c r="AC199" s="3">
        <f t="shared" si="17"/>
        <v>-0.33568622100702311</v>
      </c>
      <c r="AD199" s="3">
        <f t="shared" si="18"/>
        <v>-0.35495296979774482</v>
      </c>
      <c r="AE199" s="3">
        <f t="shared" si="19"/>
        <v>2.2812118866633644</v>
      </c>
    </row>
    <row r="200" spans="1:31" x14ac:dyDescent="0.25">
      <c r="A200" t="s">
        <v>95</v>
      </c>
      <c r="B200" s="1">
        <v>111.52912902832</v>
      </c>
      <c r="C200" s="1">
        <v>58.984134674072202</v>
      </c>
      <c r="D200" s="8">
        <v>111.45220947265599</v>
      </c>
      <c r="E200" s="1">
        <v>64.740997314453097</v>
      </c>
      <c r="F200" s="3">
        <v>0.99500000476837103</v>
      </c>
      <c r="G200" s="8">
        <v>111.388214111328</v>
      </c>
      <c r="H200" s="1">
        <v>12.800000190734799</v>
      </c>
      <c r="I200" s="1">
        <v>64.708999633789006</v>
      </c>
      <c r="J200" s="8">
        <v>110.662216186523</v>
      </c>
      <c r="K200" s="1">
        <v>64.275001525878906</v>
      </c>
      <c r="L200" s="3">
        <v>0.52080094814300504</v>
      </c>
      <c r="M200" s="3">
        <v>0.62323153018951405</v>
      </c>
      <c r="N200">
        <v>31</v>
      </c>
      <c r="O200">
        <v>0</v>
      </c>
      <c r="P200">
        <v>0</v>
      </c>
      <c r="Q200">
        <v>0</v>
      </c>
      <c r="R200">
        <v>2</v>
      </c>
      <c r="S200">
        <v>100</v>
      </c>
      <c r="T200">
        <v>0.89999997615814198</v>
      </c>
      <c r="U200">
        <v>1.29999995231628</v>
      </c>
      <c r="V200">
        <v>0.89999997615814198</v>
      </c>
      <c r="W200" s="2">
        <v>2.67599651124328E-4</v>
      </c>
      <c r="X200" s="2">
        <v>2.6219489518553002E-4</v>
      </c>
      <c r="Y200" s="2">
        <v>1.7976835370063699E-3</v>
      </c>
      <c r="Z200" s="2">
        <v>7.26706348359584E-5</v>
      </c>
      <c r="AA200" s="3">
        <f t="shared" si="15"/>
        <v>1.2634808342869869E-3</v>
      </c>
      <c r="AB200" s="3">
        <f t="shared" si="16"/>
        <v>0.87613528278422048</v>
      </c>
      <c r="AC200" s="3">
        <f t="shared" si="17"/>
        <v>-6.5177265889135695E-3</v>
      </c>
      <c r="AD200" s="3">
        <f t="shared" si="18"/>
        <v>-7.0881796769297466E-3</v>
      </c>
      <c r="AE200" s="3">
        <f t="shared" si="19"/>
        <v>1.0567185870302176</v>
      </c>
    </row>
    <row r="201" spans="1:31" x14ac:dyDescent="0.25">
      <c r="A201" s="9" t="s">
        <v>144</v>
      </c>
      <c r="B201" s="1">
        <v>248.53709411621</v>
      </c>
      <c r="C201" s="1">
        <v>91.174903869628906</v>
      </c>
      <c r="D201" s="8">
        <v>259.98422241210898</v>
      </c>
      <c r="E201" s="1">
        <v>189.863998413085</v>
      </c>
      <c r="F201" s="3">
        <v>0.69999998807907104</v>
      </c>
      <c r="G201" s="8">
        <v>243.57540893554599</v>
      </c>
      <c r="H201" s="1">
        <v>54.695976257324197</v>
      </c>
      <c r="I201" s="1">
        <v>180.55799865722599</v>
      </c>
      <c r="J201" s="8">
        <v>158.18679809570301</v>
      </c>
      <c r="K201" s="1">
        <v>102.69000244140599</v>
      </c>
      <c r="L201" s="3">
        <v>0.73416727781295699</v>
      </c>
      <c r="M201" s="3">
        <v>0.74506288766860895</v>
      </c>
      <c r="N201" s="11">
        <v>25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0.40000000596046398</v>
      </c>
      <c r="U201" s="10">
        <v>1.29999995231628</v>
      </c>
      <c r="V201" s="10">
        <v>0.89999997615814198</v>
      </c>
      <c r="W201" s="2">
        <v>2.21788432099856E-4</v>
      </c>
      <c r="X201" s="2">
        <v>2.6927585713565301E-4</v>
      </c>
      <c r="Y201" s="2">
        <v>7.3061506554950002E-5</v>
      </c>
      <c r="Z201" s="2">
        <v>7.4510084232315394E-5</v>
      </c>
      <c r="AA201" s="3">
        <f t="shared" si="15"/>
        <v>1.9963559959963323E-2</v>
      </c>
      <c r="AB201" s="3">
        <f t="shared" si="16"/>
        <v>0.73498179194018654</v>
      </c>
      <c r="AC201" s="3">
        <f t="shared" si="17"/>
        <v>-0.35056334797096939</v>
      </c>
      <c r="AD201" s="3">
        <f t="shared" si="18"/>
        <v>-0.39155231564415377</v>
      </c>
      <c r="AE201" s="3">
        <f t="shared" si="19"/>
        <v>2.5611497715685951</v>
      </c>
    </row>
    <row r="202" spans="1:31" x14ac:dyDescent="0.25">
      <c r="A202" t="s">
        <v>101</v>
      </c>
      <c r="B202" s="1">
        <v>94.530570983886705</v>
      </c>
      <c r="C202" s="1">
        <v>58.984134674072202</v>
      </c>
      <c r="D202" s="8">
        <v>95.855613708496094</v>
      </c>
      <c r="E202" s="1">
        <v>58.051998138427699</v>
      </c>
      <c r="F202" s="3">
        <v>1</v>
      </c>
      <c r="G202" s="8">
        <v>95.855613708496094</v>
      </c>
      <c r="H202" s="1">
        <v>95.855613708496094</v>
      </c>
      <c r="I202" s="1">
        <v>58.051998138427699</v>
      </c>
      <c r="J202" s="8">
        <v>129.86959838867099</v>
      </c>
      <c r="K202" s="1">
        <v>74.910003662109304</v>
      </c>
      <c r="L202" s="3">
        <v>0.45613420009612998</v>
      </c>
      <c r="M202" s="3">
        <v>0.466774702072143</v>
      </c>
      <c r="N202">
        <v>26</v>
      </c>
      <c r="O202">
        <v>0</v>
      </c>
      <c r="P202">
        <v>0</v>
      </c>
      <c r="Q202">
        <v>0</v>
      </c>
      <c r="R202">
        <v>2</v>
      </c>
      <c r="S202">
        <v>100</v>
      </c>
      <c r="T202">
        <v>0.89999997615814198</v>
      </c>
      <c r="U202">
        <v>1.29999995231628</v>
      </c>
      <c r="V202">
        <v>0.89999997615814198</v>
      </c>
      <c r="W202" s="2">
        <v>2.6570231420919299E-4</v>
      </c>
      <c r="X202" s="2">
        <v>2.60876375250518E-4</v>
      </c>
      <c r="Y202" s="2">
        <v>1.3128308346495E-3</v>
      </c>
      <c r="Z202" s="2">
        <v>7.2462709795217893E-5</v>
      </c>
      <c r="AA202" s="3">
        <f t="shared" si="15"/>
        <v>1.4017081572851713E-2</v>
      </c>
      <c r="AB202" s="3">
        <f t="shared" si="16"/>
        <v>1.201771698547238</v>
      </c>
      <c r="AC202" s="3">
        <f t="shared" si="17"/>
        <v>0.35484603732874642</v>
      </c>
      <c r="AD202" s="3">
        <f t="shared" si="18"/>
        <v>0.35484603732874642</v>
      </c>
      <c r="AE202" s="3">
        <f t="shared" si="19"/>
        <v>0.64515396267125358</v>
      </c>
    </row>
    <row r="203" spans="1:31" x14ac:dyDescent="0.25">
      <c r="A203" s="9" t="s">
        <v>188</v>
      </c>
      <c r="B203" s="1">
        <v>64.743125915527301</v>
      </c>
      <c r="C203" s="1">
        <v>91.174903869628906</v>
      </c>
      <c r="D203" s="8">
        <v>84.617904663085895</v>
      </c>
      <c r="E203" s="1">
        <v>60.520000457763601</v>
      </c>
      <c r="F203" s="3">
        <v>0.31000000238418501</v>
      </c>
      <c r="G203" s="8">
        <v>76.009963989257798</v>
      </c>
      <c r="H203" s="1">
        <v>12.4753608703613</v>
      </c>
      <c r="I203" s="1">
        <v>55.808998107910099</v>
      </c>
      <c r="J203" s="8">
        <v>48.905609130859297</v>
      </c>
      <c r="K203" s="1">
        <v>31.014999389648398</v>
      </c>
      <c r="L203" s="3">
        <v>0.78448331356048495</v>
      </c>
      <c r="M203" s="3">
        <v>0.78624808788299505</v>
      </c>
      <c r="N203" s="11">
        <v>22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1.29999995231628</v>
      </c>
      <c r="V203" s="10">
        <v>0.89999997615814198</v>
      </c>
      <c r="W203" s="2">
        <v>2.40037494222633E-4</v>
      </c>
      <c r="X203" s="2">
        <v>2.6110146427527E-4</v>
      </c>
      <c r="Y203" s="2">
        <v>7.2165748861152597E-5</v>
      </c>
      <c r="Z203" s="2">
        <v>7.2156100941356204E-5</v>
      </c>
      <c r="AA203" s="3">
        <f t="shared" si="15"/>
        <v>0.17402369617479929</v>
      </c>
      <c r="AB203" s="3">
        <f t="shared" si="16"/>
        <v>0.46360668281274547</v>
      </c>
      <c r="AC203" s="3">
        <f t="shared" si="17"/>
        <v>-0.35658949742732488</v>
      </c>
      <c r="AD203" s="3">
        <f t="shared" si="18"/>
        <v>-0.4220418323334576</v>
      </c>
      <c r="AE203" s="3">
        <f t="shared" si="19"/>
        <v>3.172630927478215</v>
      </c>
    </row>
    <row r="204" spans="1:31" x14ac:dyDescent="0.25">
      <c r="A204" t="s">
        <v>78</v>
      </c>
      <c r="B204" s="1">
        <v>67.987258911132798</v>
      </c>
      <c r="C204" s="1">
        <v>91.174903869628906</v>
      </c>
      <c r="D204" s="8">
        <v>102.04270172119099</v>
      </c>
      <c r="E204" s="1">
        <v>73.226997375488196</v>
      </c>
      <c r="F204" s="3">
        <v>0.30899998545646601</v>
      </c>
      <c r="G204" s="8">
        <v>93.425895690917898</v>
      </c>
      <c r="H204" s="1">
        <v>12.470043182373001</v>
      </c>
      <c r="I204" s="1">
        <v>68.512001037597599</v>
      </c>
      <c r="J204" s="8">
        <v>53.935195922851499</v>
      </c>
      <c r="K204" s="1">
        <v>34.544998168945298</v>
      </c>
      <c r="L204" s="3">
        <v>0.81512802839279097</v>
      </c>
      <c r="M204" s="3">
        <v>0.81793522834777799</v>
      </c>
      <c r="N204">
        <v>26</v>
      </c>
      <c r="O204">
        <v>0</v>
      </c>
      <c r="P204">
        <v>0</v>
      </c>
      <c r="Q204">
        <v>0</v>
      </c>
      <c r="R204">
        <v>2</v>
      </c>
      <c r="S204">
        <v>100</v>
      </c>
      <c r="T204">
        <v>0.40000000596046398</v>
      </c>
      <c r="U204">
        <v>1.29999995231628</v>
      </c>
      <c r="V204">
        <v>0.89999997615814198</v>
      </c>
      <c r="W204" s="2">
        <v>2.3997982498258301E-4</v>
      </c>
      <c r="X204" s="2">
        <v>2.5443115737289098E-4</v>
      </c>
      <c r="Y204" s="2">
        <v>1.15329260006546E-3</v>
      </c>
      <c r="Z204" s="2">
        <v>7.2453432949259796E-5</v>
      </c>
      <c r="AA204" s="3">
        <f t="shared" si="15"/>
        <v>0.37416770711459829</v>
      </c>
      <c r="AB204" s="3">
        <f t="shared" si="16"/>
        <v>0.40844252493017713</v>
      </c>
      <c r="AC204" s="3">
        <f t="shared" si="17"/>
        <v>-0.42269543659194869</v>
      </c>
      <c r="AD204" s="3">
        <f t="shared" si="18"/>
        <v>-0.471444845999693</v>
      </c>
      <c r="AE204" s="3">
        <f t="shared" si="19"/>
        <v>4.166845470422138</v>
      </c>
    </row>
    <row r="205" spans="1:31" x14ac:dyDescent="0.25">
      <c r="A205" t="s">
        <v>32</v>
      </c>
      <c r="B205" s="1">
        <v>323.41000366210898</v>
      </c>
      <c r="C205" s="1">
        <v>91.174903869628906</v>
      </c>
      <c r="D205" s="8">
        <v>331.33331298828102</v>
      </c>
      <c r="E205" s="1">
        <v>247.34899902343699</v>
      </c>
      <c r="F205" s="3">
        <v>0.69999998807907104</v>
      </c>
      <c r="G205" s="8">
        <v>314.92419433593699</v>
      </c>
      <c r="H205" s="1">
        <v>54.695976257324197</v>
      </c>
      <c r="I205" s="1">
        <v>238.04299926757801</v>
      </c>
      <c r="J205" s="8">
        <v>158.18679809570301</v>
      </c>
      <c r="K205" s="1">
        <v>102.69000244140599</v>
      </c>
      <c r="L205" s="3">
        <v>0.77184379100799505</v>
      </c>
      <c r="M205" s="3">
        <v>0.817812860012054</v>
      </c>
      <c r="N205">
        <v>26</v>
      </c>
      <c r="O205">
        <v>0</v>
      </c>
      <c r="P205">
        <v>0</v>
      </c>
      <c r="Q205">
        <v>0</v>
      </c>
      <c r="R205">
        <v>2</v>
      </c>
      <c r="S205">
        <v>100</v>
      </c>
      <c r="T205">
        <v>0.40000000596046398</v>
      </c>
      <c r="U205">
        <v>1.29999995231628</v>
      </c>
      <c r="V205">
        <v>0.89999997615814198</v>
      </c>
      <c r="W205" s="2">
        <v>2.1730511798523299E-4</v>
      </c>
      <c r="X205" s="2">
        <v>2.5644022389314998E-4</v>
      </c>
      <c r="Y205" s="2">
        <v>8.1705447519197995E-4</v>
      </c>
      <c r="Z205" s="2">
        <v>7.2364797233603895E-5</v>
      </c>
      <c r="AA205" s="3">
        <f t="shared" si="15"/>
        <v>2.6238549303001027E-2</v>
      </c>
      <c r="AB205" s="3">
        <f t="shared" si="16"/>
        <v>0.73498179194018654</v>
      </c>
      <c r="AC205" s="3">
        <f t="shared" si="17"/>
        <v>-0.49769880834572694</v>
      </c>
      <c r="AD205" s="3">
        <f t="shared" si="18"/>
        <v>-0.52257502673358436</v>
      </c>
      <c r="AE205" s="3">
        <f t="shared" si="19"/>
        <v>3.8656110918076116</v>
      </c>
    </row>
    <row r="206" spans="1:31" x14ac:dyDescent="0.25">
      <c r="A206" t="s">
        <v>116</v>
      </c>
      <c r="B206" s="1">
        <v>89.224807739257798</v>
      </c>
      <c r="C206" s="1">
        <v>69.342674255371094</v>
      </c>
      <c r="D206" s="8">
        <v>110.10601043701099</v>
      </c>
      <c r="E206" s="1">
        <v>65.037002563476506</v>
      </c>
      <c r="F206" s="3">
        <v>0.67000001668929998</v>
      </c>
      <c r="G206" s="8">
        <v>89.691314697265597</v>
      </c>
      <c r="H206" s="1">
        <v>61.863025665283203</v>
      </c>
      <c r="I206" s="1">
        <v>53.409999847412102</v>
      </c>
      <c r="J206" s="8">
        <v>93.171684265136705</v>
      </c>
      <c r="K206" s="1">
        <v>55.109001159667898</v>
      </c>
      <c r="L206" s="3">
        <v>0.51616567373275701</v>
      </c>
      <c r="M206" s="3">
        <v>0.56630009412765503</v>
      </c>
      <c r="N206">
        <v>13</v>
      </c>
      <c r="O206">
        <v>0</v>
      </c>
      <c r="P206">
        <v>0</v>
      </c>
      <c r="Q206">
        <v>0</v>
      </c>
      <c r="R206">
        <v>2</v>
      </c>
      <c r="S206">
        <v>100</v>
      </c>
      <c r="T206">
        <v>0.89999997615814198</v>
      </c>
      <c r="U206">
        <v>1.29999995231628</v>
      </c>
      <c r="V206">
        <v>0.89999997615814198</v>
      </c>
      <c r="W206" s="2">
        <v>2.7149362722411698E-4</v>
      </c>
      <c r="X206" s="2">
        <v>2.6794025325216299E-4</v>
      </c>
      <c r="Y206" s="2">
        <v>1.9175269408151501E-3</v>
      </c>
      <c r="Z206" s="2">
        <v>7.3643095674924498E-5</v>
      </c>
      <c r="AA206" s="3">
        <f t="shared" si="15"/>
        <v>5.2284445304838813E-3</v>
      </c>
      <c r="AB206" s="3">
        <f t="shared" si="16"/>
        <v>0.34364134734708301</v>
      </c>
      <c r="AC206" s="3">
        <f t="shared" si="17"/>
        <v>3.8803863892712162E-2</v>
      </c>
      <c r="AD206" s="3">
        <f t="shared" si="18"/>
        <v>-0.15380019768822711</v>
      </c>
      <c r="AE206" s="3">
        <f t="shared" si="19"/>
        <v>0.94374071538786297</v>
      </c>
    </row>
    <row r="207" spans="1:31" x14ac:dyDescent="0.25">
      <c r="A207" t="s">
        <v>109</v>
      </c>
      <c r="B207" s="1">
        <v>98.326446533203097</v>
      </c>
      <c r="C207" s="1">
        <v>69.342674255371094</v>
      </c>
      <c r="D207" s="8">
        <v>126.25276184082</v>
      </c>
      <c r="E207" s="1">
        <v>74.581001281738196</v>
      </c>
      <c r="F207" s="3">
        <v>0.60199999809265103</v>
      </c>
      <c r="G207" s="8">
        <v>98.839202880859304</v>
      </c>
      <c r="H207" s="1">
        <v>68.878387451171804</v>
      </c>
      <c r="I207" s="1">
        <v>58.805000305175703</v>
      </c>
      <c r="J207" s="8">
        <v>101.03678894042901</v>
      </c>
      <c r="K207" s="1">
        <v>59.875999450683501</v>
      </c>
      <c r="L207" s="3">
        <v>0.49520286917686401</v>
      </c>
      <c r="M207" s="3">
        <v>0.56050622463226296</v>
      </c>
      <c r="N207">
        <v>13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0.89999997615814198</v>
      </c>
      <c r="U207">
        <v>1.29999995231628</v>
      </c>
      <c r="V207">
        <v>0.89999997615814198</v>
      </c>
      <c r="W207" s="2">
        <v>2.7295397012494499E-4</v>
      </c>
      <c r="X207" s="2">
        <v>2.7509665233082999E-4</v>
      </c>
      <c r="Y207" s="2">
        <v>1.9714392255991602E-3</v>
      </c>
      <c r="Z207" s="2">
        <v>7.2094138886313804E-5</v>
      </c>
      <c r="AA207" s="3">
        <f t="shared" si="15"/>
        <v>5.2148365545078316E-3</v>
      </c>
      <c r="AB207" s="3">
        <f t="shared" si="16"/>
        <v>0.45706507609349911</v>
      </c>
      <c r="AC207" s="3">
        <f t="shared" si="17"/>
        <v>2.2233951666108333E-2</v>
      </c>
      <c r="AD207" s="3">
        <f t="shared" si="18"/>
        <v>-0.19972610921718606</v>
      </c>
      <c r="AE207" s="3">
        <f t="shared" si="19"/>
        <v>0.96809469354770272</v>
      </c>
    </row>
    <row r="208" spans="1:31" x14ac:dyDescent="0.25">
      <c r="A208" t="s">
        <v>117</v>
      </c>
      <c r="B208" s="1">
        <v>102.077339172363</v>
      </c>
      <c r="C208" s="1">
        <v>69.342674255371094</v>
      </c>
      <c r="D208" s="8">
        <v>128.82862854003901</v>
      </c>
      <c r="E208" s="1">
        <v>75.485000610351506</v>
      </c>
      <c r="F208" s="3">
        <v>0.51200002431869496</v>
      </c>
      <c r="G208" s="8">
        <v>98.570816040039006</v>
      </c>
      <c r="H208" s="1">
        <v>62.004062652587798</v>
      </c>
      <c r="I208" s="1">
        <v>58.2560005187988</v>
      </c>
      <c r="J208" s="8">
        <v>99.584823608398395</v>
      </c>
      <c r="K208" s="1">
        <v>58.701999664306598</v>
      </c>
      <c r="L208" s="3">
        <v>0.55516386032104403</v>
      </c>
      <c r="M208" s="3">
        <v>0.63394945859909002</v>
      </c>
      <c r="N208">
        <v>13</v>
      </c>
      <c r="O208">
        <v>0</v>
      </c>
      <c r="P208">
        <v>0</v>
      </c>
      <c r="Q208">
        <v>0</v>
      </c>
      <c r="R208">
        <v>2</v>
      </c>
      <c r="S208">
        <v>100</v>
      </c>
      <c r="T208">
        <v>0.89999997615814198</v>
      </c>
      <c r="U208">
        <v>1.29999995231628</v>
      </c>
      <c r="V208">
        <v>0.89999997615814198</v>
      </c>
      <c r="W208" s="2">
        <v>2.7396349469199701E-4</v>
      </c>
      <c r="X208" s="2">
        <v>2.6326475199311901E-4</v>
      </c>
      <c r="Y208" s="2">
        <v>2.11880705319345E-3</v>
      </c>
      <c r="Z208" s="2">
        <v>7.4337629484944005E-5</v>
      </c>
      <c r="AA208" s="3">
        <f t="shared" si="15"/>
        <v>3.4351631427255773E-2</v>
      </c>
      <c r="AB208" s="3">
        <f t="shared" si="16"/>
        <v>0.43612608942154879</v>
      </c>
      <c r="AC208" s="3">
        <f t="shared" si="17"/>
        <v>1.0287097227109332E-2</v>
      </c>
      <c r="AD208" s="3">
        <f t="shared" si="18"/>
        <v>-0.2269977198628009</v>
      </c>
      <c r="AE208" s="3">
        <f t="shared" si="19"/>
        <v>0.98364611083565734</v>
      </c>
    </row>
    <row r="209" spans="1:31" x14ac:dyDescent="0.25">
      <c r="A209" t="s">
        <v>115</v>
      </c>
      <c r="B209" s="1">
        <v>87.679283142089801</v>
      </c>
      <c r="C209" s="1">
        <v>69.342674255371094</v>
      </c>
      <c r="D209" s="8">
        <v>104.784378051757</v>
      </c>
      <c r="E209" s="1">
        <v>62.352001190185497</v>
      </c>
      <c r="F209" s="3">
        <v>0.79799997806548995</v>
      </c>
      <c r="G209" s="8">
        <v>88.217590332031193</v>
      </c>
      <c r="H209" s="1">
        <v>82.013877868652301</v>
      </c>
      <c r="I209" s="1">
        <v>52.89400100708</v>
      </c>
      <c r="J209" s="8">
        <v>91.744010925292898</v>
      </c>
      <c r="K209" s="1">
        <v>54.601001739501903</v>
      </c>
      <c r="L209" s="3">
        <v>0.50510710477828902</v>
      </c>
      <c r="M209" s="3">
        <v>0.53102707862854004</v>
      </c>
      <c r="N209">
        <v>13</v>
      </c>
      <c r="O209">
        <v>0</v>
      </c>
      <c r="P209">
        <v>0</v>
      </c>
      <c r="Q209">
        <v>0</v>
      </c>
      <c r="R209">
        <v>2</v>
      </c>
      <c r="S209">
        <v>100</v>
      </c>
      <c r="T209">
        <v>0.89999997615814198</v>
      </c>
      <c r="U209">
        <v>1.29999995231628</v>
      </c>
      <c r="V209">
        <v>0.89999997615814198</v>
      </c>
      <c r="W209" s="2">
        <v>2.6971887564286497E-4</v>
      </c>
      <c r="X209" s="2">
        <v>2.6898973737843302E-4</v>
      </c>
      <c r="Y209" s="2">
        <v>1.4542613644152799E-3</v>
      </c>
      <c r="Z209" s="2">
        <v>7.2008195274975097E-5</v>
      </c>
      <c r="AA209" s="3">
        <f t="shared" si="15"/>
        <v>6.1395026356343644E-3</v>
      </c>
      <c r="AB209" s="3">
        <f t="shared" si="16"/>
        <v>0.32305267875051208</v>
      </c>
      <c r="AC209" s="3">
        <f t="shared" si="17"/>
        <v>3.9974120580589988E-2</v>
      </c>
      <c r="AD209" s="3">
        <f t="shared" si="18"/>
        <v>-0.12444953502537344</v>
      </c>
      <c r="AE209" s="3">
        <f t="shared" si="19"/>
        <v>0.9570021478692986</v>
      </c>
    </row>
    <row r="210" spans="1:31" x14ac:dyDescent="0.25">
      <c r="A210" t="s">
        <v>74</v>
      </c>
      <c r="B210" s="1">
        <v>20.802598953246999</v>
      </c>
      <c r="C210" s="1">
        <v>18.711935043334901</v>
      </c>
      <c r="D210" s="8">
        <v>39.3383979797363</v>
      </c>
      <c r="E210" s="1">
        <v>21.3449993133544</v>
      </c>
      <c r="F210" s="3">
        <v>0.11999999731779</v>
      </c>
      <c r="G210" s="8">
        <v>21.087598800659102</v>
      </c>
      <c r="H210" s="1">
        <v>20.7395725250244</v>
      </c>
      <c r="I210" s="1">
        <v>11.5279998779296</v>
      </c>
      <c r="J210" s="8">
        <v>21.6035957336425</v>
      </c>
      <c r="K210" s="1">
        <v>11.78600025177</v>
      </c>
      <c r="L210" s="3">
        <v>0.40312698483467102</v>
      </c>
      <c r="M210" s="3">
        <v>0.437264084815979</v>
      </c>
      <c r="N210">
        <v>9</v>
      </c>
      <c r="O210">
        <v>0</v>
      </c>
      <c r="P210">
        <v>0</v>
      </c>
      <c r="Q210">
        <v>0</v>
      </c>
      <c r="R210">
        <v>2</v>
      </c>
      <c r="S210">
        <v>100</v>
      </c>
      <c r="T210">
        <v>0.89999997615814198</v>
      </c>
      <c r="U210">
        <v>1.29999995231628</v>
      </c>
      <c r="V210">
        <v>0.89999997615814198</v>
      </c>
      <c r="W210" s="2">
        <v>3.0660358606837598E-4</v>
      </c>
      <c r="X210" s="2">
        <v>2.8080790070816799E-4</v>
      </c>
      <c r="Y210" s="2">
        <v>2.01832153834402E-3</v>
      </c>
      <c r="Z210" s="2">
        <v>7.0425965532194796E-5</v>
      </c>
      <c r="AA210" s="3">
        <f t="shared" si="15"/>
        <v>1.370020390493649E-2</v>
      </c>
      <c r="AB210" s="3">
        <f t="shared" si="16"/>
        <v>0.15453563106171614</v>
      </c>
      <c r="AC210" s="3">
        <f t="shared" si="17"/>
        <v>2.4469212348978812E-2</v>
      </c>
      <c r="AD210" s="3">
        <f t="shared" si="18"/>
        <v>-0.45082675342369605</v>
      </c>
      <c r="AE210" s="3">
        <f t="shared" si="19"/>
        <v>0.9751201750971098</v>
      </c>
    </row>
    <row r="211" spans="1:31" x14ac:dyDescent="0.25">
      <c r="A211" t="s">
        <v>50</v>
      </c>
      <c r="B211" s="1">
        <v>22.9998874664306</v>
      </c>
      <c r="C211" s="1">
        <v>18.711935043334901</v>
      </c>
      <c r="D211" s="8">
        <v>42.589969635009702</v>
      </c>
      <c r="E211" s="1">
        <v>22.940000534057599</v>
      </c>
      <c r="F211" s="3">
        <v>9.4999998807907104E-2</v>
      </c>
      <c r="G211" s="8">
        <v>22.4815864562988</v>
      </c>
      <c r="H211" s="1">
        <v>22.21923828125</v>
      </c>
      <c r="I211" s="1">
        <v>12.1759996414184</v>
      </c>
      <c r="J211" s="8">
        <v>22.947582244873001</v>
      </c>
      <c r="K211" s="1">
        <v>12.4090003967285</v>
      </c>
      <c r="L211" s="3">
        <v>0.39379578828811601</v>
      </c>
      <c r="M211" s="3">
        <v>0.43105047941207802</v>
      </c>
      <c r="N211">
        <v>9</v>
      </c>
      <c r="O211">
        <v>0</v>
      </c>
      <c r="P211">
        <v>0</v>
      </c>
      <c r="Q211">
        <v>0</v>
      </c>
      <c r="R211">
        <v>2</v>
      </c>
      <c r="S211">
        <v>100</v>
      </c>
      <c r="T211">
        <v>0.89999997615814198</v>
      </c>
      <c r="U211">
        <v>1.29999995231628</v>
      </c>
      <c r="V211">
        <v>0.89999997615814198</v>
      </c>
      <c r="W211" s="2">
        <v>2.8613847098313202E-4</v>
      </c>
      <c r="X211" s="2">
        <v>2.7272710576653399E-4</v>
      </c>
      <c r="Y211" s="2">
        <v>2.0365291275084001E-3</v>
      </c>
      <c r="Z211" s="2">
        <v>7.0565656642429504E-5</v>
      </c>
      <c r="AA211" s="3">
        <f t="shared" si="15"/>
        <v>2.2534936785594484E-2</v>
      </c>
      <c r="AB211" s="3">
        <f t="shared" si="16"/>
        <v>0.22636072601410706</v>
      </c>
      <c r="AC211" s="3">
        <f t="shared" si="17"/>
        <v>2.0727887219170876E-2</v>
      </c>
      <c r="AD211" s="3">
        <f t="shared" si="18"/>
        <v>-0.46119749693341677</v>
      </c>
      <c r="AE211" s="3">
        <f t="shared" si="19"/>
        <v>0.979027373365565</v>
      </c>
    </row>
    <row r="212" spans="1:31" x14ac:dyDescent="0.25">
      <c r="A212" t="s">
        <v>47</v>
      </c>
      <c r="B212" s="1">
        <v>22.669618606567301</v>
      </c>
      <c r="C212" s="1">
        <v>18.711935043334901</v>
      </c>
      <c r="D212" s="8">
        <v>43.725170135497997</v>
      </c>
      <c r="E212" s="1">
        <v>23.6840000152587</v>
      </c>
      <c r="F212" s="3">
        <v>0.10700000077485999</v>
      </c>
      <c r="G212" s="8">
        <v>23.5831909179687</v>
      </c>
      <c r="H212" s="1">
        <v>22.5554485321044</v>
      </c>
      <c r="I212" s="1">
        <v>12.843000411987299</v>
      </c>
      <c r="J212" s="8">
        <v>23.629192352294901</v>
      </c>
      <c r="K212" s="1">
        <v>12.866000175476</v>
      </c>
      <c r="L212" s="3">
        <v>0.43197575211524902</v>
      </c>
      <c r="M212" s="3">
        <v>0.47693774104118303</v>
      </c>
      <c r="N212">
        <v>9</v>
      </c>
      <c r="O212">
        <v>0</v>
      </c>
      <c r="P212">
        <v>0</v>
      </c>
      <c r="Q212">
        <v>0</v>
      </c>
      <c r="R212">
        <v>2</v>
      </c>
      <c r="S212">
        <v>100</v>
      </c>
      <c r="T212">
        <v>0.89999997615814198</v>
      </c>
      <c r="U212">
        <v>1.29999995231628</v>
      </c>
      <c r="V212">
        <v>0.89999997615814198</v>
      </c>
      <c r="W212" s="2">
        <v>2.7227707323618201E-4</v>
      </c>
      <c r="X212" s="2">
        <v>2.9999978141859098E-4</v>
      </c>
      <c r="Y212" s="2">
        <v>2.1409699693322099E-3</v>
      </c>
      <c r="Z212" s="2">
        <v>7.1717870014254004E-5</v>
      </c>
      <c r="AA212" s="3">
        <f t="shared" si="15"/>
        <v>4.0299412498132667E-2</v>
      </c>
      <c r="AB212" s="3">
        <f t="shared" si="16"/>
        <v>0.26278721562319141</v>
      </c>
      <c r="AC212" s="3">
        <f t="shared" si="17"/>
        <v>1.9506026341478033E-3</v>
      </c>
      <c r="AD212" s="3">
        <f t="shared" si="18"/>
        <v>-0.45959747488525621</v>
      </c>
      <c r="AE212" s="3">
        <f t="shared" si="19"/>
        <v>0.99796051786508599</v>
      </c>
    </row>
    <row r="213" spans="1:31" x14ac:dyDescent="0.25">
      <c r="A213" t="s">
        <v>73</v>
      </c>
      <c r="B213" s="1">
        <v>19.449415206909102</v>
      </c>
      <c r="C213" s="1">
        <v>18.711935043334901</v>
      </c>
      <c r="D213" s="8">
        <v>36.3668403625488</v>
      </c>
      <c r="E213" s="1">
        <v>19.715000152587798</v>
      </c>
      <c r="F213" s="3">
        <v>0.14200000464916199</v>
      </c>
      <c r="G213" s="8">
        <v>19.4692268371582</v>
      </c>
      <c r="H213" s="1">
        <v>19.694217681884702</v>
      </c>
      <c r="I213" s="1">
        <v>10.6739997863769</v>
      </c>
      <c r="J213" s="8">
        <v>20.521217346191399</v>
      </c>
      <c r="K213" s="1">
        <v>11.199999809265099</v>
      </c>
      <c r="L213" s="3">
        <v>0.37598863244056702</v>
      </c>
      <c r="M213" s="3">
        <v>0.40737473964691101</v>
      </c>
      <c r="N213">
        <v>9</v>
      </c>
      <c r="O213">
        <v>0</v>
      </c>
      <c r="P213">
        <v>0</v>
      </c>
      <c r="Q213">
        <v>0</v>
      </c>
      <c r="R213">
        <v>2</v>
      </c>
      <c r="S213">
        <v>100</v>
      </c>
      <c r="T213">
        <v>0.89999997615814198</v>
      </c>
      <c r="U213">
        <v>1.29999995231628</v>
      </c>
      <c r="V213">
        <v>0.89999997615814198</v>
      </c>
      <c r="W213" s="2">
        <v>2.7272713487036499E-4</v>
      </c>
      <c r="X213" s="2">
        <v>2.7676750323735102E-4</v>
      </c>
      <c r="Y213" s="2">
        <v>1.5353406779468001E-3</v>
      </c>
      <c r="Z213" s="2">
        <v>7.2486014687456096E-5</v>
      </c>
      <c r="AA213" s="3">
        <f t="shared" si="15"/>
        <v>1.0186234412878528E-3</v>
      </c>
      <c r="AB213" s="3">
        <f t="shared" si="16"/>
        <v>9.6691352266154648E-2</v>
      </c>
      <c r="AC213" s="3">
        <f t="shared" si="17"/>
        <v>5.403350209189673E-2</v>
      </c>
      <c r="AD213" s="3">
        <f t="shared" si="18"/>
        <v>-0.43571624200477688</v>
      </c>
      <c r="AE213" s="3">
        <f t="shared" si="19"/>
        <v>0.9465837878901453</v>
      </c>
    </row>
    <row r="214" spans="1:31" x14ac:dyDescent="0.25">
      <c r="A214" t="s">
        <v>77</v>
      </c>
      <c r="B214" s="1">
        <v>303.54388427734301</v>
      </c>
      <c r="C214" s="1">
        <v>136.59010314941401</v>
      </c>
      <c r="D214" s="8">
        <v>291.48284912109301</v>
      </c>
      <c r="E214" s="1">
        <v>207.58799743652301</v>
      </c>
      <c r="F214" s="3">
        <v>0.99500000476837103</v>
      </c>
      <c r="G214" s="8">
        <v>290.394439697265</v>
      </c>
      <c r="H214" s="1">
        <v>217.68000793457</v>
      </c>
      <c r="I214" s="1">
        <v>207.04200744628901</v>
      </c>
      <c r="J214" s="8">
        <v>181.46926879882801</v>
      </c>
      <c r="K214" s="1">
        <v>105.59400177001901</v>
      </c>
      <c r="L214" s="3">
        <v>0.56485593318939198</v>
      </c>
      <c r="M214" s="3">
        <v>0.60835635662078802</v>
      </c>
      <c r="N214">
        <v>29</v>
      </c>
      <c r="O214">
        <v>0</v>
      </c>
      <c r="P214">
        <v>0</v>
      </c>
      <c r="Q214">
        <v>0</v>
      </c>
      <c r="R214">
        <v>2</v>
      </c>
      <c r="S214">
        <v>100</v>
      </c>
      <c r="T214">
        <v>0.89999997615814198</v>
      </c>
      <c r="U214">
        <v>1.29999995231628</v>
      </c>
      <c r="V214">
        <v>0.89999997615814198</v>
      </c>
      <c r="W214" s="2">
        <v>2.6182070723734698E-4</v>
      </c>
      <c r="X214" s="2">
        <v>2.5567939155735E-4</v>
      </c>
      <c r="Y214" s="2">
        <v>1.6552783781662501E-3</v>
      </c>
      <c r="Z214" s="2">
        <v>7.2054528573062203E-5</v>
      </c>
      <c r="AA214" s="3">
        <f t="shared" si="15"/>
        <v>4.3319748020564902E-2</v>
      </c>
      <c r="AB214" s="3">
        <f t="shared" si="16"/>
        <v>0.32856820966246225</v>
      </c>
      <c r="AC214" s="3">
        <f t="shared" si="17"/>
        <v>-0.37509385858761973</v>
      </c>
      <c r="AD214" s="3">
        <f t="shared" si="18"/>
        <v>-0.37742728484364851</v>
      </c>
      <c r="AE214" s="3">
        <f t="shared" si="19"/>
        <v>1.5003912482912882</v>
      </c>
    </row>
    <row r="215" spans="1:31" x14ac:dyDescent="0.25">
      <c r="A215" t="s">
        <v>58</v>
      </c>
      <c r="B215" s="1">
        <v>281.090728759765</v>
      </c>
      <c r="C215" s="1">
        <v>136.59010314941401</v>
      </c>
      <c r="D215" s="8">
        <v>278.91995239257801</v>
      </c>
      <c r="E215" s="1">
        <v>196.79800415039</v>
      </c>
      <c r="F215" s="3">
        <v>0.95300000905990601</v>
      </c>
      <c r="G215" s="8">
        <v>277.29672241210898</v>
      </c>
      <c r="H215" s="1">
        <v>34.536170959472599</v>
      </c>
      <c r="I215" s="1">
        <v>195.97099304199199</v>
      </c>
      <c r="J215" s="8">
        <v>180.18684387207</v>
      </c>
      <c r="K215" s="1">
        <v>105.552001953125</v>
      </c>
      <c r="L215" s="3">
        <v>0.50046503543853704</v>
      </c>
      <c r="M215" s="3">
        <v>0.515982925891876</v>
      </c>
      <c r="N215">
        <v>32</v>
      </c>
      <c r="O215">
        <v>0</v>
      </c>
      <c r="P215">
        <v>0</v>
      </c>
      <c r="Q215">
        <v>0</v>
      </c>
      <c r="R215">
        <v>2</v>
      </c>
      <c r="S215">
        <v>100</v>
      </c>
      <c r="T215">
        <v>0.89999997615814198</v>
      </c>
      <c r="U215">
        <v>1.29999995231628</v>
      </c>
      <c r="V215">
        <v>0.89999997615814198</v>
      </c>
      <c r="W215" s="2">
        <v>2.6076578069478197E-4</v>
      </c>
      <c r="X215" s="2">
        <v>2.5705949519760901E-4</v>
      </c>
      <c r="Y215" s="2">
        <v>1.6704902518540599E-3</v>
      </c>
      <c r="Z215" s="2">
        <v>7.2645838372409303E-5</v>
      </c>
      <c r="AA215" s="3">
        <f t="shared" si="15"/>
        <v>1.3497443919249934E-2</v>
      </c>
      <c r="AB215" s="3">
        <f t="shared" si="16"/>
        <v>0.3191793528039592</v>
      </c>
      <c r="AC215" s="3">
        <f t="shared" si="17"/>
        <v>-0.35020204240177627</v>
      </c>
      <c r="AD215" s="3">
        <f t="shared" si="18"/>
        <v>-0.35398367048887852</v>
      </c>
      <c r="AE215" s="3">
        <f t="shared" si="19"/>
        <v>3.8118310699236226</v>
      </c>
    </row>
    <row r="216" spans="1:31" x14ac:dyDescent="0.25">
      <c r="A216" t="s">
        <v>56</v>
      </c>
      <c r="B216" s="1">
        <v>322.48403930664</v>
      </c>
      <c r="C216" s="1">
        <v>136.59010314941401</v>
      </c>
      <c r="D216" s="8">
        <v>327.28753662109301</v>
      </c>
      <c r="E216" s="1">
        <v>220.45899963378901</v>
      </c>
      <c r="F216" s="3">
        <v>0.97899997234344405</v>
      </c>
      <c r="G216" s="8">
        <v>326.00115966796801</v>
      </c>
      <c r="H216" s="1">
        <v>61.257137298583899</v>
      </c>
      <c r="I216" s="1">
        <v>219.77799987792901</v>
      </c>
      <c r="J216" s="8">
        <v>221.19691467285099</v>
      </c>
      <c r="K216" s="1">
        <v>130.73599243164</v>
      </c>
      <c r="L216" s="3">
        <v>0.55591070652008001</v>
      </c>
      <c r="M216" s="3">
        <v>0.70894628763198797</v>
      </c>
      <c r="N216">
        <v>49</v>
      </c>
      <c r="O216">
        <v>0</v>
      </c>
      <c r="P216">
        <v>0</v>
      </c>
      <c r="Q216">
        <v>0</v>
      </c>
      <c r="R216">
        <v>2</v>
      </c>
      <c r="S216">
        <v>100</v>
      </c>
      <c r="T216">
        <v>0.89999997615814198</v>
      </c>
      <c r="U216">
        <v>1.29999995231628</v>
      </c>
      <c r="V216">
        <v>0.89999997615814198</v>
      </c>
      <c r="W216" s="2">
        <v>2.5927749811671598E-4</v>
      </c>
      <c r="X216" s="2">
        <v>2.5914731668308301E-4</v>
      </c>
      <c r="Y216" s="2">
        <v>1.64392578881233E-3</v>
      </c>
      <c r="Z216" s="2">
        <v>7.3172166594304104E-5</v>
      </c>
      <c r="AA216" s="3">
        <f t="shared" si="15"/>
        <v>1.0906339330436417E-2</v>
      </c>
      <c r="AB216" s="3">
        <f t="shared" si="16"/>
        <v>0.61942124335968018</v>
      </c>
      <c r="AC216" s="3">
        <f t="shared" si="17"/>
        <v>-0.32148427049112366</v>
      </c>
      <c r="AD216" s="3">
        <f t="shared" si="18"/>
        <v>-0.32415112119306011</v>
      </c>
      <c r="AE216" s="3">
        <f t="shared" si="19"/>
        <v>2.7108903487323075</v>
      </c>
    </row>
    <row r="217" spans="1:31" x14ac:dyDescent="0.25">
      <c r="A217" t="s">
        <v>75</v>
      </c>
      <c r="B217" s="1">
        <v>247.782455444335</v>
      </c>
      <c r="C217" s="1">
        <v>136.59010314941401</v>
      </c>
      <c r="D217" s="8">
        <v>251.69520568847599</v>
      </c>
      <c r="E217" s="1">
        <v>179.51100158691401</v>
      </c>
      <c r="F217" s="3">
        <v>0.99599999189376798</v>
      </c>
      <c r="G217" s="8">
        <v>250.66839599609301</v>
      </c>
      <c r="H217" s="1">
        <v>256.70001220703102</v>
      </c>
      <c r="I217" s="1">
        <v>178.99400329589801</v>
      </c>
      <c r="J217" s="8">
        <v>161.79763793945301</v>
      </c>
      <c r="K217" s="1">
        <v>93.495002746582003</v>
      </c>
      <c r="L217" s="3">
        <v>0.58771234750747603</v>
      </c>
      <c r="M217" s="3">
        <v>0.58055490255355802</v>
      </c>
      <c r="N217">
        <v>38</v>
      </c>
      <c r="O217">
        <v>0</v>
      </c>
      <c r="P217">
        <v>0</v>
      </c>
      <c r="Q217">
        <v>0</v>
      </c>
      <c r="R217">
        <v>2</v>
      </c>
      <c r="S217">
        <v>100</v>
      </c>
      <c r="T217">
        <v>0.89999997615814198</v>
      </c>
      <c r="U217">
        <v>1.29999995231628</v>
      </c>
      <c r="V217">
        <v>0.89999997615814198</v>
      </c>
      <c r="W217" s="2">
        <v>2.6031659217551302E-4</v>
      </c>
      <c r="X217" s="2">
        <v>2.55578372161835E-4</v>
      </c>
      <c r="Y217" s="2">
        <v>1.28242140635848E-3</v>
      </c>
      <c r="Z217" s="2">
        <v>7.2508621087763404E-5</v>
      </c>
      <c r="AA217" s="3">
        <f t="shared" si="15"/>
        <v>1.1647073827655832E-2</v>
      </c>
      <c r="AB217" s="3">
        <f t="shared" si="16"/>
        <v>0.18454876457970631</v>
      </c>
      <c r="AC217" s="3">
        <f t="shared" si="17"/>
        <v>-0.35453515272034997</v>
      </c>
      <c r="AD217" s="3">
        <f t="shared" si="18"/>
        <v>-0.3571683755481998</v>
      </c>
      <c r="AE217" s="3">
        <f t="shared" si="19"/>
        <v>1.3462047285956686</v>
      </c>
    </row>
    <row r="218" spans="1:31" x14ac:dyDescent="0.25">
      <c r="A218" t="s">
        <v>66</v>
      </c>
      <c r="B218" s="1">
        <v>52.316478729247997</v>
      </c>
      <c r="C218" s="1">
        <v>39.487205505371001</v>
      </c>
      <c r="D218" s="8">
        <v>57.918003082275298</v>
      </c>
      <c r="E218" s="1">
        <v>36.820999145507798</v>
      </c>
      <c r="F218" s="3">
        <v>0.63899999856948797</v>
      </c>
      <c r="G218" s="8">
        <v>51.580806732177699</v>
      </c>
      <c r="H218" s="1">
        <v>17.554569244384702</v>
      </c>
      <c r="I218" s="1">
        <v>33.254001617431598</v>
      </c>
      <c r="J218" s="8">
        <v>52.213611602783203</v>
      </c>
      <c r="K218" s="1">
        <v>33.330001831054602</v>
      </c>
      <c r="L218" s="3">
        <v>0.48374688625335599</v>
      </c>
      <c r="M218" s="3">
        <v>0.54556602239608698</v>
      </c>
      <c r="N218">
        <v>17</v>
      </c>
      <c r="O218">
        <v>0</v>
      </c>
      <c r="P218">
        <v>0</v>
      </c>
      <c r="Q218">
        <v>0</v>
      </c>
      <c r="R218">
        <v>2</v>
      </c>
      <c r="S218">
        <v>100</v>
      </c>
      <c r="T218">
        <v>0.89999997615814198</v>
      </c>
      <c r="U218">
        <v>1.29999995231628</v>
      </c>
      <c r="V218">
        <v>0.89999997615814198</v>
      </c>
      <c r="W218" s="2">
        <v>2.60929140495136E-4</v>
      </c>
      <c r="X218" s="2">
        <v>2.7205594233237202E-4</v>
      </c>
      <c r="Y218" s="2">
        <v>1.63760152645409E-3</v>
      </c>
      <c r="Z218" s="2">
        <v>7.2120368713513003E-5</v>
      </c>
      <c r="AA218" s="3">
        <f t="shared" si="15"/>
        <v>1.4061955524139936E-2</v>
      </c>
      <c r="AB218" s="3">
        <f t="shared" si="16"/>
        <v>0.32229189010807996</v>
      </c>
      <c r="AC218" s="3">
        <f t="shared" si="17"/>
        <v>1.2268223602845301E-2</v>
      </c>
      <c r="AD218" s="3">
        <f t="shared" si="18"/>
        <v>-9.8490817637285136E-2</v>
      </c>
      <c r="AE218" s="3">
        <f t="shared" si="19"/>
        <v>0.96395212768846927</v>
      </c>
    </row>
    <row r="219" spans="1:31" x14ac:dyDescent="0.25">
      <c r="A219" t="s">
        <v>67</v>
      </c>
      <c r="B219" s="1">
        <v>54.5664672851562</v>
      </c>
      <c r="C219" s="1">
        <v>39.487205505371001</v>
      </c>
      <c r="D219" s="8">
        <v>61.806388854980398</v>
      </c>
      <c r="E219" s="1">
        <v>39.360000610351499</v>
      </c>
      <c r="F219" s="3">
        <v>0.56800001859664895</v>
      </c>
      <c r="G219" s="8">
        <v>54.278385162353501</v>
      </c>
      <c r="H219" s="1">
        <v>17.425930023193299</v>
      </c>
      <c r="I219" s="1">
        <v>35.028999328613203</v>
      </c>
      <c r="J219" s="8">
        <v>54.631988525390597</v>
      </c>
      <c r="K219" s="1">
        <v>34.750999450683501</v>
      </c>
      <c r="L219" s="3">
        <v>0.47470170259475702</v>
      </c>
      <c r="M219" s="3">
        <v>0.51258468627929599</v>
      </c>
      <c r="N219">
        <v>14</v>
      </c>
      <c r="O219">
        <v>0</v>
      </c>
      <c r="P219">
        <v>0</v>
      </c>
      <c r="Q219">
        <v>0</v>
      </c>
      <c r="R219">
        <v>2</v>
      </c>
      <c r="S219">
        <v>100</v>
      </c>
      <c r="T219">
        <v>0.89999997615814198</v>
      </c>
      <c r="U219">
        <v>1.29999995231628</v>
      </c>
      <c r="V219">
        <v>0.89999997615814198</v>
      </c>
      <c r="W219" s="2">
        <v>2.5836032000370302E-4</v>
      </c>
      <c r="X219" s="2">
        <v>2.55011313129216E-4</v>
      </c>
      <c r="Y219" s="2">
        <v>1.6812762478366401E-3</v>
      </c>
      <c r="Z219" s="2">
        <v>7.10262756911106E-5</v>
      </c>
      <c r="AA219" s="3">
        <f t="shared" si="15"/>
        <v>5.2794717550107241E-3</v>
      </c>
      <c r="AB219" s="3">
        <f t="shared" si="16"/>
        <v>0.38353646013161452</v>
      </c>
      <c r="AC219" s="3">
        <f t="shared" si="17"/>
        <v>6.5146257019147282E-3</v>
      </c>
      <c r="AD219" s="3">
        <f t="shared" si="18"/>
        <v>-0.11607862006666457</v>
      </c>
      <c r="AE219" s="3">
        <f t="shared" si="19"/>
        <v>0.97970820710478823</v>
      </c>
    </row>
    <row r="220" spans="1:31" x14ac:dyDescent="0.25">
      <c r="A220" t="s">
        <v>71</v>
      </c>
      <c r="B220" s="1">
        <v>67.367782592773395</v>
      </c>
      <c r="C220" s="1">
        <v>39.487205505371001</v>
      </c>
      <c r="D220" s="8">
        <v>77.678764343261705</v>
      </c>
      <c r="E220" s="1">
        <v>50.353000640869098</v>
      </c>
      <c r="F220" s="3">
        <v>0.72799998521804798</v>
      </c>
      <c r="G220" s="8">
        <v>70.641952514648395</v>
      </c>
      <c r="H220" s="1">
        <v>25.870588302612301</v>
      </c>
      <c r="I220" s="1">
        <v>46.199001312255803</v>
      </c>
      <c r="J220" s="8">
        <v>70.596351623535099</v>
      </c>
      <c r="K220" s="1">
        <v>45.7760009765625</v>
      </c>
      <c r="L220" s="3">
        <v>0.51705491542816095</v>
      </c>
      <c r="M220" s="3">
        <v>0.64246809482574396</v>
      </c>
      <c r="N220">
        <v>18</v>
      </c>
      <c r="O220">
        <v>0</v>
      </c>
      <c r="P220">
        <v>0</v>
      </c>
      <c r="Q220">
        <v>0</v>
      </c>
      <c r="R220">
        <v>2</v>
      </c>
      <c r="S220">
        <v>100</v>
      </c>
      <c r="T220">
        <v>0.89999997615814198</v>
      </c>
      <c r="U220">
        <v>1.29999995231628</v>
      </c>
      <c r="V220">
        <v>0.89999997615814198</v>
      </c>
      <c r="W220" s="2">
        <v>2.8195948107168003E-4</v>
      </c>
      <c r="X220" s="2">
        <v>2.7937101549468902E-4</v>
      </c>
      <c r="Y220" s="2">
        <v>1.78445829078555E-3</v>
      </c>
      <c r="Z220" s="2">
        <v>7.4471041443757699E-5</v>
      </c>
      <c r="AA220" s="3">
        <f t="shared" si="15"/>
        <v>4.860142038022524E-2</v>
      </c>
      <c r="AB220" s="3">
        <f t="shared" si="16"/>
        <v>0.78782850596841225</v>
      </c>
      <c r="AC220" s="3">
        <f t="shared" si="17"/>
        <v>-6.455213862306483E-4</v>
      </c>
      <c r="AD220" s="3">
        <f t="shared" si="18"/>
        <v>-9.1175661451429538E-2</v>
      </c>
      <c r="AE220" s="3">
        <f t="shared" si="19"/>
        <v>1.0017626538128896</v>
      </c>
    </row>
    <row r="221" spans="1:31" x14ac:dyDescent="0.25">
      <c r="A221" t="s">
        <v>65</v>
      </c>
      <c r="B221" s="1">
        <v>43.782047271728501</v>
      </c>
      <c r="C221" s="1">
        <v>39.487205505371001</v>
      </c>
      <c r="D221" s="8">
        <v>47.202053070068303</v>
      </c>
      <c r="E221" s="1">
        <v>30.504999160766602</v>
      </c>
      <c r="F221" s="3">
        <v>0.66699999570846502</v>
      </c>
      <c r="G221" s="8">
        <v>42.450851440429602</v>
      </c>
      <c r="H221" s="1">
        <v>14.2678670883178</v>
      </c>
      <c r="I221" s="1">
        <v>27.840999603271399</v>
      </c>
      <c r="J221" s="8">
        <v>44.3868598937988</v>
      </c>
      <c r="K221" s="1">
        <v>28.702999114990199</v>
      </c>
      <c r="L221" s="3">
        <v>0.44642829895019498</v>
      </c>
      <c r="M221" s="3">
        <v>0.47546738386154103</v>
      </c>
      <c r="N221">
        <v>17</v>
      </c>
      <c r="O221">
        <v>0</v>
      </c>
      <c r="P221">
        <v>0</v>
      </c>
      <c r="Q221">
        <v>0</v>
      </c>
      <c r="R221">
        <v>2</v>
      </c>
      <c r="S221">
        <v>100</v>
      </c>
      <c r="T221">
        <v>0.89999997615814198</v>
      </c>
      <c r="U221">
        <v>1.29999995231628</v>
      </c>
      <c r="V221">
        <v>0.89999997615814198</v>
      </c>
      <c r="W221" s="2">
        <v>2.5581652880646202E-4</v>
      </c>
      <c r="X221" s="2">
        <v>2.68690753728151E-4</v>
      </c>
      <c r="Y221" s="2">
        <v>1.26295792870223E-3</v>
      </c>
      <c r="Z221" s="2">
        <v>7.1246249717660194E-5</v>
      </c>
      <c r="AA221" s="3">
        <f t="shared" si="15"/>
        <v>3.0405061303711484E-2</v>
      </c>
      <c r="AB221" s="3">
        <f t="shared" si="16"/>
        <v>0.12408207483209602</v>
      </c>
      <c r="AC221" s="3">
        <f t="shared" si="17"/>
        <v>4.5605880392904675E-2</v>
      </c>
      <c r="AD221" s="3">
        <f t="shared" si="18"/>
        <v>-5.9641328992417683E-2</v>
      </c>
      <c r="AE221" s="3">
        <f t="shared" si="19"/>
        <v>0.86430989009181647</v>
      </c>
    </row>
    <row r="222" spans="1:31" x14ac:dyDescent="0.25">
      <c r="A222" t="s">
        <v>62</v>
      </c>
      <c r="B222" s="1">
        <v>318.23495483398398</v>
      </c>
      <c r="C222" s="1">
        <v>91.174903869628906</v>
      </c>
      <c r="D222" s="8">
        <v>342.64068603515602</v>
      </c>
      <c r="E222" s="1">
        <v>254.58099365234301</v>
      </c>
      <c r="F222" s="3">
        <v>0.63400000333786</v>
      </c>
      <c r="G222" s="8">
        <v>322.01501464843699</v>
      </c>
      <c r="H222" s="1">
        <v>56.354095458984297</v>
      </c>
      <c r="I222" s="1">
        <v>242.565994262695</v>
      </c>
      <c r="J222" s="8">
        <v>136.95886230468699</v>
      </c>
      <c r="K222" s="1">
        <v>88.097999572753906</v>
      </c>
      <c r="L222" s="3">
        <v>0.96484726667404097</v>
      </c>
      <c r="M222" s="3">
        <v>0.96104234457015902</v>
      </c>
      <c r="N222">
        <v>26</v>
      </c>
      <c r="O222">
        <v>0</v>
      </c>
      <c r="P222">
        <v>0</v>
      </c>
      <c r="Q222">
        <v>0</v>
      </c>
      <c r="R222">
        <v>2</v>
      </c>
      <c r="S222">
        <v>100</v>
      </c>
      <c r="T222">
        <v>0.89999997615814198</v>
      </c>
      <c r="U222">
        <v>1.29999995231628</v>
      </c>
      <c r="V222">
        <v>0.89999997615814198</v>
      </c>
      <c r="W222" s="2">
        <v>2.6737400912679699E-4</v>
      </c>
      <c r="X222" s="2">
        <v>2.5422242470085599E-4</v>
      </c>
      <c r="Y222" s="2">
        <v>1.6219983808696201E-3</v>
      </c>
      <c r="Z222" s="2">
        <v>7.2005379479378394E-5</v>
      </c>
      <c r="AA222" s="3">
        <f t="shared" si="15"/>
        <v>1.1878204317388652E-2</v>
      </c>
      <c r="AB222" s="3">
        <f t="shared" si="16"/>
        <v>0.50215526961810253</v>
      </c>
      <c r="AC222" s="3">
        <f t="shared" si="17"/>
        <v>-0.57468175061894811</v>
      </c>
      <c r="AD222" s="3">
        <f t="shared" si="18"/>
        <v>-0.60028429813897066</v>
      </c>
      <c r="AE222" s="3">
        <f t="shared" si="19"/>
        <v>4.2838101798375563</v>
      </c>
    </row>
    <row r="223" spans="1:31" x14ac:dyDescent="0.25">
      <c r="A223" t="s">
        <v>33</v>
      </c>
      <c r="B223" s="1">
        <v>453.80880737304602</v>
      </c>
      <c r="C223" s="1">
        <v>91.174903869628906</v>
      </c>
      <c r="D223" s="8">
        <v>476.93664550781199</v>
      </c>
      <c r="E223" s="1">
        <v>366.90701293945301</v>
      </c>
      <c r="F223" s="3">
        <v>0.72299998998641901</v>
      </c>
      <c r="G223" s="8">
        <v>461.34420776367102</v>
      </c>
      <c r="H223" s="1">
        <v>56.290214538574197</v>
      </c>
      <c r="I223" s="1">
        <v>358.03900146484301</v>
      </c>
      <c r="J223" s="8">
        <v>166.070068359375</v>
      </c>
      <c r="K223" s="1">
        <v>107.861000061035</v>
      </c>
      <c r="L223" s="3">
        <v>0.91118460893630904</v>
      </c>
      <c r="M223" s="3">
        <v>0.90880811214446999</v>
      </c>
      <c r="N223">
        <v>25</v>
      </c>
      <c r="O223">
        <v>0</v>
      </c>
      <c r="P223">
        <v>0</v>
      </c>
      <c r="Q223">
        <v>0</v>
      </c>
      <c r="R223">
        <v>2</v>
      </c>
      <c r="S223">
        <v>100</v>
      </c>
      <c r="T223">
        <v>0.89999997615814198</v>
      </c>
      <c r="U223">
        <v>1.29999995231628</v>
      </c>
      <c r="V223">
        <v>0.89999997615814198</v>
      </c>
      <c r="W223" s="2">
        <v>2.6537402300164098E-4</v>
      </c>
      <c r="X223" s="2">
        <v>2.54379003308713E-4</v>
      </c>
      <c r="Y223" s="2">
        <v>1.61167746409773E-3</v>
      </c>
      <c r="Z223" s="2">
        <v>7.2180991992354298E-5</v>
      </c>
      <c r="AA223" s="3">
        <f t="shared" si="15"/>
        <v>1.660479097848502E-2</v>
      </c>
      <c r="AB223" s="3">
        <f t="shared" si="16"/>
        <v>0.82144495152787622</v>
      </c>
      <c r="AC223" s="3">
        <f t="shared" si="17"/>
        <v>-0.64003001324241982</v>
      </c>
      <c r="AD223" s="3">
        <f t="shared" si="18"/>
        <v>-0.6517984727666416</v>
      </c>
      <c r="AE223" s="3">
        <f t="shared" si="19"/>
        <v>6.2455678455791359</v>
      </c>
    </row>
    <row r="224" spans="1:31" x14ac:dyDescent="0.25">
      <c r="A224" t="s">
        <v>31</v>
      </c>
      <c r="B224" s="1">
        <v>310.08657836914</v>
      </c>
      <c r="C224" s="1">
        <v>91.174903869628906</v>
      </c>
      <c r="D224" s="8">
        <v>315.61389160156199</v>
      </c>
      <c r="E224" s="1">
        <v>232.36500549316401</v>
      </c>
      <c r="F224" s="3">
        <v>0.68199998140335005</v>
      </c>
      <c r="G224" s="8">
        <v>300.15829467773398</v>
      </c>
      <c r="H224" s="1">
        <v>48.602500915527301</v>
      </c>
      <c r="I224" s="1">
        <v>223.61999511718699</v>
      </c>
      <c r="J224" s="8">
        <v>121.718856811523</v>
      </c>
      <c r="K224" s="1">
        <v>78.819000244140597</v>
      </c>
      <c r="L224" s="3">
        <v>0.96532821655273404</v>
      </c>
      <c r="M224" s="3">
        <v>0.96553301811218195</v>
      </c>
      <c r="N224">
        <v>22</v>
      </c>
      <c r="O224">
        <v>0</v>
      </c>
      <c r="P224">
        <v>0</v>
      </c>
      <c r="Q224">
        <v>0</v>
      </c>
      <c r="R224">
        <v>2</v>
      </c>
      <c r="S224">
        <v>100</v>
      </c>
      <c r="T224">
        <v>0.89999997615814198</v>
      </c>
      <c r="U224">
        <v>1.29999995231628</v>
      </c>
      <c r="V224">
        <v>0.89999997615814198</v>
      </c>
      <c r="W224" s="2">
        <v>2.5871198158711097E-4</v>
      </c>
      <c r="X224" s="2">
        <v>2.5328341871499999E-4</v>
      </c>
      <c r="Y224" s="2">
        <v>1.71582656912505E-3</v>
      </c>
      <c r="Z224" s="2">
        <v>7.2212314989883398E-5</v>
      </c>
      <c r="AA224" s="3">
        <f t="shared" si="15"/>
        <v>3.2017779497656877E-2</v>
      </c>
      <c r="AB224" s="3">
        <f t="shared" si="16"/>
        <v>0.33500395005152867</v>
      </c>
      <c r="AC224" s="3">
        <f t="shared" si="17"/>
        <v>-0.59448444714077664</v>
      </c>
      <c r="AD224" s="3">
        <f t="shared" si="18"/>
        <v>-0.61434252404458933</v>
      </c>
      <c r="AE224" s="3">
        <f t="shared" si="19"/>
        <v>4.6714044443174734</v>
      </c>
    </row>
    <row r="225" spans="1:31" x14ac:dyDescent="0.25">
      <c r="A225" t="s">
        <v>61</v>
      </c>
      <c r="B225" s="1">
        <v>188.96778869628901</v>
      </c>
      <c r="C225" s="1">
        <v>91.174903869628906</v>
      </c>
      <c r="D225" s="8">
        <v>222.70698547363199</v>
      </c>
      <c r="E225" s="1">
        <v>160.62199401855401</v>
      </c>
      <c r="F225" s="3">
        <v>0.72899997234344405</v>
      </c>
      <c r="G225" s="8">
        <v>193.54057312011699</v>
      </c>
      <c r="H225" s="1">
        <v>87.063941955566406</v>
      </c>
      <c r="I225" s="1">
        <v>142.67599487304599</v>
      </c>
      <c r="J225" s="8">
        <v>141.39694213867099</v>
      </c>
      <c r="K225" s="1">
        <v>91.268997192382798</v>
      </c>
      <c r="L225" s="3">
        <v>0.64384949207305897</v>
      </c>
      <c r="M225" s="3">
        <v>0.67238187789916903</v>
      </c>
      <c r="N225">
        <v>23</v>
      </c>
      <c r="O225">
        <v>0</v>
      </c>
      <c r="P225">
        <v>0</v>
      </c>
      <c r="Q225">
        <v>0</v>
      </c>
      <c r="R225">
        <v>2</v>
      </c>
      <c r="S225">
        <v>100</v>
      </c>
      <c r="T225">
        <v>0.89999997615814198</v>
      </c>
      <c r="U225">
        <v>1.29999995231628</v>
      </c>
      <c r="V225">
        <v>0.89999997615814198</v>
      </c>
      <c r="W225" s="2">
        <v>2.6133586652576902E-4</v>
      </c>
      <c r="X225" s="2">
        <v>2.6023131795227501E-4</v>
      </c>
      <c r="Y225" s="2">
        <v>1.2844322482123899E-3</v>
      </c>
      <c r="Z225" s="2">
        <v>7.3680523200891898E-5</v>
      </c>
      <c r="AA225" s="3">
        <f t="shared" si="15"/>
        <v>2.4198750778511833E-2</v>
      </c>
      <c r="AB225" s="3">
        <f t="shared" si="16"/>
        <v>0.55083182035326994</v>
      </c>
      <c r="AC225" s="3">
        <f t="shared" si="17"/>
        <v>-0.26941963713770817</v>
      </c>
      <c r="AD225" s="3">
        <f t="shared" si="18"/>
        <v>-0.36509875593726232</v>
      </c>
      <c r="AE225" s="3">
        <f t="shared" si="19"/>
        <v>1.5989119009573192</v>
      </c>
    </row>
    <row r="226" spans="1:31" x14ac:dyDescent="0.25">
      <c r="A226" t="s">
        <v>298</v>
      </c>
      <c r="B226" s="1">
        <v>127.832710266113</v>
      </c>
      <c r="C226" s="1">
        <v>77.405540466308594</v>
      </c>
      <c r="D226" s="8">
        <v>154.62010192871</v>
      </c>
      <c r="E226" s="1">
        <v>107.073997497558</v>
      </c>
      <c r="F226" s="3">
        <v>0.57499998807907104</v>
      </c>
      <c r="G226" s="8">
        <v>142.488525390625</v>
      </c>
      <c r="H226" s="1">
        <v>28.544929504394499</v>
      </c>
      <c r="I226" s="1">
        <v>99.946998596191406</v>
      </c>
      <c r="J226" s="8">
        <v>85.332786560058594</v>
      </c>
      <c r="K226" s="1">
        <v>55.618999481201101</v>
      </c>
      <c r="L226" s="3">
        <v>0.90202134847640902</v>
      </c>
      <c r="M226" s="3">
        <v>0.88161927461624101</v>
      </c>
      <c r="N226">
        <v>25</v>
      </c>
      <c r="O226">
        <v>0</v>
      </c>
      <c r="P226">
        <v>0</v>
      </c>
      <c r="Q226">
        <v>0</v>
      </c>
      <c r="R226">
        <v>2</v>
      </c>
      <c r="S226">
        <v>100</v>
      </c>
      <c r="T226">
        <v>0.89999997615814198</v>
      </c>
      <c r="U226">
        <v>1.29999995231628</v>
      </c>
      <c r="V226">
        <v>0.89999997615814198</v>
      </c>
      <c r="W226" s="2">
        <v>2.6558130048215303E-4</v>
      </c>
      <c r="X226" s="2">
        <v>2.87991861114278E-4</v>
      </c>
      <c r="Y226" s="2">
        <v>7.7477474405895905E-5</v>
      </c>
      <c r="Z226" s="2">
        <v>9.0977060608565794E-5</v>
      </c>
      <c r="AA226" s="3">
        <f t="shared" ref="AA226:AA257" si="20">ABS((G226-B226)/B226)</f>
        <v>0.11464839550067095</v>
      </c>
      <c r="AB226" s="3">
        <f t="shared" ref="AB226:AB257" si="21">ABS((J226-C226)/C226)</f>
        <v>0.10241186930540715</v>
      </c>
      <c r="AC226" s="3">
        <f t="shared" ref="AC226:AC257" si="22">(J226-G226)/G226</f>
        <v>-0.40112520410943181</v>
      </c>
      <c r="AD226" s="3">
        <f t="shared" ref="AD226:AD257" si="23">(J226-D226)/D226</f>
        <v>-0.44811324339054825</v>
      </c>
      <c r="AE226" s="3">
        <f t="shared" ref="AE226:AE257" si="24">(G226+H226-J226)/H226</f>
        <v>3.002307934295906</v>
      </c>
    </row>
    <row r="227" spans="1:31" x14ac:dyDescent="0.25">
      <c r="A227" t="s">
        <v>299</v>
      </c>
      <c r="B227" s="1">
        <v>48.881603240966797</v>
      </c>
      <c r="C227" s="1">
        <v>38.639030456542898</v>
      </c>
      <c r="D227" s="8">
        <v>58.540370941162102</v>
      </c>
      <c r="E227" s="1">
        <v>37.113998413085902</v>
      </c>
      <c r="F227" s="3">
        <v>0.53399997949600198</v>
      </c>
      <c r="G227" s="8">
        <v>51.303981781005803</v>
      </c>
      <c r="H227" s="1">
        <v>15.5287561416625</v>
      </c>
      <c r="I227" s="1">
        <v>33.009998321533203</v>
      </c>
      <c r="J227" s="8">
        <v>52.423557281494098</v>
      </c>
      <c r="K227" s="1">
        <v>33.145999908447202</v>
      </c>
      <c r="L227" s="3">
        <v>0.50514060258865301</v>
      </c>
      <c r="M227" s="3">
        <v>0.53645020723342896</v>
      </c>
      <c r="N227">
        <v>18</v>
      </c>
      <c r="O227">
        <v>0</v>
      </c>
      <c r="P227">
        <v>0</v>
      </c>
      <c r="Q227">
        <v>0</v>
      </c>
      <c r="R227">
        <v>2</v>
      </c>
      <c r="S227">
        <v>100</v>
      </c>
      <c r="T227">
        <v>0.89999997615814198</v>
      </c>
      <c r="U227">
        <v>1.29999995231628</v>
      </c>
      <c r="V227">
        <v>0.89999997615814198</v>
      </c>
      <c r="W227" s="2">
        <v>2.4541572201996998E-4</v>
      </c>
      <c r="X227" s="2">
        <v>2.7253601001575502E-4</v>
      </c>
      <c r="Y227" s="2">
        <v>7.2197406552731896E-5</v>
      </c>
      <c r="Z227" s="2">
        <v>7.3915980465244502E-5</v>
      </c>
      <c r="AA227" s="3">
        <f t="shared" si="20"/>
        <v>4.9556037024760545E-2</v>
      </c>
      <c r="AB227" s="3">
        <f t="shared" si="21"/>
        <v>0.35675136415378178</v>
      </c>
      <c r="AC227" s="3">
        <f t="shared" si="22"/>
        <v>2.1822390029438109E-2</v>
      </c>
      <c r="AD227" s="3">
        <f t="shared" si="23"/>
        <v>-0.10448880936910881</v>
      </c>
      <c r="AE227" s="3">
        <f t="shared" si="24"/>
        <v>0.92790307927596605</v>
      </c>
    </row>
    <row r="228" spans="1:31" x14ac:dyDescent="0.25">
      <c r="A228" t="s">
        <v>300</v>
      </c>
      <c r="B228" s="1">
        <v>47.639984130859297</v>
      </c>
      <c r="C228" s="1">
        <v>38.639030456542898</v>
      </c>
      <c r="D228" s="8">
        <v>57.791183471679602</v>
      </c>
      <c r="E228" s="1">
        <v>36.640998840332003</v>
      </c>
      <c r="F228" s="3">
        <v>0.47699999809265098</v>
      </c>
      <c r="G228" s="8">
        <v>50.261451721191399</v>
      </c>
      <c r="H228" s="1">
        <v>14.4933052062988</v>
      </c>
      <c r="I228" s="1">
        <v>32.375</v>
      </c>
      <c r="J228" s="8">
        <v>48.527172088622997</v>
      </c>
      <c r="K228" s="1">
        <v>31.111000061035099</v>
      </c>
      <c r="L228" s="3">
        <v>0.50994163751602095</v>
      </c>
      <c r="M228" s="3">
        <v>0.54721796512603704</v>
      </c>
      <c r="N228">
        <v>16</v>
      </c>
      <c r="O228">
        <v>0</v>
      </c>
      <c r="P228">
        <v>0</v>
      </c>
      <c r="Q228">
        <v>0</v>
      </c>
      <c r="R228">
        <v>2</v>
      </c>
      <c r="S228">
        <v>100</v>
      </c>
      <c r="T228">
        <v>0.89999997615814198</v>
      </c>
      <c r="U228">
        <v>1.29999995231628</v>
      </c>
      <c r="V228">
        <v>0.89999997615814198</v>
      </c>
      <c r="W228" s="2">
        <v>2.5420088786631801E-4</v>
      </c>
      <c r="X228" s="2">
        <v>2.6628602063283303E-4</v>
      </c>
      <c r="Y228" s="2">
        <v>7.3238996264990406E-5</v>
      </c>
      <c r="Z228" s="2">
        <v>7.2633702075108804E-5</v>
      </c>
      <c r="AA228" s="3">
        <f t="shared" si="20"/>
        <v>5.5026626019256362E-2</v>
      </c>
      <c r="AB228" s="3">
        <f t="shared" si="21"/>
        <v>0.25591070778034242</v>
      </c>
      <c r="AC228" s="3">
        <f t="shared" si="22"/>
        <v>-3.4505163961215016E-2</v>
      </c>
      <c r="AD228" s="3">
        <f t="shared" si="23"/>
        <v>-0.16030146514643373</v>
      </c>
      <c r="AE228" s="3">
        <f t="shared" si="24"/>
        <v>1.119660740451025</v>
      </c>
    </row>
    <row r="229" spans="1:31" x14ac:dyDescent="0.25">
      <c r="A229" t="s">
        <v>301</v>
      </c>
      <c r="B229" s="1">
        <v>50.361968994140597</v>
      </c>
      <c r="C229" s="1">
        <v>38.639030456542898</v>
      </c>
      <c r="D229" s="8">
        <v>58.757984161376903</v>
      </c>
      <c r="E229" s="1">
        <v>37.494998931884702</v>
      </c>
      <c r="F229" s="3">
        <v>0.605000019073486</v>
      </c>
      <c r="G229" s="8">
        <v>50.9568061828613</v>
      </c>
      <c r="H229" s="1">
        <v>19.7498760223388</v>
      </c>
      <c r="I229" s="1">
        <v>33.068000793457003</v>
      </c>
      <c r="J229" s="8">
        <v>49.862407684326101</v>
      </c>
      <c r="K229" s="1">
        <v>32.214000701904297</v>
      </c>
      <c r="L229" s="3">
        <v>0.44897243380546498</v>
      </c>
      <c r="M229" s="3">
        <v>0.54343795776367099</v>
      </c>
      <c r="N229">
        <v>18</v>
      </c>
      <c r="O229">
        <v>0</v>
      </c>
      <c r="P229">
        <v>0</v>
      </c>
      <c r="Q229">
        <v>0</v>
      </c>
      <c r="R229">
        <v>2</v>
      </c>
      <c r="S229">
        <v>100</v>
      </c>
      <c r="T229">
        <v>0.89999997615814198</v>
      </c>
      <c r="U229">
        <v>1.29999995231628</v>
      </c>
      <c r="V229">
        <v>0.89999997615814198</v>
      </c>
      <c r="W229" s="2">
        <v>2.4220702471211501E-4</v>
      </c>
      <c r="X229" s="2">
        <v>2.7244782540947199E-4</v>
      </c>
      <c r="Y229" s="2">
        <v>7.2123402787838104E-5</v>
      </c>
      <c r="Z229" s="2">
        <v>7.4682255217339803E-5</v>
      </c>
      <c r="AA229" s="3">
        <f t="shared" si="20"/>
        <v>1.1811237737545765E-2</v>
      </c>
      <c r="AB229" s="3">
        <f t="shared" si="21"/>
        <v>0.29046736150396096</v>
      </c>
      <c r="AC229" s="3">
        <f t="shared" si="22"/>
        <v>-2.1476983753806893E-2</v>
      </c>
      <c r="AD229" s="3">
        <f t="shared" si="23"/>
        <v>-0.15139349322501244</v>
      </c>
      <c r="AE229" s="3">
        <f t="shared" si="24"/>
        <v>1.0554129300506665</v>
      </c>
    </row>
    <row r="230" spans="1:31" x14ac:dyDescent="0.25">
      <c r="A230" t="s">
        <v>302</v>
      </c>
      <c r="B230" s="1">
        <v>305.87042236328102</v>
      </c>
      <c r="C230" s="1">
        <v>77.405540466308594</v>
      </c>
      <c r="D230" s="8">
        <v>329.700927734375</v>
      </c>
      <c r="E230" s="1">
        <v>256.03698730468699</v>
      </c>
      <c r="F230" s="3">
        <v>0.58899998664855902</v>
      </c>
      <c r="G230" s="8">
        <v>318.72424316406199</v>
      </c>
      <c r="H230" s="1">
        <v>26.707540512084901</v>
      </c>
      <c r="I230" s="1">
        <v>249.57499694824199</v>
      </c>
      <c r="J230" s="8">
        <v>88.539154052734304</v>
      </c>
      <c r="K230" s="1">
        <v>58.068000793457003</v>
      </c>
      <c r="L230" s="3">
        <v>0.90325850248336703</v>
      </c>
      <c r="M230" s="3">
        <v>0.80801600217819203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0.89999997615814198</v>
      </c>
      <c r="U230">
        <v>1.29999995231628</v>
      </c>
      <c r="V230">
        <v>0.89999997615814198</v>
      </c>
      <c r="W230" s="2">
        <v>2.4955981643870402E-4</v>
      </c>
      <c r="X230" s="2">
        <v>2.72463221335783E-4</v>
      </c>
      <c r="Y230" s="2">
        <v>7.3111012170556906E-5</v>
      </c>
      <c r="Z230" s="2">
        <v>7.5917712820228094E-5</v>
      </c>
      <c r="AA230" s="3">
        <f t="shared" si="20"/>
        <v>4.2023745550377328E-2</v>
      </c>
      <c r="AB230" s="3">
        <f t="shared" si="21"/>
        <v>0.1438348407537017</v>
      </c>
      <c r="AC230" s="3">
        <f t="shared" si="22"/>
        <v>-0.72220765771131146</v>
      </c>
      <c r="AD230" s="3">
        <f t="shared" si="23"/>
        <v>-0.73145615736918312</v>
      </c>
      <c r="AE230" s="3">
        <f t="shared" si="24"/>
        <v>9.6187303172739238</v>
      </c>
    </row>
    <row r="231" spans="1:31" x14ac:dyDescent="0.25">
      <c r="A231" t="s">
        <v>303</v>
      </c>
      <c r="B231" s="1">
        <v>22.571743011474599</v>
      </c>
      <c r="C231" s="1">
        <v>56.221351623535099</v>
      </c>
      <c r="D231" s="8">
        <v>42.578758239746001</v>
      </c>
      <c r="E231" s="1">
        <v>24.597000122070298</v>
      </c>
      <c r="F231" s="3">
        <v>0.41200000047683699</v>
      </c>
      <c r="G231" s="8">
        <v>41.7091674804687</v>
      </c>
      <c r="H231" s="1">
        <v>1.4789116382598799</v>
      </c>
      <c r="I231" s="1">
        <v>24.158000946044901</v>
      </c>
      <c r="J231" s="8">
        <v>37.355205535888601</v>
      </c>
      <c r="K231" s="1">
        <v>21.899000167846602</v>
      </c>
      <c r="L231" s="3">
        <v>0.59270632266998202</v>
      </c>
      <c r="M231" s="3">
        <v>0.58601033687591497</v>
      </c>
      <c r="N231">
        <v>25</v>
      </c>
      <c r="O231">
        <v>0</v>
      </c>
      <c r="P231">
        <v>0</v>
      </c>
      <c r="Q231">
        <v>0</v>
      </c>
      <c r="R231">
        <v>2</v>
      </c>
      <c r="S231">
        <v>100</v>
      </c>
      <c r="T231">
        <v>0.89999997615814198</v>
      </c>
      <c r="U231">
        <v>1.29999995231628</v>
      </c>
      <c r="V231">
        <v>0.89999997615814198</v>
      </c>
      <c r="W231" s="2">
        <v>2.4815005599521101E-4</v>
      </c>
      <c r="X231" s="2">
        <v>2.8235904756002101E-4</v>
      </c>
      <c r="Y231" s="2">
        <v>7.2347538662142997E-5</v>
      </c>
      <c r="Z231" s="2">
        <v>7.4927207606378902E-5</v>
      </c>
      <c r="AA231" s="3">
        <f t="shared" si="20"/>
        <v>0.84784876645394103</v>
      </c>
      <c r="AB231" s="3">
        <f t="shared" si="21"/>
        <v>0.33556905949142724</v>
      </c>
      <c r="AC231" s="3">
        <f t="shared" si="22"/>
        <v>-0.10438860825066683</v>
      </c>
      <c r="AD231" s="3">
        <f t="shared" si="23"/>
        <v>-0.1226797802426603</v>
      </c>
      <c r="AE231" s="3">
        <f t="shared" si="24"/>
        <v>3.9440311590914705</v>
      </c>
    </row>
    <row r="232" spans="1:31" x14ac:dyDescent="0.25">
      <c r="A232" t="s">
        <v>304</v>
      </c>
      <c r="B232" s="1">
        <v>46.319347381591797</v>
      </c>
      <c r="C232" s="1">
        <v>38.639030456542898</v>
      </c>
      <c r="D232" s="8">
        <v>54.170825958251903</v>
      </c>
      <c r="E232" s="1">
        <v>34.124000549316399</v>
      </c>
      <c r="F232" s="3">
        <v>0.49799999594688399</v>
      </c>
      <c r="G232" s="8">
        <v>46.457630157470703</v>
      </c>
      <c r="H232" s="1">
        <v>15.364941596984799</v>
      </c>
      <c r="I232" s="1">
        <v>29.783000946044901</v>
      </c>
      <c r="J232" s="8">
        <v>45.798835754394503</v>
      </c>
      <c r="K232" s="1">
        <v>29.211999893188398</v>
      </c>
      <c r="L232" s="3">
        <v>0.485934138298034</v>
      </c>
      <c r="M232" s="3">
        <v>0.52572661638259799</v>
      </c>
      <c r="N232">
        <v>18</v>
      </c>
      <c r="O232">
        <v>0</v>
      </c>
      <c r="P232">
        <v>0</v>
      </c>
      <c r="Q232">
        <v>0</v>
      </c>
      <c r="R232">
        <v>2</v>
      </c>
      <c r="S232">
        <v>100</v>
      </c>
      <c r="T232">
        <v>0.89999997615814198</v>
      </c>
      <c r="U232">
        <v>1.29999995231628</v>
      </c>
      <c r="V232">
        <v>0.89999997615814198</v>
      </c>
      <c r="W232" s="2">
        <v>2.6542012346908401E-4</v>
      </c>
      <c r="X232" s="2">
        <v>2.7852188213728298E-4</v>
      </c>
      <c r="Y232" s="2">
        <v>7.5656236731447198E-5</v>
      </c>
      <c r="Z232" s="2">
        <v>7.4332499934826006E-5</v>
      </c>
      <c r="AA232" s="3">
        <f t="shared" si="20"/>
        <v>2.9854215073389073E-3</v>
      </c>
      <c r="AB232" s="3">
        <f t="shared" si="21"/>
        <v>0.18529981765210693</v>
      </c>
      <c r="AC232" s="3">
        <f t="shared" si="22"/>
        <v>-1.4180542589950893E-2</v>
      </c>
      <c r="AD232" s="3">
        <f t="shared" si="23"/>
        <v>-0.15454795188667575</v>
      </c>
      <c r="AE232" s="3">
        <f t="shared" si="24"/>
        <v>1.0428764664621621</v>
      </c>
    </row>
    <row r="233" spans="1:31" x14ac:dyDescent="0.25">
      <c r="A233" t="s">
        <v>305</v>
      </c>
      <c r="B233" s="1">
        <v>87.1956787109375</v>
      </c>
      <c r="C233" s="1">
        <v>77.405540466308594</v>
      </c>
      <c r="D233" s="8">
        <v>108.792266845703</v>
      </c>
      <c r="E233" s="1">
        <v>82.386001586914006</v>
      </c>
      <c r="F233" s="3">
        <v>0.31000000238418501</v>
      </c>
      <c r="G233" s="8">
        <v>103.94425201416</v>
      </c>
      <c r="H233" s="1">
        <v>7.0260882377624503</v>
      </c>
      <c r="I233" s="1">
        <v>79.648002624511705</v>
      </c>
      <c r="J233" s="8">
        <v>41.010826110839801</v>
      </c>
      <c r="K233" s="1">
        <v>26.683000564575099</v>
      </c>
      <c r="L233" s="3">
        <v>0.865373134613037</v>
      </c>
      <c r="M233" s="3">
        <v>0.86642938852310103</v>
      </c>
      <c r="N233">
        <v>22</v>
      </c>
      <c r="O233">
        <v>0</v>
      </c>
      <c r="P233">
        <v>0</v>
      </c>
      <c r="Q233">
        <v>0</v>
      </c>
      <c r="R233">
        <v>2</v>
      </c>
      <c r="S233">
        <v>100</v>
      </c>
      <c r="T233">
        <v>0.89999997615814198</v>
      </c>
      <c r="U233">
        <v>1.29999995231628</v>
      </c>
      <c r="V233">
        <v>0.89999997615814198</v>
      </c>
      <c r="W233" s="2">
        <v>2.44534254306927E-4</v>
      </c>
      <c r="X233" s="2">
        <v>2.6484180125407799E-4</v>
      </c>
      <c r="Y233" s="2">
        <v>7.2790258855093203E-5</v>
      </c>
      <c r="Z233" s="2">
        <v>7.3717346822377294E-5</v>
      </c>
      <c r="AA233" s="3">
        <f t="shared" si="20"/>
        <v>0.19208031350665572</v>
      </c>
      <c r="AB233" s="3">
        <f t="shared" si="21"/>
        <v>0.47018229103780879</v>
      </c>
      <c r="AC233" s="3">
        <f t="shared" si="22"/>
        <v>-0.60545364158036341</v>
      </c>
      <c r="AD233" s="3">
        <f t="shared" si="23"/>
        <v>-0.62303546658326092</v>
      </c>
      <c r="AE233" s="3">
        <f t="shared" si="24"/>
        <v>9.9571072513831922</v>
      </c>
    </row>
    <row r="234" spans="1:31" x14ac:dyDescent="0.25">
      <c r="A234" t="s">
        <v>306</v>
      </c>
      <c r="B234" s="1">
        <v>38.705722808837798</v>
      </c>
      <c r="C234" s="1">
        <v>56.221351623535099</v>
      </c>
      <c r="D234" s="8">
        <v>56.963859558105398</v>
      </c>
      <c r="E234" s="1">
        <v>32.437000274658203</v>
      </c>
      <c r="F234" s="3">
        <v>0.51099997758865301</v>
      </c>
      <c r="G234" s="8">
        <v>50.720684051513601</v>
      </c>
      <c r="H234" s="1">
        <v>12.7672805786132</v>
      </c>
      <c r="I234" s="1">
        <v>29.2789993286132</v>
      </c>
      <c r="J234" s="8">
        <v>48.810295104980398</v>
      </c>
      <c r="K234" s="1">
        <v>28.208000183105401</v>
      </c>
      <c r="L234" s="3">
        <v>0.379545658826828</v>
      </c>
      <c r="M234" s="3">
        <v>0.41976115107536299</v>
      </c>
      <c r="N234">
        <v>27</v>
      </c>
      <c r="O234">
        <v>0</v>
      </c>
      <c r="P234">
        <v>0</v>
      </c>
      <c r="Q234">
        <v>0</v>
      </c>
      <c r="R234">
        <v>2</v>
      </c>
      <c r="S234">
        <v>100</v>
      </c>
      <c r="T234">
        <v>0.89999997615814198</v>
      </c>
      <c r="U234">
        <v>1.29999995231628</v>
      </c>
      <c r="V234">
        <v>0.89999997615814198</v>
      </c>
      <c r="W234" s="2">
        <v>2.5011220714077299E-4</v>
      </c>
      <c r="X234" s="2">
        <v>2.6873938622884398E-4</v>
      </c>
      <c r="Y234" s="2">
        <v>7.5132316851522706E-5</v>
      </c>
      <c r="Z234" s="2">
        <v>7.3003327997867004E-5</v>
      </c>
      <c r="AA234" s="3">
        <f t="shared" si="20"/>
        <v>0.3104182113331414</v>
      </c>
      <c r="AB234" s="3">
        <f t="shared" si="21"/>
        <v>0.13181925201976685</v>
      </c>
      <c r="AC234" s="3">
        <f t="shared" si="22"/>
        <v>-3.7664889231244378E-2</v>
      </c>
      <c r="AD234" s="3">
        <f t="shared" si="23"/>
        <v>-0.14313574459974995</v>
      </c>
      <c r="AE234" s="3">
        <f t="shared" si="24"/>
        <v>1.1496316255266874</v>
      </c>
    </row>
    <row r="235" spans="1:31" x14ac:dyDescent="0.25">
      <c r="A235" t="s">
        <v>307</v>
      </c>
      <c r="B235" s="1">
        <v>124.441444396972</v>
      </c>
      <c r="C235" s="1">
        <v>55.901618957519503</v>
      </c>
      <c r="D235" s="8">
        <v>134.17955017089801</v>
      </c>
      <c r="E235" s="1">
        <v>88.735000610351506</v>
      </c>
      <c r="F235" s="3">
        <v>0.83399999141693104</v>
      </c>
      <c r="G235" s="8">
        <v>128.12274169921801</v>
      </c>
      <c r="H235" s="1">
        <v>36.486728668212798</v>
      </c>
      <c r="I235" s="1">
        <v>84.918998718261705</v>
      </c>
      <c r="J235" s="8">
        <v>93.545127868652301</v>
      </c>
      <c r="K235" s="1">
        <v>59.611000061035099</v>
      </c>
      <c r="L235" s="3">
        <v>0.81676816940307595</v>
      </c>
      <c r="M235" s="3">
        <v>0.857726991176605</v>
      </c>
      <c r="N235">
        <v>21</v>
      </c>
      <c r="O235">
        <v>0</v>
      </c>
      <c r="P235">
        <v>0</v>
      </c>
      <c r="Q235">
        <v>0</v>
      </c>
      <c r="R235">
        <v>2</v>
      </c>
      <c r="S235">
        <v>100</v>
      </c>
      <c r="T235">
        <v>0.89999997615814198</v>
      </c>
      <c r="U235">
        <v>1.29999995231628</v>
      </c>
      <c r="V235">
        <v>0.89999997615814198</v>
      </c>
      <c r="W235" s="2">
        <v>2.47138639679178E-4</v>
      </c>
      <c r="X235" s="2">
        <v>2.5910313706845002E-4</v>
      </c>
      <c r="Y235" s="2">
        <v>7.3364681156817797E-5</v>
      </c>
      <c r="Z235" s="2">
        <v>7.2828734118957005E-5</v>
      </c>
      <c r="AA235" s="3">
        <f t="shared" si="20"/>
        <v>2.9582566484061032E-2</v>
      </c>
      <c r="AB235" s="3">
        <f t="shared" si="21"/>
        <v>0.6733885281522648</v>
      </c>
      <c r="AC235" s="3">
        <f t="shared" si="22"/>
        <v>-0.26987881598522451</v>
      </c>
      <c r="AD235" s="3">
        <f t="shared" si="23"/>
        <v>-0.30283617921279071</v>
      </c>
      <c r="AE235" s="3">
        <f t="shared" si="24"/>
        <v>1.9476764591584146</v>
      </c>
    </row>
    <row r="236" spans="1:31" x14ac:dyDescent="0.25">
      <c r="A236" t="s">
        <v>308</v>
      </c>
      <c r="B236" s="1">
        <v>411.51202392578102</v>
      </c>
      <c r="C236" s="1">
        <v>77.405540466308594</v>
      </c>
      <c r="D236" s="8">
        <v>426.63980102539</v>
      </c>
      <c r="E236" s="1">
        <v>339.19100952148398</v>
      </c>
      <c r="F236" s="3">
        <v>0.51300001144409102</v>
      </c>
      <c r="G236" s="8">
        <v>416.31292724609301</v>
      </c>
      <c r="H236" s="1">
        <v>22.914993286132798</v>
      </c>
      <c r="I236" s="1">
        <v>332.80300903320301</v>
      </c>
      <c r="J236" s="8">
        <v>75.885520935058594</v>
      </c>
      <c r="K236" s="1">
        <v>49.564998626708899</v>
      </c>
      <c r="L236" s="3">
        <v>0.91958850622177102</v>
      </c>
      <c r="M236" s="3">
        <v>0.89016574621200495</v>
      </c>
      <c r="N236">
        <v>21</v>
      </c>
      <c r="O236">
        <v>0</v>
      </c>
      <c r="P236">
        <v>0</v>
      </c>
      <c r="Q236">
        <v>0</v>
      </c>
      <c r="R236">
        <v>2</v>
      </c>
      <c r="S236">
        <v>100</v>
      </c>
      <c r="T236">
        <v>0.89999997615814198</v>
      </c>
      <c r="U236">
        <v>1.29999995231628</v>
      </c>
      <c r="V236">
        <v>0.89999997615814198</v>
      </c>
      <c r="W236" s="2">
        <v>2.6035029441118202E-4</v>
      </c>
      <c r="X236" s="2">
        <v>2.6097366935573502E-4</v>
      </c>
      <c r="Y236" s="2">
        <v>7.4902171036228497E-5</v>
      </c>
      <c r="Z236" s="2">
        <v>7.3492839874233996E-5</v>
      </c>
      <c r="AA236" s="3">
        <f t="shared" si="20"/>
        <v>1.1666495852324994E-2</v>
      </c>
      <c r="AB236" s="3">
        <f t="shared" si="21"/>
        <v>1.9637089568693099E-2</v>
      </c>
      <c r="AC236" s="3">
        <f t="shared" si="22"/>
        <v>-0.81771999866292699</v>
      </c>
      <c r="AD236" s="3">
        <f t="shared" si="23"/>
        <v>-0.82213211061725922</v>
      </c>
      <c r="AE236" s="3">
        <f t="shared" si="24"/>
        <v>15.856098889500743</v>
      </c>
    </row>
    <row r="237" spans="1:31" x14ac:dyDescent="0.25">
      <c r="A237" t="s">
        <v>309</v>
      </c>
      <c r="B237" s="1">
        <v>93.308700561523395</v>
      </c>
      <c r="C237" s="1">
        <v>55.901618957519503</v>
      </c>
      <c r="D237" s="8">
        <v>102.19833374023401</v>
      </c>
      <c r="E237" s="1">
        <v>69.995002746582003</v>
      </c>
      <c r="F237" s="3">
        <v>0.67100000381469704</v>
      </c>
      <c r="G237" s="8">
        <v>92.262336730957003</v>
      </c>
      <c r="H237" s="1">
        <v>30.200605392456001</v>
      </c>
      <c r="I237" s="1">
        <v>63.568000793457003</v>
      </c>
      <c r="J237" s="8">
        <v>64.545616149902301</v>
      </c>
      <c r="K237" s="1">
        <v>42.388999938964801</v>
      </c>
      <c r="L237" s="3">
        <v>0.82335209846496504</v>
      </c>
      <c r="M237" s="3">
        <v>0.823708355426788</v>
      </c>
      <c r="N237">
        <v>22</v>
      </c>
      <c r="O237">
        <v>0</v>
      </c>
      <c r="P237">
        <v>0</v>
      </c>
      <c r="Q237">
        <v>0</v>
      </c>
      <c r="R237">
        <v>2</v>
      </c>
      <c r="S237">
        <v>100</v>
      </c>
      <c r="T237">
        <v>0.89999997615814198</v>
      </c>
      <c r="U237">
        <v>1.29999995231628</v>
      </c>
      <c r="V237">
        <v>0.89999997615814198</v>
      </c>
      <c r="W237" s="2">
        <v>2.4724868126213502E-4</v>
      </c>
      <c r="X237" s="2">
        <v>2.5931291747838199E-4</v>
      </c>
      <c r="Y237" s="2">
        <v>7.2470254963263802E-5</v>
      </c>
      <c r="Z237" s="2">
        <v>7.4218238296452896E-5</v>
      </c>
      <c r="AA237" s="3">
        <f t="shared" si="20"/>
        <v>1.121400066949243E-2</v>
      </c>
      <c r="AB237" s="3">
        <f t="shared" si="21"/>
        <v>0.15462874517018022</v>
      </c>
      <c r="AC237" s="3">
        <f t="shared" si="22"/>
        <v>-0.30041208106270351</v>
      </c>
      <c r="AD237" s="3">
        <f t="shared" si="23"/>
        <v>-0.36842790104618284</v>
      </c>
      <c r="AE237" s="3">
        <f t="shared" si="24"/>
        <v>1.9177538072789173</v>
      </c>
    </row>
    <row r="238" spans="1:31" x14ac:dyDescent="0.25">
      <c r="A238" t="s">
        <v>310</v>
      </c>
      <c r="B238" s="1">
        <v>99.663490295410099</v>
      </c>
      <c r="C238" s="1">
        <v>55.901618957519503</v>
      </c>
      <c r="D238" s="8">
        <v>109.108421325683</v>
      </c>
      <c r="E238" s="1">
        <v>76.218002319335895</v>
      </c>
      <c r="F238" s="3">
        <v>0.63599997758865301</v>
      </c>
      <c r="G238" s="8">
        <v>98.656036376953097</v>
      </c>
      <c r="H238" s="1">
        <v>28.715379714965799</v>
      </c>
      <c r="I238" s="1">
        <v>69.402999877929602</v>
      </c>
      <c r="J238" s="8">
        <v>62.370815277099602</v>
      </c>
      <c r="K238" s="1">
        <v>41.0789985656738</v>
      </c>
      <c r="L238" s="3">
        <v>0.76144540309905995</v>
      </c>
      <c r="M238" s="3">
        <v>0.787869572639465</v>
      </c>
      <c r="N238">
        <v>21</v>
      </c>
      <c r="O238">
        <v>0</v>
      </c>
      <c r="P238">
        <v>0</v>
      </c>
      <c r="Q238">
        <v>0</v>
      </c>
      <c r="R238">
        <v>2</v>
      </c>
      <c r="S238">
        <v>100</v>
      </c>
      <c r="T238">
        <v>0.89999997615814198</v>
      </c>
      <c r="U238">
        <v>1.29999995231628</v>
      </c>
      <c r="V238">
        <v>0.89999997615814198</v>
      </c>
      <c r="W238" s="2">
        <v>2.4933597887866199E-4</v>
      </c>
      <c r="X238" s="2">
        <v>2.5676918448880299E-4</v>
      </c>
      <c r="Y238" s="2">
        <v>7.3470488132443198E-5</v>
      </c>
      <c r="Z238" s="2">
        <v>7.3360097303520793E-5</v>
      </c>
      <c r="AA238" s="3">
        <f t="shared" si="20"/>
        <v>1.0108555454668841E-2</v>
      </c>
      <c r="AB238" s="3">
        <f t="shared" si="21"/>
        <v>0.11572466844826339</v>
      </c>
      <c r="AC238" s="3">
        <f t="shared" si="22"/>
        <v>-0.36779524530269936</v>
      </c>
      <c r="AD238" s="3">
        <f t="shared" si="23"/>
        <v>-0.42835929143428864</v>
      </c>
      <c r="AE238" s="3">
        <f t="shared" si="24"/>
        <v>2.2636162732315341</v>
      </c>
    </row>
    <row r="239" spans="1:31" x14ac:dyDescent="0.25">
      <c r="A239" t="s">
        <v>311</v>
      </c>
      <c r="B239" s="1">
        <v>191.72821044921801</v>
      </c>
      <c r="C239" s="1">
        <v>55.901618957519503</v>
      </c>
      <c r="D239" s="8">
        <v>202.83152770996</v>
      </c>
      <c r="E239" s="1">
        <v>155.524002075195</v>
      </c>
      <c r="F239" s="3">
        <v>0.66600000858306796</v>
      </c>
      <c r="G239" s="8">
        <v>198.47053527832</v>
      </c>
      <c r="H239" s="1">
        <v>15.433533668518001</v>
      </c>
      <c r="I239" s="1">
        <v>152.294998168945</v>
      </c>
      <c r="J239" s="8">
        <v>63.406383514404297</v>
      </c>
      <c r="K239" s="1">
        <v>40.877998352050703</v>
      </c>
      <c r="L239" s="3">
        <v>0.89797008037567105</v>
      </c>
      <c r="M239" s="3">
        <v>0.91063880920410101</v>
      </c>
      <c r="N239">
        <v>21</v>
      </c>
      <c r="O239">
        <v>0</v>
      </c>
      <c r="P239">
        <v>0</v>
      </c>
      <c r="Q239">
        <v>0</v>
      </c>
      <c r="R239">
        <v>2</v>
      </c>
      <c r="S239">
        <v>100</v>
      </c>
      <c r="T239">
        <v>0.89999997615814198</v>
      </c>
      <c r="U239">
        <v>1.29999995231628</v>
      </c>
      <c r="V239">
        <v>0.89999997615814198</v>
      </c>
      <c r="W239" s="2">
        <v>2.4685845710337102E-4</v>
      </c>
      <c r="X239" s="2">
        <v>2.59256805293262E-4</v>
      </c>
      <c r="Y239" s="2">
        <v>7.2471193561796099E-5</v>
      </c>
      <c r="Z239" s="2">
        <v>7.2931310569401803E-5</v>
      </c>
      <c r="AA239" s="3">
        <f t="shared" si="20"/>
        <v>3.5166055184600968E-2</v>
      </c>
      <c r="AB239" s="3">
        <f t="shared" si="21"/>
        <v>0.13424950290952717</v>
      </c>
      <c r="AC239" s="3">
        <f t="shared" si="22"/>
        <v>-0.68052495336152541</v>
      </c>
      <c r="AD239" s="3">
        <f t="shared" si="23"/>
        <v>-0.68739384734570164</v>
      </c>
      <c r="AE239" s="3">
        <f t="shared" si="24"/>
        <v>9.7513433193478889</v>
      </c>
    </row>
    <row r="240" spans="1:31" x14ac:dyDescent="0.25">
      <c r="A240" t="s">
        <v>312</v>
      </c>
      <c r="B240" s="1">
        <v>129.81986999511699</v>
      </c>
      <c r="C240" s="1">
        <v>50.020580291747997</v>
      </c>
      <c r="D240" s="8">
        <v>138.301986694335</v>
      </c>
      <c r="E240" s="1">
        <v>93.375</v>
      </c>
      <c r="F240" s="3">
        <v>0.87099999189376798</v>
      </c>
      <c r="G240" s="8">
        <v>130.67288208007801</v>
      </c>
      <c r="H240" s="1">
        <v>59.14107131958</v>
      </c>
      <c r="I240" s="1">
        <v>88.397003173828097</v>
      </c>
      <c r="J240" s="8">
        <v>91.952316284179602</v>
      </c>
      <c r="K240" s="1">
        <v>58.8619995117187</v>
      </c>
      <c r="L240" s="3">
        <v>0.56270903348922696</v>
      </c>
      <c r="M240" s="3">
        <v>0.78522646427154497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0.89999997615814198</v>
      </c>
      <c r="U240">
        <v>1.29999995231628</v>
      </c>
      <c r="V240">
        <v>0.89999997615814198</v>
      </c>
      <c r="W240" s="2">
        <v>2.4850873160175898E-4</v>
      </c>
      <c r="X240" s="2">
        <v>2.5782349985092802E-4</v>
      </c>
      <c r="Y240" s="2">
        <v>7.3049974162131494E-5</v>
      </c>
      <c r="Z240" s="2">
        <v>7.3272516601718894E-5</v>
      </c>
      <c r="AA240" s="3">
        <f t="shared" si="20"/>
        <v>6.5707359358248294E-3</v>
      </c>
      <c r="AB240" s="3">
        <f t="shared" si="21"/>
        <v>0.83828967492704543</v>
      </c>
      <c r="AC240" s="3">
        <f t="shared" si="22"/>
        <v>-0.29631676580126204</v>
      </c>
      <c r="AD240" s="3">
        <f t="shared" si="23"/>
        <v>-0.3351338004463672</v>
      </c>
      <c r="AE240" s="3">
        <f t="shared" si="24"/>
        <v>1.6547153261168448</v>
      </c>
    </row>
    <row r="241" spans="1:31" x14ac:dyDescent="0.25">
      <c r="A241" t="s">
        <v>313</v>
      </c>
      <c r="B241" s="1">
        <v>153.060546875</v>
      </c>
      <c r="C241" s="1">
        <v>50.020580291747997</v>
      </c>
      <c r="D241" s="8">
        <v>152.36917114257801</v>
      </c>
      <c r="E241" s="1">
        <v>103.026000976562</v>
      </c>
      <c r="F241" s="3">
        <v>0.90200001001357999</v>
      </c>
      <c r="G241" s="8">
        <v>146.86671447753901</v>
      </c>
      <c r="H241" s="1">
        <v>56.146938323974602</v>
      </c>
      <c r="I241" s="1">
        <v>99.403999328613196</v>
      </c>
      <c r="J241" s="8">
        <v>89.749412536621094</v>
      </c>
      <c r="K241" s="1">
        <v>57.120998382568303</v>
      </c>
      <c r="L241" s="3">
        <v>0.56804680824279696</v>
      </c>
      <c r="M241" s="3">
        <v>0.76189553737640303</v>
      </c>
      <c r="N241">
        <v>22</v>
      </c>
      <c r="O241">
        <v>0</v>
      </c>
      <c r="P241">
        <v>0</v>
      </c>
      <c r="Q241">
        <v>0</v>
      </c>
      <c r="R241">
        <v>2</v>
      </c>
      <c r="S241">
        <v>100</v>
      </c>
      <c r="T241">
        <v>0.89999997615814198</v>
      </c>
      <c r="U241">
        <v>1.29999995231628</v>
      </c>
      <c r="V241">
        <v>0.89999997615814198</v>
      </c>
      <c r="W241" s="2">
        <v>2.5468453532084801E-4</v>
      </c>
      <c r="X241" s="2">
        <v>2.6163883740082302E-4</v>
      </c>
      <c r="Y241" s="2">
        <v>7.3903545853681795E-5</v>
      </c>
      <c r="Z241" s="2">
        <v>7.4319956183899194E-5</v>
      </c>
      <c r="AA241" s="3">
        <f t="shared" si="20"/>
        <v>4.0466550812204488E-2</v>
      </c>
      <c r="AB241" s="3">
        <f t="shared" si="21"/>
        <v>0.79424972707538233</v>
      </c>
      <c r="AC241" s="3">
        <f t="shared" si="22"/>
        <v>-0.38890569687015858</v>
      </c>
      <c r="AD241" s="3">
        <f t="shared" si="23"/>
        <v>-0.41097394004566101</v>
      </c>
      <c r="AE241" s="3">
        <f t="shared" si="24"/>
        <v>2.017282574008652</v>
      </c>
    </row>
    <row r="242" spans="1:31" x14ac:dyDescent="0.25">
      <c r="A242" t="s">
        <v>314</v>
      </c>
      <c r="B242" s="1">
        <v>203.91189575195301</v>
      </c>
      <c r="C242" s="1">
        <v>50.020580291747997</v>
      </c>
      <c r="D242" s="8">
        <v>204.68745422363199</v>
      </c>
      <c r="E242" s="1">
        <v>141.64300537109301</v>
      </c>
      <c r="F242" s="3">
        <v>1</v>
      </c>
      <c r="G242" s="8">
        <v>204.68745422363199</v>
      </c>
      <c r="H242" s="1">
        <v>204.68745422363199</v>
      </c>
      <c r="I242" s="1">
        <v>141.64300537109301</v>
      </c>
      <c r="J242" s="8">
        <v>126.303939819335</v>
      </c>
      <c r="K242" s="1">
        <v>78.637001037597599</v>
      </c>
      <c r="L242" s="3">
        <v>0.640736043453216</v>
      </c>
      <c r="M242" s="3">
        <v>0.760503590106964</v>
      </c>
      <c r="N242">
        <v>25</v>
      </c>
      <c r="O242">
        <v>0</v>
      </c>
      <c r="P242">
        <v>0</v>
      </c>
      <c r="Q242">
        <v>0</v>
      </c>
      <c r="R242">
        <v>2</v>
      </c>
      <c r="S242">
        <v>100</v>
      </c>
      <c r="T242">
        <v>0.89999997615814198</v>
      </c>
      <c r="U242">
        <v>1.29999995231628</v>
      </c>
      <c r="V242">
        <v>0.89999997615814198</v>
      </c>
      <c r="W242" s="2">
        <v>2.50728509854525E-4</v>
      </c>
      <c r="X242" s="2">
        <v>2.6045023696497001E-4</v>
      </c>
      <c r="Y242" s="2">
        <v>7.4343355663586394E-5</v>
      </c>
      <c r="Z242" s="2">
        <v>7.4117248004768003E-5</v>
      </c>
      <c r="AA242" s="3">
        <f t="shared" si="20"/>
        <v>3.8033998400093284E-3</v>
      </c>
      <c r="AB242" s="3">
        <f t="shared" si="21"/>
        <v>1.5250394754051193</v>
      </c>
      <c r="AC242" s="3">
        <f t="shared" si="22"/>
        <v>-0.38294244608982636</v>
      </c>
      <c r="AD242" s="3">
        <f t="shared" si="23"/>
        <v>-0.38294244608982636</v>
      </c>
      <c r="AE242" s="3">
        <f t="shared" si="24"/>
        <v>1.3829424460898265</v>
      </c>
    </row>
    <row r="243" spans="1:31" x14ac:dyDescent="0.25">
      <c r="A243" t="s">
        <v>315</v>
      </c>
      <c r="B243" s="1">
        <v>244.98446655273401</v>
      </c>
      <c r="C243" s="1">
        <v>50.020580291747997</v>
      </c>
      <c r="D243" s="8">
        <v>242.88050842285099</v>
      </c>
      <c r="E243" s="1">
        <v>177.052001953125</v>
      </c>
      <c r="F243" s="3">
        <v>0.98600000143051103</v>
      </c>
      <c r="G243" s="8">
        <v>243.61576843261699</v>
      </c>
      <c r="H243" s="1">
        <v>13.2888879776</v>
      </c>
      <c r="I243" s="1">
        <v>176.90499877929599</v>
      </c>
      <c r="J243" s="8">
        <v>91.772872924804602</v>
      </c>
      <c r="K243" s="1">
        <v>57.874000549316399</v>
      </c>
      <c r="L243" s="3">
        <v>0.72577697038650502</v>
      </c>
      <c r="M243" s="3">
        <v>0.840387523174285</v>
      </c>
      <c r="N243">
        <v>25</v>
      </c>
      <c r="O243">
        <v>0</v>
      </c>
      <c r="P243">
        <v>0</v>
      </c>
      <c r="Q243">
        <v>0</v>
      </c>
      <c r="R243">
        <v>2</v>
      </c>
      <c r="S243">
        <v>100</v>
      </c>
      <c r="T243">
        <v>0.89999997615814198</v>
      </c>
      <c r="U243">
        <v>1.29999995231628</v>
      </c>
      <c r="V243">
        <v>0.89999997615814198</v>
      </c>
      <c r="W243" s="2">
        <v>2.5161259691230899E-4</v>
      </c>
      <c r="X243" s="2">
        <v>2.5812615058384798E-4</v>
      </c>
      <c r="Y243" s="2">
        <v>7.2473791078664295E-5</v>
      </c>
      <c r="Z243" s="2">
        <v>7.4112322181463201E-5</v>
      </c>
      <c r="AA243" s="3">
        <f t="shared" si="20"/>
        <v>5.5868771574641794E-3</v>
      </c>
      <c r="AB243" s="3">
        <f t="shared" si="21"/>
        <v>0.83470228433044724</v>
      </c>
      <c r="AC243" s="3">
        <f t="shared" si="22"/>
        <v>-0.62328845330802729</v>
      </c>
      <c r="AD243" s="3">
        <f t="shared" si="23"/>
        <v>-0.62214805329281697</v>
      </c>
      <c r="AE243" s="3">
        <f t="shared" si="24"/>
        <v>12.426305629467389</v>
      </c>
    </row>
    <row r="244" spans="1:31" x14ac:dyDescent="0.25">
      <c r="A244" t="s">
        <v>316</v>
      </c>
      <c r="B244" s="1">
        <v>32.591453552246001</v>
      </c>
      <c r="C244" s="1">
        <v>56.221351623535099</v>
      </c>
      <c r="D244" s="8">
        <v>53.881900787353501</v>
      </c>
      <c r="E244" s="1">
        <v>30.7269992828369</v>
      </c>
      <c r="F244" s="3">
        <v>0.47900000214576699</v>
      </c>
      <c r="G244" s="8">
        <v>48.736320495605398</v>
      </c>
      <c r="H244" s="1">
        <v>9.8763904571533203</v>
      </c>
      <c r="I244" s="1">
        <v>28.142999649047798</v>
      </c>
      <c r="J244" s="8">
        <v>47.6614990234375</v>
      </c>
      <c r="K244" s="1">
        <v>27.396999359130799</v>
      </c>
      <c r="L244" s="3">
        <v>0.44056496024131703</v>
      </c>
      <c r="M244" s="3">
        <v>0.47298470139503401</v>
      </c>
      <c r="N244">
        <v>26</v>
      </c>
      <c r="O244">
        <v>0</v>
      </c>
      <c r="P244">
        <v>0</v>
      </c>
      <c r="Q244">
        <v>0</v>
      </c>
      <c r="R244">
        <v>2</v>
      </c>
      <c r="S244">
        <v>100</v>
      </c>
      <c r="T244">
        <v>0.89999997615814198</v>
      </c>
      <c r="U244">
        <v>1.29999995231628</v>
      </c>
      <c r="V244">
        <v>0.89999997615814198</v>
      </c>
      <c r="W244" s="2">
        <v>2.4690825375728298E-4</v>
      </c>
      <c r="X244" s="2">
        <v>2.7018136461265298E-4</v>
      </c>
      <c r="Y244" s="2">
        <v>7.3184339271392605E-5</v>
      </c>
      <c r="Z244" s="2">
        <v>7.3428825999144397E-5</v>
      </c>
      <c r="AA244" s="3">
        <f t="shared" si="20"/>
        <v>0.49537118427314797</v>
      </c>
      <c r="AB244" s="3">
        <f t="shared" si="21"/>
        <v>0.15225270031598309</v>
      </c>
      <c r="AC244" s="3">
        <f t="shared" si="22"/>
        <v>-2.2053808355614688E-2</v>
      </c>
      <c r="AD244" s="3">
        <f t="shared" si="23"/>
        <v>-0.11544510629766012</v>
      </c>
      <c r="AE244" s="3">
        <f t="shared" si="24"/>
        <v>1.108827357204111</v>
      </c>
    </row>
    <row r="245" spans="1:31" x14ac:dyDescent="0.25">
      <c r="A245" t="s">
        <v>317</v>
      </c>
      <c r="B245" s="1">
        <v>18.403514862060501</v>
      </c>
      <c r="C245" s="1">
        <v>56.221351623535099</v>
      </c>
      <c r="D245" s="8">
        <v>31.187648773193299</v>
      </c>
      <c r="E245" s="1">
        <v>17.968999862670898</v>
      </c>
      <c r="F245" s="3">
        <v>0.28200000524520802</v>
      </c>
      <c r="G245" s="8">
        <v>28.685644149780199</v>
      </c>
      <c r="H245" s="1">
        <v>3.48467969894409</v>
      </c>
      <c r="I245" s="1">
        <v>16.718000411987301</v>
      </c>
      <c r="J245" s="8">
        <v>28.621250152587798</v>
      </c>
      <c r="K245" s="1">
        <v>16.621999740600501</v>
      </c>
      <c r="L245" s="3">
        <v>0.52641791105270297</v>
      </c>
      <c r="M245" s="3">
        <v>0.54808109998703003</v>
      </c>
      <c r="N245">
        <v>26</v>
      </c>
      <c r="O245">
        <v>0</v>
      </c>
      <c r="P245">
        <v>0</v>
      </c>
      <c r="Q245">
        <v>0</v>
      </c>
      <c r="R245">
        <v>2</v>
      </c>
      <c r="S245">
        <v>100</v>
      </c>
      <c r="T245">
        <v>0.89999997615814198</v>
      </c>
      <c r="U245">
        <v>1.29999995231628</v>
      </c>
      <c r="V245">
        <v>0.89999997615814198</v>
      </c>
      <c r="W245" s="2">
        <v>2.46593554038554E-4</v>
      </c>
      <c r="X245" s="2">
        <v>2.6729414821602399E-4</v>
      </c>
      <c r="Y245" s="2">
        <v>7.3342154792044298E-5</v>
      </c>
      <c r="Z245" s="2">
        <v>7.2904025728348602E-5</v>
      </c>
      <c r="AA245" s="3">
        <f t="shared" si="20"/>
        <v>0.55870464771469674</v>
      </c>
      <c r="AB245" s="3">
        <f t="shared" si="21"/>
        <v>0.49091849758008105</v>
      </c>
      <c r="AC245" s="3">
        <f t="shared" si="22"/>
        <v>-2.244816147623235E-3</v>
      </c>
      <c r="AD245" s="3">
        <f t="shared" si="23"/>
        <v>-8.228894198691232E-2</v>
      </c>
      <c r="AE245" s="3">
        <f t="shared" si="24"/>
        <v>1.0184791724794422</v>
      </c>
    </row>
    <row r="246" spans="1:31" x14ac:dyDescent="0.25">
      <c r="A246" t="s">
        <v>318</v>
      </c>
      <c r="B246" s="1">
        <v>18.216670989990199</v>
      </c>
      <c r="C246" s="1">
        <v>18.718509674072202</v>
      </c>
      <c r="D246" s="8">
        <v>33.438072204589801</v>
      </c>
      <c r="E246" s="1">
        <v>18.2339992523193</v>
      </c>
      <c r="F246" s="3">
        <v>0.12600000202655701</v>
      </c>
      <c r="G246" s="8">
        <v>18.130435943603501</v>
      </c>
      <c r="H246" s="1">
        <v>17.514471054077099</v>
      </c>
      <c r="I246" s="1">
        <v>9.9670000076293892</v>
      </c>
      <c r="J246" s="8">
        <v>18.171237945556602</v>
      </c>
      <c r="K246" s="1">
        <v>9.9689998626708896</v>
      </c>
      <c r="L246" s="3">
        <v>0.28192460536956698</v>
      </c>
      <c r="M246" s="3">
        <v>0.43476074934005698</v>
      </c>
      <c r="N246">
        <v>8</v>
      </c>
      <c r="O246">
        <v>0</v>
      </c>
      <c r="P246">
        <v>0</v>
      </c>
      <c r="Q246">
        <v>0</v>
      </c>
      <c r="R246">
        <v>2</v>
      </c>
      <c r="S246">
        <v>100</v>
      </c>
      <c r="T246">
        <v>0.89999997615814198</v>
      </c>
      <c r="U246">
        <v>1.29999995231628</v>
      </c>
      <c r="V246">
        <v>0.89999997615814198</v>
      </c>
      <c r="W246" s="2">
        <v>2.9340659966692301E-4</v>
      </c>
      <c r="X246" s="2">
        <v>2.8787861810997101E-4</v>
      </c>
      <c r="Y246" s="2">
        <v>7.2968679887708195E-5</v>
      </c>
      <c r="Z246" s="2">
        <v>7.1146263508126099E-5</v>
      </c>
      <c r="AA246" s="3">
        <f t="shared" si="20"/>
        <v>4.7338532069927794E-3</v>
      </c>
      <c r="AB246" s="3">
        <f t="shared" si="21"/>
        <v>2.923692847586308E-2</v>
      </c>
      <c r="AC246" s="3">
        <f t="shared" si="22"/>
        <v>2.2504699875953759E-3</v>
      </c>
      <c r="AD246" s="3">
        <f t="shared" si="23"/>
        <v>-0.45657040769645901</v>
      </c>
      <c r="AE246" s="3">
        <f t="shared" si="24"/>
        <v>0.9976703834316708</v>
      </c>
    </row>
    <row r="247" spans="1:31" x14ac:dyDescent="0.25">
      <c r="A247" t="s">
        <v>319</v>
      </c>
      <c r="B247" s="1">
        <v>18.568635940551701</v>
      </c>
      <c r="C247" s="1">
        <v>18.718509674072202</v>
      </c>
      <c r="D247" s="8">
        <v>35.846042633056598</v>
      </c>
      <c r="E247" s="1">
        <v>19.424999237060501</v>
      </c>
      <c r="F247" s="3">
        <v>0.10199999809265101</v>
      </c>
      <c r="G247" s="8">
        <v>19.291213989257798</v>
      </c>
      <c r="H247" s="1">
        <v>18.435239791870099</v>
      </c>
      <c r="I247" s="1">
        <v>10.5329999923706</v>
      </c>
      <c r="J247" s="8">
        <v>19.0384216308593</v>
      </c>
      <c r="K247" s="1">
        <v>10.376000404357899</v>
      </c>
      <c r="L247" s="3">
        <v>0.35877057909965498</v>
      </c>
      <c r="M247" s="3">
        <v>0.45188590884208601</v>
      </c>
      <c r="N247">
        <v>8</v>
      </c>
      <c r="O247">
        <v>0</v>
      </c>
      <c r="P247">
        <v>0</v>
      </c>
      <c r="Q247">
        <v>0</v>
      </c>
      <c r="R247">
        <v>2</v>
      </c>
      <c r="S247">
        <v>100</v>
      </c>
      <c r="T247">
        <v>0.89999997615814198</v>
      </c>
      <c r="U247">
        <v>1.29999995231628</v>
      </c>
      <c r="V247">
        <v>0.89999997615814198</v>
      </c>
      <c r="W247" s="2">
        <v>2.9157305834814901E-4</v>
      </c>
      <c r="X247" s="2">
        <v>2.8484829817898501E-4</v>
      </c>
      <c r="Y247" s="2">
        <v>7.4625648267101496E-5</v>
      </c>
      <c r="Z247" s="2">
        <v>7.4522336944937706E-5</v>
      </c>
      <c r="AA247" s="3">
        <f t="shared" si="20"/>
        <v>3.8913900354310492E-2</v>
      </c>
      <c r="AB247" s="3">
        <f t="shared" si="21"/>
        <v>1.7090674543936705E-2</v>
      </c>
      <c r="AC247" s="3">
        <f t="shared" si="22"/>
        <v>-1.3104015047433712E-2</v>
      </c>
      <c r="AD247" s="3">
        <f t="shared" si="23"/>
        <v>-0.4688835856792069</v>
      </c>
      <c r="AE247" s="3">
        <f t="shared" si="24"/>
        <v>1.0137124529570796</v>
      </c>
    </row>
    <row r="248" spans="1:31" x14ac:dyDescent="0.25">
      <c r="A248" t="s">
        <v>320</v>
      </c>
      <c r="B248" s="1">
        <v>18.523174285888601</v>
      </c>
      <c r="C248" s="1">
        <v>18.718509674072202</v>
      </c>
      <c r="D248" s="8">
        <v>38.388435363769503</v>
      </c>
      <c r="E248" s="1">
        <v>20.783000946044901</v>
      </c>
      <c r="F248" s="3">
        <v>9.0000003576278603E-2</v>
      </c>
      <c r="G248" s="8">
        <v>20.434810638427699</v>
      </c>
      <c r="H248" s="1">
        <v>19.729263305663999</v>
      </c>
      <c r="I248" s="1">
        <v>11.1300001144409</v>
      </c>
      <c r="J248" s="8">
        <v>20.469213485717699</v>
      </c>
      <c r="K248" s="1">
        <v>11.138999938964799</v>
      </c>
      <c r="L248" s="3">
        <v>0.45055264234542802</v>
      </c>
      <c r="M248" s="3">
        <v>0.50925809144973699</v>
      </c>
      <c r="N248">
        <v>8</v>
      </c>
      <c r="O248">
        <v>0</v>
      </c>
      <c r="P248">
        <v>0</v>
      </c>
      <c r="Q248">
        <v>0</v>
      </c>
      <c r="R248">
        <v>2</v>
      </c>
      <c r="S248">
        <v>100</v>
      </c>
      <c r="T248">
        <v>0.89999997615814198</v>
      </c>
      <c r="U248">
        <v>1.29999995231628</v>
      </c>
      <c r="V248">
        <v>0.89999997615814198</v>
      </c>
      <c r="W248" s="2">
        <v>2.9402179643511702E-4</v>
      </c>
      <c r="X248" s="2">
        <v>2.8585843392647797E-4</v>
      </c>
      <c r="Y248" s="2">
        <v>7.5383381044957705E-5</v>
      </c>
      <c r="Z248" s="2">
        <v>7.0740636147093001E-5</v>
      </c>
      <c r="AA248" s="3">
        <f t="shared" si="20"/>
        <v>0.10320241676910791</v>
      </c>
      <c r="AB248" s="3">
        <f t="shared" si="21"/>
        <v>9.3527948652368992E-2</v>
      </c>
      <c r="AC248" s="3">
        <f t="shared" si="22"/>
        <v>1.6835412815279711E-3</v>
      </c>
      <c r="AD248" s="3">
        <f t="shared" si="23"/>
        <v>-0.46678698176283911</v>
      </c>
      <c r="AE248" s="3">
        <f t="shared" si="24"/>
        <v>0.99825625281811092</v>
      </c>
    </row>
    <row r="249" spans="1:31" x14ac:dyDescent="0.25">
      <c r="A249" t="s">
        <v>321</v>
      </c>
      <c r="B249" s="1">
        <v>24.649629592895501</v>
      </c>
      <c r="C249" s="1">
        <v>18.718509674072202</v>
      </c>
      <c r="D249" s="8">
        <v>45.578739166259702</v>
      </c>
      <c r="E249" s="1">
        <v>24.749000549316399</v>
      </c>
      <c r="F249" s="3">
        <v>0.14100000262260401</v>
      </c>
      <c r="G249" s="8">
        <v>25.2598781585693</v>
      </c>
      <c r="H249" s="1">
        <v>24.0069885253906</v>
      </c>
      <c r="I249" s="1">
        <v>13.640000343322701</v>
      </c>
      <c r="J249" s="8">
        <v>25.0823554992675</v>
      </c>
      <c r="K249" s="1">
        <v>13.6990003585815</v>
      </c>
      <c r="L249" s="3">
        <v>0.54387700557708696</v>
      </c>
      <c r="M249" s="3">
        <v>0.59494400024413996</v>
      </c>
      <c r="N249">
        <v>8</v>
      </c>
      <c r="O249">
        <v>0</v>
      </c>
      <c r="P249">
        <v>0</v>
      </c>
      <c r="Q249">
        <v>0</v>
      </c>
      <c r="R249">
        <v>2</v>
      </c>
      <c r="S249">
        <v>100</v>
      </c>
      <c r="T249">
        <v>0.89999997615814198</v>
      </c>
      <c r="U249">
        <v>1.29999995231628</v>
      </c>
      <c r="V249">
        <v>0.89999997615814198</v>
      </c>
      <c r="W249" s="2">
        <v>3.0159568996168603E-4</v>
      </c>
      <c r="X249" s="2">
        <v>3.3636353327892699E-4</v>
      </c>
      <c r="Y249" s="2">
        <v>7.5186791946180097E-5</v>
      </c>
      <c r="Z249" s="2">
        <v>7.7545118983834901E-5</v>
      </c>
      <c r="AA249" s="3">
        <f t="shared" si="20"/>
        <v>2.4756906117959887E-2</v>
      </c>
      <c r="AB249" s="3">
        <f t="shared" si="21"/>
        <v>0.33997609510601851</v>
      </c>
      <c r="AC249" s="3">
        <f t="shared" si="22"/>
        <v>-7.0278509732865308E-3</v>
      </c>
      <c r="AD249" s="3">
        <f t="shared" si="23"/>
        <v>-0.44969176510623921</v>
      </c>
      <c r="AE249" s="3">
        <f t="shared" si="24"/>
        <v>1.0073946242409393</v>
      </c>
    </row>
    <row r="250" spans="1:31" x14ac:dyDescent="0.25">
      <c r="A250" t="s">
        <v>322</v>
      </c>
      <c r="B250" s="1">
        <v>78.647621154785099</v>
      </c>
      <c r="C250" s="1">
        <v>68.530258178710895</v>
      </c>
      <c r="D250" s="8">
        <v>111.050338745117</v>
      </c>
      <c r="E250" s="1">
        <v>65.177001953125</v>
      </c>
      <c r="F250" s="3">
        <v>0.55299997329711903</v>
      </c>
      <c r="G250" s="8">
        <v>84.269195556640597</v>
      </c>
      <c r="H250" s="1">
        <v>59.913173675537102</v>
      </c>
      <c r="I250" s="1">
        <v>49.839000701904297</v>
      </c>
      <c r="J250" s="8">
        <v>83.839607238769503</v>
      </c>
      <c r="K250" s="1">
        <v>49.554000854492102</v>
      </c>
      <c r="L250" s="3">
        <v>0.41937440633773798</v>
      </c>
      <c r="M250" s="3">
        <v>0.70887219905853205</v>
      </c>
      <c r="N250">
        <v>13</v>
      </c>
      <c r="O250">
        <v>0</v>
      </c>
      <c r="P250">
        <v>0</v>
      </c>
      <c r="Q250">
        <v>0</v>
      </c>
      <c r="R250">
        <v>2</v>
      </c>
      <c r="S250">
        <v>100</v>
      </c>
      <c r="T250">
        <v>0.89999997615814198</v>
      </c>
      <c r="U250">
        <v>1.29999995231628</v>
      </c>
      <c r="V250">
        <v>0.89999997615814198</v>
      </c>
      <c r="W250" s="2">
        <v>2.5040892069227901E-4</v>
      </c>
      <c r="X250" s="2">
        <v>2.8741391724906802E-4</v>
      </c>
      <c r="Y250" s="2">
        <v>7.2207039920613102E-5</v>
      </c>
      <c r="Z250" s="2">
        <v>7.4553812737576596E-5</v>
      </c>
      <c r="AA250" s="3">
        <f t="shared" si="20"/>
        <v>7.1477996655382223E-2</v>
      </c>
      <c r="AB250" s="3">
        <f t="shared" si="21"/>
        <v>0.22339546744644392</v>
      </c>
      <c r="AC250" s="3">
        <f t="shared" si="22"/>
        <v>-5.0978096448345799E-3</v>
      </c>
      <c r="AD250" s="3">
        <f t="shared" si="23"/>
        <v>-0.24503060336269333</v>
      </c>
      <c r="AE250" s="3">
        <f t="shared" si="24"/>
        <v>1.0071701813059939</v>
      </c>
    </row>
    <row r="251" spans="1:31" x14ac:dyDescent="0.25">
      <c r="A251" t="s">
        <v>323</v>
      </c>
      <c r="B251" s="1">
        <v>77.080192565917898</v>
      </c>
      <c r="C251" s="1">
        <v>68.530258178710895</v>
      </c>
      <c r="D251" s="8">
        <v>112.5679397583</v>
      </c>
      <c r="E251" s="1">
        <v>65.864997863769503</v>
      </c>
      <c r="F251" s="3">
        <v>0.51700001955032304</v>
      </c>
      <c r="G251" s="8">
        <v>83.415603637695298</v>
      </c>
      <c r="H251" s="1">
        <v>60.356899261474602</v>
      </c>
      <c r="I251" s="1">
        <v>49.179000854492102</v>
      </c>
      <c r="J251" s="8">
        <v>83.366386413574205</v>
      </c>
      <c r="K251" s="1">
        <v>49.140998840332003</v>
      </c>
      <c r="L251" s="3">
        <v>0.45851764082908603</v>
      </c>
      <c r="M251" s="3">
        <v>0.68570309877395597</v>
      </c>
      <c r="N251">
        <v>13</v>
      </c>
      <c r="O251">
        <v>0</v>
      </c>
      <c r="P251">
        <v>0</v>
      </c>
      <c r="Q251">
        <v>0</v>
      </c>
      <c r="R251">
        <v>2</v>
      </c>
      <c r="S251">
        <v>100</v>
      </c>
      <c r="T251">
        <v>0.89999997615814198</v>
      </c>
      <c r="U251">
        <v>1.29999995231628</v>
      </c>
      <c r="V251">
        <v>0.89999997615814198</v>
      </c>
      <c r="W251" s="2">
        <v>2.50244309427216E-4</v>
      </c>
      <c r="X251" s="2">
        <v>2.8751380159519602E-4</v>
      </c>
      <c r="Y251" s="2">
        <v>7.2565278969705105E-5</v>
      </c>
      <c r="Z251" s="2">
        <v>7.5308009400032406E-5</v>
      </c>
      <c r="AA251" s="3">
        <f t="shared" si="20"/>
        <v>8.2192465546313292E-2</v>
      </c>
      <c r="AB251" s="3">
        <f t="shared" si="21"/>
        <v>0.21649018446967111</v>
      </c>
      <c r="AC251" s="3">
        <f t="shared" si="22"/>
        <v>-5.9002419181502651E-4</v>
      </c>
      <c r="AD251" s="3">
        <f t="shared" si="23"/>
        <v>-0.25941270140881895</v>
      </c>
      <c r="AE251" s="3">
        <f t="shared" si="24"/>
        <v>1.0008154365900719</v>
      </c>
    </row>
    <row r="252" spans="1:31" x14ac:dyDescent="0.25">
      <c r="A252" t="s">
        <v>324</v>
      </c>
      <c r="B252" s="1">
        <v>78.907249450683594</v>
      </c>
      <c r="C252" s="1">
        <v>68.530258178710895</v>
      </c>
      <c r="D252" s="8">
        <v>118.057075500488</v>
      </c>
      <c r="E252" s="1">
        <v>69.261001586914006</v>
      </c>
      <c r="F252" s="3">
        <v>0.481000006198883</v>
      </c>
      <c r="G252" s="8">
        <v>88.963607788085895</v>
      </c>
      <c r="H252" s="1">
        <v>56.056983947753899</v>
      </c>
      <c r="I252" s="1">
        <v>52.596000671386697</v>
      </c>
      <c r="J252" s="8">
        <v>88.523605346679602</v>
      </c>
      <c r="K252" s="1">
        <v>52.316001892089801</v>
      </c>
      <c r="L252" s="3">
        <v>0.60985308885574296</v>
      </c>
      <c r="M252" s="3">
        <v>0.69038027524948098</v>
      </c>
      <c r="N252">
        <v>13</v>
      </c>
      <c r="O252">
        <v>0</v>
      </c>
      <c r="P252">
        <v>0</v>
      </c>
      <c r="Q252">
        <v>0</v>
      </c>
      <c r="R252">
        <v>2</v>
      </c>
      <c r="S252">
        <v>100</v>
      </c>
      <c r="T252">
        <v>0.89999997615814198</v>
      </c>
      <c r="U252">
        <v>1.29999995231628</v>
      </c>
      <c r="V252">
        <v>0.89999997615814198</v>
      </c>
      <c r="W252" s="2">
        <v>2.6995100779458799E-4</v>
      </c>
      <c r="X252" s="2">
        <v>2.8291845228523E-4</v>
      </c>
      <c r="Y252" s="2">
        <v>7.4912080890499001E-5</v>
      </c>
      <c r="Z252" s="2">
        <v>7.4376148404553505E-5</v>
      </c>
      <c r="AA252" s="3">
        <f t="shared" si="20"/>
        <v>0.12744530328214576</v>
      </c>
      <c r="AB252" s="3">
        <f t="shared" si="21"/>
        <v>0.29174481023886895</v>
      </c>
      <c r="AC252" s="3">
        <f t="shared" si="22"/>
        <v>-4.945870028724467E-3</v>
      </c>
      <c r="AD252" s="3">
        <f t="shared" si="23"/>
        <v>-0.25016264403132971</v>
      </c>
      <c r="AE252" s="3">
        <f t="shared" si="24"/>
        <v>1.0078491993400212</v>
      </c>
    </row>
    <row r="253" spans="1:31" x14ac:dyDescent="0.25">
      <c r="A253" t="s">
        <v>325</v>
      </c>
      <c r="B253" s="1">
        <v>121.754425048828</v>
      </c>
      <c r="C253" s="1">
        <v>68.530258178710895</v>
      </c>
      <c r="D253" s="8">
        <v>153.75241088867099</v>
      </c>
      <c r="E253" s="1">
        <v>90.681999206542898</v>
      </c>
      <c r="F253" s="3">
        <v>0.63999998569488503</v>
      </c>
      <c r="G253" s="8">
        <v>129.25030517578099</v>
      </c>
      <c r="H253" s="1">
        <v>75.391677856445298</v>
      </c>
      <c r="I253" s="1">
        <v>75.250999450683594</v>
      </c>
      <c r="J253" s="8">
        <v>124.118041992187</v>
      </c>
      <c r="K253" s="1">
        <v>74.008003234863196</v>
      </c>
      <c r="L253" s="3">
        <v>0.69476187229156405</v>
      </c>
      <c r="M253" s="3">
        <v>0.75171577930450395</v>
      </c>
      <c r="N253">
        <v>12</v>
      </c>
      <c r="O253">
        <v>0</v>
      </c>
      <c r="P253">
        <v>0</v>
      </c>
      <c r="Q253">
        <v>0</v>
      </c>
      <c r="R253">
        <v>2</v>
      </c>
      <c r="S253">
        <v>100</v>
      </c>
      <c r="T253">
        <v>0.89999997615814198</v>
      </c>
      <c r="U253">
        <v>1.29999995231628</v>
      </c>
      <c r="V253">
        <v>0.89999997615814198</v>
      </c>
      <c r="W253" s="2">
        <v>2.6438475470058598E-4</v>
      </c>
      <c r="X253" s="2">
        <v>2.8361778822727501E-4</v>
      </c>
      <c r="Y253" s="2">
        <v>7.2300579631701098E-5</v>
      </c>
      <c r="Z253" s="2">
        <v>7.3343799158465104E-5</v>
      </c>
      <c r="AA253" s="3">
        <f t="shared" si="20"/>
        <v>6.1565566294176775E-2</v>
      </c>
      <c r="AB253" s="3">
        <f t="shared" si="21"/>
        <v>0.81114219165082024</v>
      </c>
      <c r="AC253" s="3">
        <f t="shared" si="22"/>
        <v>-3.970793861271036E-2</v>
      </c>
      <c r="AD253" s="3">
        <f t="shared" si="23"/>
        <v>-0.19274084045382311</v>
      </c>
      <c r="AE253" s="3">
        <f t="shared" si="24"/>
        <v>1.0680746645984776</v>
      </c>
    </row>
    <row r="254" spans="1:31" x14ac:dyDescent="0.25">
      <c r="A254" t="s">
        <v>326</v>
      </c>
      <c r="B254" s="1">
        <v>351.78219604492102</v>
      </c>
      <c r="C254" s="1">
        <v>128.73262023925699</v>
      </c>
      <c r="D254" s="8">
        <v>356.47100830078102</v>
      </c>
      <c r="E254" s="1">
        <v>254.07899475097599</v>
      </c>
      <c r="F254" s="3">
        <v>1</v>
      </c>
      <c r="G254" s="8">
        <v>356.47100830078102</v>
      </c>
      <c r="H254" s="1">
        <v>356.47100830078102</v>
      </c>
      <c r="I254" s="1">
        <v>254.07899475097599</v>
      </c>
      <c r="J254" s="8">
        <v>180.54609680175699</v>
      </c>
      <c r="K254" s="1">
        <v>107.63899993896401</v>
      </c>
      <c r="L254" s="3">
        <v>8.0776862800121293E-2</v>
      </c>
      <c r="M254" s="3">
        <v>0.76579600572586004</v>
      </c>
      <c r="N254">
        <v>30</v>
      </c>
      <c r="O254">
        <v>0</v>
      </c>
      <c r="P254">
        <v>0</v>
      </c>
      <c r="Q254">
        <v>0</v>
      </c>
      <c r="R254">
        <v>2</v>
      </c>
      <c r="S254">
        <v>100</v>
      </c>
      <c r="T254">
        <v>0.89999997615814198</v>
      </c>
      <c r="U254">
        <v>1.29999995231628</v>
      </c>
      <c r="V254">
        <v>0.89999997615814198</v>
      </c>
      <c r="W254" s="2">
        <v>2.5243338313885001E-4</v>
      </c>
      <c r="X254" s="2">
        <v>2.6093315682373898E-4</v>
      </c>
      <c r="Y254" s="2">
        <v>7.3434777732472799E-5</v>
      </c>
      <c r="Z254" s="2">
        <v>7.3169248935300803E-5</v>
      </c>
      <c r="AA254" s="3">
        <f t="shared" si="20"/>
        <v>1.3328736668814416E-2</v>
      </c>
      <c r="AB254" s="3">
        <f t="shared" si="21"/>
        <v>0.40248910079047306</v>
      </c>
      <c r="AC254" s="3">
        <f t="shared" si="22"/>
        <v>-0.49351814706508512</v>
      </c>
      <c r="AD254" s="3">
        <f t="shared" si="23"/>
        <v>-0.49351814706508512</v>
      </c>
      <c r="AE254" s="3">
        <f t="shared" si="24"/>
        <v>1.4935181470650851</v>
      </c>
    </row>
    <row r="255" spans="1:31" x14ac:dyDescent="0.25">
      <c r="A255" t="s">
        <v>327</v>
      </c>
      <c r="B255" s="1">
        <v>391.87390136718699</v>
      </c>
      <c r="C255" s="1">
        <v>128.73262023925699</v>
      </c>
      <c r="D255" s="8">
        <v>377.52926635742102</v>
      </c>
      <c r="E255" s="1">
        <v>274.46798706054602</v>
      </c>
      <c r="F255" s="3">
        <v>0.990999996662139</v>
      </c>
      <c r="G255" s="8">
        <v>377.082427978515</v>
      </c>
      <c r="H255" s="1">
        <v>49.644443511962798</v>
      </c>
      <c r="I255" s="1">
        <v>274.239013671875</v>
      </c>
      <c r="J255" s="8">
        <v>166.50900268554599</v>
      </c>
      <c r="K255" s="1">
        <v>99.175003051757798</v>
      </c>
      <c r="L255" s="3">
        <v>0.37665981054306003</v>
      </c>
      <c r="M255" s="3">
        <v>0.64698249101638705</v>
      </c>
      <c r="N255">
        <v>32</v>
      </c>
      <c r="O255">
        <v>0</v>
      </c>
      <c r="P255">
        <v>0</v>
      </c>
      <c r="Q255">
        <v>0</v>
      </c>
      <c r="R255">
        <v>2</v>
      </c>
      <c r="S255">
        <v>100</v>
      </c>
      <c r="T255">
        <v>0.89999997615814198</v>
      </c>
      <c r="U255">
        <v>1.29999995231628</v>
      </c>
      <c r="V255">
        <v>0.89999997615814198</v>
      </c>
      <c r="W255" s="2">
        <v>2.5004503550007901E-4</v>
      </c>
      <c r="X255" s="2">
        <v>2.6166270254179797E-4</v>
      </c>
      <c r="Y255" s="2">
        <v>7.2721886681392694E-5</v>
      </c>
      <c r="Z255" s="2">
        <v>7.3054376116488102E-5</v>
      </c>
      <c r="AA255" s="3">
        <f t="shared" si="20"/>
        <v>3.7745492458331219E-2</v>
      </c>
      <c r="AB255" s="3">
        <f t="shared" si="21"/>
        <v>0.29344840784005966</v>
      </c>
      <c r="AC255" s="3">
        <f t="shared" si="22"/>
        <v>-0.55842810396077869</v>
      </c>
      <c r="AD255" s="3">
        <f t="shared" si="23"/>
        <v>-0.55895074230376163</v>
      </c>
      <c r="AE255" s="3">
        <f t="shared" si="24"/>
        <v>5.2416312964053509</v>
      </c>
    </row>
    <row r="256" spans="1:31" x14ac:dyDescent="0.25">
      <c r="A256" t="s">
        <v>328</v>
      </c>
      <c r="B256" s="1">
        <v>341.19039916992102</v>
      </c>
      <c r="C256" s="1">
        <v>128.73262023925699</v>
      </c>
      <c r="D256" s="8">
        <v>375.82897949218699</v>
      </c>
      <c r="E256" s="1">
        <v>263.79098510742102</v>
      </c>
      <c r="F256" s="3">
        <v>0.912999987602233</v>
      </c>
      <c r="G256" s="8">
        <v>373.84661865234301</v>
      </c>
      <c r="H256" s="1">
        <v>22.786205291748001</v>
      </c>
      <c r="I256" s="1">
        <v>262.77700805664</v>
      </c>
      <c r="J256" s="8">
        <v>200.887603759765</v>
      </c>
      <c r="K256" s="1">
        <v>118.50700378417901</v>
      </c>
      <c r="L256" s="3">
        <v>0.45696485042571999</v>
      </c>
      <c r="M256" s="3">
        <v>0.778975129127502</v>
      </c>
      <c r="N256">
        <v>32</v>
      </c>
      <c r="O256">
        <v>0</v>
      </c>
      <c r="P256">
        <v>0</v>
      </c>
      <c r="Q256">
        <v>0</v>
      </c>
      <c r="R256">
        <v>2</v>
      </c>
      <c r="S256">
        <v>100</v>
      </c>
      <c r="T256">
        <v>0.89999997615814198</v>
      </c>
      <c r="U256">
        <v>1.29999995231628</v>
      </c>
      <c r="V256">
        <v>0.89999997615814198</v>
      </c>
      <c r="W256" s="2">
        <v>2.4905576719902402E-4</v>
      </c>
      <c r="X256" s="2">
        <v>2.6284635532647301E-4</v>
      </c>
      <c r="Y256" s="2">
        <v>7.2804221417754794E-5</v>
      </c>
      <c r="Z256" s="2">
        <v>7.3419745604041896E-5</v>
      </c>
      <c r="AA256" s="3">
        <f t="shared" si="20"/>
        <v>9.5712597898038765E-2</v>
      </c>
      <c r="AB256" s="3">
        <f t="shared" si="21"/>
        <v>0.56050271785351546</v>
      </c>
      <c r="AC256" s="3">
        <f t="shared" si="22"/>
        <v>-0.46264699548726018</v>
      </c>
      <c r="AD256" s="3">
        <f t="shared" si="23"/>
        <v>-0.46548133666754349</v>
      </c>
      <c r="AE256" s="3">
        <f t="shared" si="24"/>
        <v>8.5905142026967916</v>
      </c>
    </row>
    <row r="257" spans="1:31" x14ac:dyDescent="0.25">
      <c r="A257" t="s">
        <v>329</v>
      </c>
      <c r="B257" s="1">
        <v>326.622802734375</v>
      </c>
      <c r="C257" s="1">
        <v>128.73262023925699</v>
      </c>
      <c r="D257" s="8">
        <v>333.68048095703102</v>
      </c>
      <c r="E257" s="1">
        <v>232.05599975585901</v>
      </c>
      <c r="F257" s="3">
        <v>0.96799999475479104</v>
      </c>
      <c r="G257" s="8">
        <v>331.330474853515</v>
      </c>
      <c r="H257" s="1">
        <v>73.437492370605398</v>
      </c>
      <c r="I257" s="1">
        <v>230.81199645996</v>
      </c>
      <c r="J257" s="8">
        <v>185.46855163574199</v>
      </c>
      <c r="K257" s="1">
        <v>109.800003051757</v>
      </c>
      <c r="L257" s="3">
        <v>0.159827411174774</v>
      </c>
      <c r="M257" s="3">
        <v>0.53118240833282404</v>
      </c>
      <c r="N257">
        <v>31</v>
      </c>
      <c r="O257">
        <v>0</v>
      </c>
      <c r="P257">
        <v>0</v>
      </c>
      <c r="Q257">
        <v>0</v>
      </c>
      <c r="R257">
        <v>2</v>
      </c>
      <c r="S257">
        <v>100</v>
      </c>
      <c r="T257">
        <v>0.89999997615814198</v>
      </c>
      <c r="U257">
        <v>1.29999995231628</v>
      </c>
      <c r="V257">
        <v>0.89999997615814198</v>
      </c>
      <c r="W257" s="2">
        <v>2.5006505893543298E-4</v>
      </c>
      <c r="X257" s="2">
        <v>2.6572606293484498E-4</v>
      </c>
      <c r="Y257" s="2">
        <v>7.3036899266298806E-5</v>
      </c>
      <c r="Z257" s="2">
        <v>7.3721494118217298E-5</v>
      </c>
      <c r="AA257" s="3">
        <f t="shared" si="20"/>
        <v>1.4413176544102157E-2</v>
      </c>
      <c r="AB257" s="3">
        <f t="shared" si="21"/>
        <v>0.44072692135868907</v>
      </c>
      <c r="AC257" s="3">
        <f t="shared" si="22"/>
        <v>-0.44023093040946576</v>
      </c>
      <c r="AD257" s="3">
        <f t="shared" si="23"/>
        <v>-0.44417320694396478</v>
      </c>
      <c r="AE257" s="3">
        <f t="shared" si="24"/>
        <v>2.9862051182477023</v>
      </c>
    </row>
  </sheetData>
  <autoFilter ref="A1:AE225" xr:uid="{00000000-0009-0000-0000-000000000000}">
    <sortState xmlns:xlrd2="http://schemas.microsoft.com/office/spreadsheetml/2017/richdata2" ref="A2:AE225">
      <sortCondition sortBy="fontColor" ref="A1:A225" dxfId="76"/>
    </sortState>
  </autoFilter>
  <conditionalFormatting sqref="A1:A1048576">
    <cfRule type="containsText" dxfId="57" priority="1" operator="containsText" text="45">
      <formula>NOT(ISERROR(SEARCH("45",A1)))</formula>
    </cfRule>
    <cfRule type="containsText" dxfId="56" priority="2" operator="containsText" text="15">
      <formula>NOT(ISERROR(SEARCH("15",A1)))</formula>
    </cfRule>
    <cfRule type="containsText" dxfId="55" priority="3" operator="containsText" text="parallel">
      <formula>NOT(ISERROR(SEARCH("parallel",A1)))</formula>
    </cfRule>
    <cfRule type="containsText" dxfId="54" priority="4" operator="containsText" text="PlaneFullSah">
      <formula>NOT(ISERROR(SEARCH("PlaneFullSah",A1)))</formula>
    </cfRule>
    <cfRule type="containsText" dxfId="53" priority="5" operator="containsText" text="Standard">
      <formula>NOT(ISERROR(SEARCH("Standard",A1)))</formula>
    </cfRule>
    <cfRule type="containsText" dxfId="52" priority="6" operator="containsText" text="PointFullSah">
      <formula>NOT(ISERROR(SEARCH("PointFullSah",A1)))</formula>
    </cfRule>
    <cfRule type="containsText" dxfId="51" priority="8" operator="containsText" text="Longest">
      <formula>NOT(ISERROR(SEARCH("Longest",A1)))</formula>
    </cfRule>
    <cfRule type="containsText" dxfId="50" priority="9" operator="containsText" text="Point">
      <formula>NOT(ISERROR(SEARCH("Point",A1)))</formula>
    </cfRule>
  </conditionalFormatting>
  <conditionalFormatting sqref="F1:F1048576">
    <cfRule type="colorScale" priority="10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:AB257 AA1:AA1048576">
    <cfRule type="colorScale" priority="15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58:AC1048576">
    <cfRule type="colorScale" priority="14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57">
    <cfRule type="iconSet" priority="4330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49" priority="7" operator="greaterThan">
      <formula>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1"/>
  <sheetViews>
    <sheetView workbookViewId="0">
      <selection activeCell="B18" sqref="B18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7.42578125" style="3" customWidth="1"/>
  </cols>
  <sheetData>
    <row r="1" spans="1:31" s="4" customFormat="1" ht="48" customHeight="1" x14ac:dyDescent="0.25">
      <c r="A1" s="4" t="s">
        <v>143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s="9" t="s">
        <v>181</v>
      </c>
      <c r="B2" s="1">
        <f>AVERAGEIFS(Data!B:B,Data!$A:$A,"*PointFullSah15")</f>
        <v>69.858243703842092</v>
      </c>
      <c r="C2" s="1">
        <f>AVERAGEIFS(Data!C:C,Data!$A:$A,"*PointFullSah15")</f>
        <v>66.20818638801569</v>
      </c>
      <c r="D2" s="8">
        <f>AVERAGEIFS(Data!D:D,Data!$A:$A,"*PointFullSah15")</f>
        <v>85.306169986724726</v>
      </c>
      <c r="E2" s="1">
        <f>AVERAGEIFS(Data!E:E,Data!$A:$A,"*PointFullSah15")</f>
        <v>52.266125440597492</v>
      </c>
      <c r="F2" s="3">
        <f>AVERAGEIFS(Data!F:F,Data!$A:$A,"*PointFullSah15")</f>
        <v>0.58924999833106939</v>
      </c>
      <c r="G2" s="8">
        <f>AVERAGEIFS(Data!G:G,Data!$A:$A,"*PointFullSah15")</f>
        <v>73.206297397613469</v>
      </c>
      <c r="H2" s="1">
        <f>AVERAGEIFS(Data!H:H,Data!$A:$A,"*PointFullSah15")</f>
        <v>37.524727463722172</v>
      </c>
      <c r="I2" s="1">
        <f>AVERAGEIFS(Data!I:I,Data!$A:$A,"*PointFullSah15")</f>
        <v>45.355375528335536</v>
      </c>
      <c r="J2" s="8">
        <f>AVERAGEIFS(Data!J:J,Data!$A:$A,"*PointFullSah15")</f>
        <v>82.22479319572443</v>
      </c>
      <c r="K2" s="1">
        <f>AVERAGEIFS(Data!K:K,Data!$A:$A,"*PointFullSah15")</f>
        <v>50.018874406814412</v>
      </c>
      <c r="L2" s="3">
        <f>AVERAGEIFS(Data!L:L,Data!$A:$A,"*PointFullSah15")</f>
        <v>0.50362011417746488</v>
      </c>
      <c r="M2" s="3">
        <f>AVERAGEIFS(Data!M:M,Data!$A:$A,"*PointFullSah15")</f>
        <v>0.63354722782969397</v>
      </c>
      <c r="N2">
        <f>AVERAGEIFS(Data!N:N,Data!$A:$A,"*PointFullSah15")</f>
        <v>20.25</v>
      </c>
      <c r="O2">
        <f>AVERAGEIFS(Data!O:O,Data!$A:$A,"*PointFullSah15")</f>
        <v>0</v>
      </c>
      <c r="P2">
        <f>AVERAGEIFS(Data!P:P,Data!$A:$A,"*PointFullSah15")</f>
        <v>0</v>
      </c>
      <c r="Q2">
        <f>AVERAGEIFS(Data!Q:Q,Data!$A:$A,"*PointFullSah15")</f>
        <v>0</v>
      </c>
      <c r="R2">
        <f>AVERAGEIFS(Data!R:R,Data!$A:$A,"*PointFullSah15")</f>
        <v>2</v>
      </c>
      <c r="S2">
        <f>AVERAGEIFS(Data!S:S,Data!$A:$A,"*PointFullSah15")</f>
        <v>100</v>
      </c>
      <c r="T2">
        <f>AVERAGEIFS(Data!T:T,Data!$A:$A,"*PointFullSah15")</f>
        <v>0.40000000596046398</v>
      </c>
      <c r="U2">
        <f>AVERAGEIFS(Data!U:U,Data!$A:$A,"*PointFullSah15")</f>
        <v>1.29999995231628</v>
      </c>
      <c r="V2">
        <f>AVERAGEIFS(Data!V:V,Data!$A:$A,"*PointFullSah15")</f>
        <v>0.89999997615814198</v>
      </c>
      <c r="W2" s="2">
        <f>AVERAGEIFS(Data!W:W,Data!$A:$A,"*PointFullSah15")</f>
        <v>2.4716730149520978E-4</v>
      </c>
      <c r="X2" s="2">
        <f>AVERAGEIFS(Data!X:X,Data!$A:$A,"*PointFullSah15")</f>
        <v>2.6895867267739916E-4</v>
      </c>
      <c r="Y2" s="2">
        <f>AVERAGEIFS(Data!Y:Y,Data!$A:$A,"*PointFullSah15")</f>
        <v>7.2694285336183343E-5</v>
      </c>
      <c r="Z2" s="2">
        <f>AVERAGEIFS(Data!Z:Z,Data!$A:$A,"*PointFullSah15")</f>
        <v>7.3020839408854913E-5</v>
      </c>
      <c r="AA2" s="3">
        <f>AVERAGEIFS(Data!AA:AA,Data!$A:$A,"*PointFullSah15")</f>
        <v>8.8569482230589039E-2</v>
      </c>
      <c r="AB2" s="3">
        <f>AVERAGEIFS(Data!AB:AB,Data!$A:$A,"*PointFullSah15")</f>
        <v>0.24409986285966931</v>
      </c>
      <c r="AC2" s="3">
        <f>AVERAGEIFS(Data!AC:AC,Data!$A:$A,"*PointFullSah15")</f>
        <v>0.11841290247970696</v>
      </c>
      <c r="AD2" s="3">
        <f>AVERAGEIFS(Data!AD:AD,Data!$A:$A,"*PointFullSah15")</f>
        <v>-7.7065090528953439E-2</v>
      </c>
      <c r="AE2" s="3">
        <f>AVERAGEIFS(Data!AE:AE,Data!$A:$A,"*PointFullSah15")</f>
        <v>0.7140714335131837</v>
      </c>
    </row>
    <row r="3" spans="1:31" x14ac:dyDescent="0.25">
      <c r="A3" s="9" t="s">
        <v>180</v>
      </c>
      <c r="B3" s="1">
        <f>AVERAGEIFS(Data!B:B,Data!$A:$A,"*PointFullSahParallel")</f>
        <v>74.144143342971702</v>
      </c>
      <c r="C3" s="1">
        <f>AVERAGEIFS(Data!C:C,Data!$A:$A,"*PointFullSahParallel")</f>
        <v>66.20818638801569</v>
      </c>
      <c r="D3" s="8">
        <f>AVERAGEIFS(Data!D:D,Data!$A:$A,"*PointFullSahParallel")</f>
        <v>88.008819580077983</v>
      </c>
      <c r="E3" s="1">
        <f>AVERAGEIFS(Data!E:E,Data!$A:$A,"*PointFullSahParallel")</f>
        <v>53.863624334335256</v>
      </c>
      <c r="F3" s="3">
        <f>AVERAGEIFS(Data!F:F,Data!$A:$A,"*PointFullSahParallel")</f>
        <v>0.61399999447166898</v>
      </c>
      <c r="G3" s="8">
        <f>AVERAGEIFS(Data!G:G,Data!$A:$A,"*PointFullSahParallel")</f>
        <v>76.148547887802096</v>
      </c>
      <c r="H3" s="1">
        <f>AVERAGEIFS(Data!H:H,Data!$A:$A,"*PointFullSahParallel")</f>
        <v>53.099091410636831</v>
      </c>
      <c r="I3" s="1">
        <f>AVERAGEIFS(Data!I:I,Data!$A:$A,"*PointFullSahParallel")</f>
        <v>47.059874653816152</v>
      </c>
      <c r="J3" s="8">
        <f>AVERAGEIFS(Data!J:J,Data!$A:$A,"*PointFullSahParallel")</f>
        <v>84.363414287567068</v>
      </c>
      <c r="K3" s="1">
        <f>AVERAGEIFS(Data!K:K,Data!$A:$A,"*PointFullSahParallel")</f>
        <v>51.451625227928041</v>
      </c>
      <c r="L3" s="3">
        <f>AVERAGEIFS(Data!L:L,Data!$A:$A,"*PointFullSahParallel")</f>
        <v>0.44006115198135332</v>
      </c>
      <c r="M3" s="3">
        <f>AVERAGEIFS(Data!M:M,Data!$A:$A,"*PointFullSahParallel")</f>
        <v>0.62332637980580297</v>
      </c>
      <c r="N3">
        <f>AVERAGEIFS(Data!N:N,Data!$A:$A,"*PointFullSahParallel")</f>
        <v>19.875</v>
      </c>
      <c r="O3">
        <f>AVERAGEIFS(Data!O:O,Data!$A:$A,"*PointFullSahParallel")</f>
        <v>0</v>
      </c>
      <c r="P3">
        <f>AVERAGEIFS(Data!P:P,Data!$A:$A,"*PointFullSahParallel")</f>
        <v>0</v>
      </c>
      <c r="Q3">
        <f>AVERAGEIFS(Data!Q:Q,Data!$A:$A,"*PointFullSahParallel")</f>
        <v>0</v>
      </c>
      <c r="R3">
        <f>AVERAGEIFS(Data!R:R,Data!$A:$A,"*PointFullSahParallel")</f>
        <v>2</v>
      </c>
      <c r="S3">
        <f>AVERAGEIFS(Data!S:S,Data!$A:$A,"*PointFullSahParallel")</f>
        <v>100</v>
      </c>
      <c r="T3">
        <f>AVERAGEIFS(Data!T:T,Data!$A:$A,"*PointFullSahParallel")</f>
        <v>0.40000000596046398</v>
      </c>
      <c r="U3">
        <f>AVERAGEIFS(Data!U:U,Data!$A:$A,"*PointFullSahParallel")</f>
        <v>1.29999995231628</v>
      </c>
      <c r="V3">
        <f>AVERAGEIFS(Data!V:V,Data!$A:$A,"*PointFullSahParallel")</f>
        <v>0.89999997615814198</v>
      </c>
      <c r="W3" s="2">
        <f>AVERAGEIFS(Data!W:W,Data!$A:$A,"*PointFullSahParallel")</f>
        <v>2.4610697619209488E-4</v>
      </c>
      <c r="X3" s="2">
        <f>AVERAGEIFS(Data!X:X,Data!$A:$A,"*PointFullSahParallel")</f>
        <v>2.7593964841798836E-4</v>
      </c>
      <c r="Y3" s="2">
        <f>AVERAGEIFS(Data!Y:Y,Data!$A:$A,"*PointFullSahParallel")</f>
        <v>7.4239790592400782E-5</v>
      </c>
      <c r="Z3" s="2">
        <f>AVERAGEIFS(Data!Z:Z,Data!$A:$A,"*PointFullSahParallel")</f>
        <v>7.5219639256829342E-5</v>
      </c>
      <c r="AA3" s="3">
        <f>AVERAGEIFS(Data!AA:AA,Data!$A:$A,"*PointFullSahParallel")</f>
        <v>6.9530209005528157E-2</v>
      </c>
      <c r="AB3" s="3">
        <f>AVERAGEIFS(Data!AB:AB,Data!$A:$A,"*PointFullSahParallel")</f>
        <v>0.2646190919265774</v>
      </c>
      <c r="AC3" s="3">
        <f>AVERAGEIFS(Data!AC:AC,Data!$A:$A,"*PointFullSahParallel")</f>
        <v>0.10677659609536572</v>
      </c>
      <c r="AD3" s="3">
        <f>AVERAGEIFS(Data!AD:AD,Data!$A:$A,"*PointFullSahParallel")</f>
        <v>-8.7337150055403601E-2</v>
      </c>
      <c r="AE3" s="3">
        <f>AVERAGEIFS(Data!AE:AE,Data!$A:$A,"*PointFullSahParallel")</f>
        <v>0.79801004792733687</v>
      </c>
    </row>
    <row r="4" spans="1:31" x14ac:dyDescent="0.25">
      <c r="A4" s="9" t="s">
        <v>183</v>
      </c>
      <c r="B4" s="1">
        <f>AVERAGEIFS(Data!B:B,Data!$A:$A,"*PointFullSahOblique")</f>
        <v>77.944703340530168</v>
      </c>
      <c r="C4" s="1">
        <f>AVERAGEIFS(Data!C:C,Data!$A:$A,"*PointFullSahOblique")</f>
        <v>66.20818638801569</v>
      </c>
      <c r="D4" s="8">
        <f>AVERAGEIFS(Data!D:D,Data!$A:$A,"*PointFullSahOblique")</f>
        <v>93.512981891631853</v>
      </c>
      <c r="E4" s="1">
        <f>AVERAGEIFS(Data!E:E,Data!$A:$A,"*PointFullSahOblique")</f>
        <v>56.818749666213876</v>
      </c>
      <c r="F4" s="3">
        <f>AVERAGEIFS(Data!F:F,Data!$A:$A,"*PointFullSahOblique")</f>
        <v>0.60037500038742975</v>
      </c>
      <c r="G4" s="8">
        <f>AVERAGEIFS(Data!G:G,Data!$A:$A,"*PointFullSahOblique")</f>
        <v>83.857906103133928</v>
      </c>
      <c r="H4" s="1">
        <f>AVERAGEIFS(Data!H:H,Data!$A:$A,"*PointFullSahOblique")</f>
        <v>32.860803902149172</v>
      </c>
      <c r="I4" s="1">
        <f>AVERAGEIFS(Data!I:I,Data!$A:$A,"*PointFullSahOblique")</f>
        <v>51.131500005721882</v>
      </c>
      <c r="J4" s="8">
        <f>AVERAGEIFS(Data!J:J,Data!$A:$A,"*PointFullSahOblique")</f>
        <v>87.511986017226917</v>
      </c>
      <c r="K4" s="1">
        <f>AVERAGEIFS(Data!K:K,Data!$A:$A,"*PointFullSahOblique")</f>
        <v>53.030874609947055</v>
      </c>
      <c r="L4" s="3">
        <f>AVERAGEIFS(Data!L:L,Data!$A:$A,"*PointFullSahOblique")</f>
        <v>0.58439151197671835</v>
      </c>
      <c r="M4" s="3">
        <f>AVERAGEIFS(Data!M:M,Data!$A:$A,"*PointFullSahOblique")</f>
        <v>0.66694879531860318</v>
      </c>
      <c r="N4">
        <f>AVERAGEIFS(Data!N:N,Data!$A:$A,"*PointFullSahOblique")</f>
        <v>19.375</v>
      </c>
      <c r="O4">
        <f>AVERAGEIFS(Data!O:O,Data!$A:$A,"*PointFullSahOblique")</f>
        <v>0</v>
      </c>
      <c r="P4">
        <f>AVERAGEIFS(Data!P:P,Data!$A:$A,"*PointFullSahOblique")</f>
        <v>0</v>
      </c>
      <c r="Q4">
        <f>AVERAGEIFS(Data!Q:Q,Data!$A:$A,"*PointFullSahOblique")</f>
        <v>0</v>
      </c>
      <c r="R4">
        <f>AVERAGEIFS(Data!R:R,Data!$A:$A,"*PointFullSahOblique")</f>
        <v>2</v>
      </c>
      <c r="S4">
        <f>AVERAGEIFS(Data!S:S,Data!$A:$A,"*PointFullSahOblique")</f>
        <v>100</v>
      </c>
      <c r="T4">
        <f>AVERAGEIFS(Data!T:T,Data!$A:$A,"*PointFullSahOblique")</f>
        <v>0.40000000596046398</v>
      </c>
      <c r="U4">
        <f>AVERAGEIFS(Data!U:U,Data!$A:$A,"*PointFullSahOblique")</f>
        <v>1.29999995231628</v>
      </c>
      <c r="V4">
        <f>AVERAGEIFS(Data!V:V,Data!$A:$A,"*PointFullSahOblique")</f>
        <v>0.89999997615814198</v>
      </c>
      <c r="W4" s="2">
        <f>AVERAGEIFS(Data!W:W,Data!$A:$A,"*PointFullSahOblique")</f>
        <v>2.4664335796842297E-4</v>
      </c>
      <c r="X4" s="2">
        <f>AVERAGEIFS(Data!X:X,Data!$A:$A,"*PointFullSahOblique")</f>
        <v>2.6909578082268099E-4</v>
      </c>
      <c r="Y4" s="2">
        <f>AVERAGEIFS(Data!Y:Y,Data!$A:$A,"*PointFullSahOblique")</f>
        <v>7.2709619416855235E-5</v>
      </c>
      <c r="Z4" s="2">
        <f>AVERAGEIFS(Data!Z:Z,Data!$A:$A,"*PointFullSahOblique")</f>
        <v>7.2760030889185105E-5</v>
      </c>
      <c r="AA4" s="3">
        <f>AVERAGEIFS(Data!AA:AA,Data!$A:$A,"*PointFullSahOblique")</f>
        <v>0.14299583332148946</v>
      </c>
      <c r="AB4" s="3">
        <f>AVERAGEIFS(Data!AB:AB,Data!$A:$A,"*PointFullSahOblique")</f>
        <v>0.40254658275777966</v>
      </c>
      <c r="AC4" s="3">
        <f>AVERAGEIFS(Data!AC:AC,Data!$A:$A,"*PointFullSahOblique")</f>
        <v>2.35746435384382E-2</v>
      </c>
      <c r="AD4" s="3">
        <f>AVERAGEIFS(Data!AD:AD,Data!$A:$A,"*PointFullSahOblique")</f>
        <v>-0.10479210510344419</v>
      </c>
      <c r="AE4" s="3">
        <f>AVERAGEIFS(Data!AE:AE,Data!$A:$A,"*PointFullSahOblique")</f>
        <v>0.96770753408702992</v>
      </c>
    </row>
    <row r="5" spans="1:31" x14ac:dyDescent="0.25">
      <c r="A5" s="9" t="s">
        <v>182</v>
      </c>
      <c r="B5" s="1">
        <f>AVERAGEIFS(Data!B:B,Data!$A:$A,"*PointFullSah45")</f>
        <v>82.453157901763646</v>
      </c>
      <c r="C5" s="1">
        <f>AVERAGEIFS(Data!C:C,Data!$A:$A,"*PointFullSah45")</f>
        <v>66.20818638801569</v>
      </c>
      <c r="D5" s="8">
        <f>AVERAGEIFS(Data!D:D,Data!$A:$A,"*PointFullSah45")</f>
        <v>98.987257719039576</v>
      </c>
      <c r="E5" s="1">
        <f>AVERAGEIFS(Data!E:E,Data!$A:$A,"*PointFullSah45")</f>
        <v>61.697124719619602</v>
      </c>
      <c r="F5" s="3">
        <f>AVERAGEIFS(Data!F:F,Data!$A:$A,"*PointFullSah45")</f>
        <v>0.55549999698996511</v>
      </c>
      <c r="G5" s="8">
        <f>AVERAGEIFS(Data!G:G,Data!$A:$A,"*PointFullSah45")</f>
        <v>89.521172761917043</v>
      </c>
      <c r="H5" s="1">
        <f>AVERAGEIFS(Data!H:H,Data!$A:$A,"*PointFullSah45")</f>
        <v>39.436468631029101</v>
      </c>
      <c r="I5" s="1">
        <f>AVERAGEIFS(Data!I:I,Data!$A:$A,"*PointFullSah45")</f>
        <v>56.401875019073444</v>
      </c>
      <c r="J5" s="8">
        <f>AVERAGEIFS(Data!J:J,Data!$A:$A,"*PointFullSah45")</f>
        <v>87.36640143394456</v>
      </c>
      <c r="K5" s="1">
        <f>AVERAGEIFS(Data!K:K,Data!$A:$A,"*PointFullSah45")</f>
        <v>52.587000966071948</v>
      </c>
      <c r="L5" s="3">
        <f>AVERAGEIFS(Data!L:L,Data!$A:$A,"*PointFullSah45")</f>
        <v>0.60288068279623919</v>
      </c>
      <c r="M5" s="3">
        <f>AVERAGEIFS(Data!M:M,Data!$A:$A,"*PointFullSah45")</f>
        <v>0.69405543804168646</v>
      </c>
      <c r="N5">
        <f>AVERAGEIFS(Data!N:N,Data!$A:$A,"*PointFullSah45")</f>
        <v>20</v>
      </c>
      <c r="O5">
        <f>AVERAGEIFS(Data!O:O,Data!$A:$A,"*PointFullSah45")</f>
        <v>0</v>
      </c>
      <c r="P5">
        <f>AVERAGEIFS(Data!P:P,Data!$A:$A,"*PointFullSah45")</f>
        <v>0</v>
      </c>
      <c r="Q5">
        <f>AVERAGEIFS(Data!Q:Q,Data!$A:$A,"*PointFullSah45")</f>
        <v>0</v>
      </c>
      <c r="R5">
        <f>AVERAGEIFS(Data!R:R,Data!$A:$A,"*PointFullSah45")</f>
        <v>2</v>
      </c>
      <c r="S5">
        <f>AVERAGEIFS(Data!S:S,Data!$A:$A,"*PointFullSah45")</f>
        <v>100</v>
      </c>
      <c r="T5">
        <f>AVERAGEIFS(Data!T:T,Data!$A:$A,"*PointFullSah45")</f>
        <v>0.40000000596046398</v>
      </c>
      <c r="U5">
        <f>AVERAGEIFS(Data!U:U,Data!$A:$A,"*PointFullSah45")</f>
        <v>1.29999995231628</v>
      </c>
      <c r="V5">
        <f>AVERAGEIFS(Data!V:V,Data!$A:$A,"*PointFullSah45")</f>
        <v>0.89999997615814198</v>
      </c>
      <c r="W5" s="2">
        <f>AVERAGEIFS(Data!W:W,Data!$A:$A,"*PointFullSah45")</f>
        <v>2.456853817420775E-4</v>
      </c>
      <c r="X5" s="2">
        <f>AVERAGEIFS(Data!X:X,Data!$A:$A,"*PointFullSah45")</f>
        <v>2.728502659010696E-4</v>
      </c>
      <c r="Y5" s="2">
        <f>AVERAGEIFS(Data!Y:Y,Data!$A:$A,"*PointFullSah45")</f>
        <v>7.2739432653179338E-5</v>
      </c>
      <c r="Z5" s="2">
        <f>AVERAGEIFS(Data!Z:Z,Data!$A:$A,"*PointFullSah45")</f>
        <v>7.3034721935982762E-5</v>
      </c>
      <c r="AA5" s="3">
        <f>AVERAGEIFS(Data!AA:AA,Data!$A:$A,"*PointFullSah45")</f>
        <v>0.14297239958248004</v>
      </c>
      <c r="AB5" s="3">
        <f>AVERAGEIFS(Data!AB:AB,Data!$A:$A,"*PointFullSah45")</f>
        <v>0.5535612506243941</v>
      </c>
      <c r="AC5" s="3">
        <f>AVERAGEIFS(Data!AC:AC,Data!$A:$A,"*PointFullSah45")</f>
        <v>-2.7355798953466789E-2</v>
      </c>
      <c r="AD5" s="3">
        <f>AVERAGEIFS(Data!AD:AD,Data!$A:$A,"*PointFullSah45")</f>
        <v>-0.16050961895706548</v>
      </c>
      <c r="AE5" s="3">
        <f>AVERAGEIFS(Data!AE:AE,Data!$A:$A,"*PointFullSah45")</f>
        <v>1.0864973777278943</v>
      </c>
    </row>
    <row r="6" spans="1:31" x14ac:dyDescent="0.25">
      <c r="A6" s="9" t="s">
        <v>176</v>
      </c>
      <c r="B6" s="1">
        <f>AVERAGEIFS(Data!B:B,Data!$A:$A,"*PlaneFullSahParallel")</f>
        <v>74.047008752822734</v>
      </c>
      <c r="C6" s="1">
        <f>AVERAGEIFS(Data!C:C,Data!$A:$A,"*PlaneFullSahParallel")</f>
        <v>66.20818638801569</v>
      </c>
      <c r="D6" s="8">
        <f>AVERAGEIFS(Data!D:D,Data!$A:$A,"*PlaneFullSahParallel")</f>
        <v>84.917047023773094</v>
      </c>
      <c r="E6" s="1">
        <f>AVERAGEIFS(Data!E:E,Data!$A:$A,"*PlaneFullSahParallel")</f>
        <v>54.449249982833827</v>
      </c>
      <c r="F6" s="3">
        <f>AVERAGEIFS(Data!F:F,Data!$A:$A,"*PlaneFullSahParallel")</f>
        <v>0.76649999991059259</v>
      </c>
      <c r="G6" s="8">
        <f>AVERAGEIFS(Data!G:G,Data!$A:$A,"*PlaneFullSahParallel")</f>
        <v>74.050285220146151</v>
      </c>
      <c r="H6" s="1">
        <f>AVERAGEIFS(Data!H:H,Data!$A:$A,"*PlaneFullSahParallel")</f>
        <v>76.566570162773061</v>
      </c>
      <c r="I6" s="1">
        <f>AVERAGEIFS(Data!I:I,Data!$A:$A,"*PlaneFullSahParallel")</f>
        <v>47.953624784946392</v>
      </c>
      <c r="J6" s="8">
        <f>AVERAGEIFS(Data!J:J,Data!$A:$A,"*PlaneFullSahParallel")</f>
        <v>102.17178583145103</v>
      </c>
      <c r="K6" s="1">
        <f>AVERAGEIFS(Data!K:K,Data!$A:$A,"*PlaneFullSahParallel")</f>
        <v>62.602251172065692</v>
      </c>
      <c r="L6" s="3">
        <f>AVERAGEIFS(Data!L:L,Data!$A:$A,"*PlaneFullSahParallel")</f>
        <v>0.52226236648857549</v>
      </c>
      <c r="M6" s="3">
        <f>AVERAGEIFS(Data!M:M,Data!$A:$A,"*PlaneFullSahParallel")</f>
        <v>0.56189350970089391</v>
      </c>
      <c r="N6">
        <f>AVERAGEIFS(Data!N:N,Data!$A:$A,"*PlaneFullSahParallel")</f>
        <v>19.375</v>
      </c>
      <c r="O6">
        <f>AVERAGEIFS(Data!O:O,Data!$A:$A,"*PlaneFullSahParallel")</f>
        <v>0</v>
      </c>
      <c r="P6">
        <f>AVERAGEIFS(Data!P:P,Data!$A:$A,"*PlaneFullSahParallel")</f>
        <v>0</v>
      </c>
      <c r="Q6">
        <f>AVERAGEIFS(Data!Q:Q,Data!$A:$A,"*PlaneFullSahParallel")</f>
        <v>0</v>
      </c>
      <c r="R6">
        <f>AVERAGEIFS(Data!R:R,Data!$A:$A,"*PlaneFullSahParallel")</f>
        <v>2</v>
      </c>
      <c r="S6">
        <f>AVERAGEIFS(Data!S:S,Data!$A:$A,"*PlaneFullSahParallel")</f>
        <v>100</v>
      </c>
      <c r="T6">
        <f>AVERAGEIFS(Data!T:T,Data!$A:$A,"*PlaneFullSahParallel")</f>
        <v>0.40000000596046398</v>
      </c>
      <c r="U6">
        <f>AVERAGEIFS(Data!U:U,Data!$A:$A,"*PlaneFullSahParallel")</f>
        <v>1.29999995231628</v>
      </c>
      <c r="V6">
        <f>AVERAGEIFS(Data!V:V,Data!$A:$A,"*PlaneFullSahParallel")</f>
        <v>0.89999997615814198</v>
      </c>
      <c r="W6" s="2">
        <f>AVERAGEIFS(Data!W:W,Data!$A:$A,"*PlaneFullSahParallel")</f>
        <v>1.8278233983437501E-4</v>
      </c>
      <c r="X6" s="2">
        <f>AVERAGEIFS(Data!X:X,Data!$A:$A,"*PlaneFullSahParallel")</f>
        <v>2.7065319227403907E-4</v>
      </c>
      <c r="Y6" s="2">
        <f>AVERAGEIFS(Data!Y:Y,Data!$A:$A,"*PlaneFullSahParallel")</f>
        <v>7.4103809311054606E-5</v>
      </c>
      <c r="Z6" s="2">
        <f>AVERAGEIFS(Data!Z:Z,Data!$A:$A,"*PlaneFullSahParallel")</f>
        <v>7.3926053119066583E-5</v>
      </c>
      <c r="AA6" s="3">
        <f>AVERAGEIFS(Data!AA:AA,Data!$A:$A,"*PlaneFullSahParallel")</f>
        <v>1.6278040049296394E-2</v>
      </c>
      <c r="AB6" s="3">
        <f>AVERAGEIFS(Data!AB:AB,Data!$A:$A,"*PlaneFullSahParallel")</f>
        <v>0.56133838749894927</v>
      </c>
      <c r="AC6" s="3">
        <f>AVERAGEIFS(Data!AC:AC,Data!$A:$A,"*PlaneFullSahParallel")</f>
        <v>0.37098981639335643</v>
      </c>
      <c r="AD6" s="3">
        <f>AVERAGEIFS(Data!AD:AD,Data!$A:$A,"*PlaneFullSahParallel")</f>
        <v>0.15939739912105472</v>
      </c>
      <c r="AE6" s="3">
        <f>AVERAGEIFS(Data!AE:AE,Data!$A:$A,"*PlaneFullSahParallel")</f>
        <v>0.60954174877683309</v>
      </c>
    </row>
    <row r="7" spans="1:31" x14ac:dyDescent="0.25">
      <c r="A7" s="9" t="s">
        <v>178</v>
      </c>
      <c r="B7" s="1">
        <f>AVERAGEIFS(Data!B:B,Data!$A:$A,"*PlaneFullSah15")</f>
        <v>91.728901863097875</v>
      </c>
      <c r="C7" s="1">
        <f>AVERAGEIFS(Data!C:C,Data!$A:$A,"*PlaneFullSah15")</f>
        <v>66.20818638801569</v>
      </c>
      <c r="D7" s="8">
        <f>AVERAGEIFS(Data!D:D,Data!$A:$A,"*PlaneFullSah15")</f>
        <v>102.37732028961132</v>
      </c>
      <c r="E7" s="1">
        <f>AVERAGEIFS(Data!E:E,Data!$A:$A,"*PlaneFullSah15")</f>
        <v>64.229249477386432</v>
      </c>
      <c r="F7" s="3">
        <f>AVERAGEIFS(Data!F:F,Data!$A:$A,"*PlaneFullSah15")</f>
        <v>0.74437500163912729</v>
      </c>
      <c r="G7" s="8">
        <f>AVERAGEIFS(Data!G:G,Data!$A:$A,"*PlaneFullSah15")</f>
        <v>93.064581155776608</v>
      </c>
      <c r="H7" s="1">
        <f>AVERAGEIFS(Data!H:H,Data!$A:$A,"*PlaneFullSah15")</f>
        <v>81.399901390075456</v>
      </c>
      <c r="I7" s="1">
        <f>AVERAGEIFS(Data!I:I,Data!$A:$A,"*PlaneFullSah15")</f>
        <v>58.879875659942584</v>
      </c>
      <c r="J7" s="8">
        <f>AVERAGEIFS(Data!J:J,Data!$A:$A,"*PlaneFullSah15")</f>
        <v>113.22485899925184</v>
      </c>
      <c r="K7" s="1">
        <f>AVERAGEIFS(Data!K:K,Data!$A:$A,"*PlaneFullSah15")</f>
        <v>69.230499505996633</v>
      </c>
      <c r="L7" s="3">
        <f>AVERAGEIFS(Data!L:L,Data!$A:$A,"*PlaneFullSah15")</f>
        <v>0.56655883789062456</v>
      </c>
      <c r="M7" s="3">
        <f>AVERAGEIFS(Data!M:M,Data!$A:$A,"*PlaneFullSah15")</f>
        <v>0.64759373292326872</v>
      </c>
      <c r="N7">
        <f>AVERAGEIFS(Data!N:N,Data!$A:$A,"*PlaneFullSah15")</f>
        <v>19.75</v>
      </c>
      <c r="O7">
        <f>AVERAGEIFS(Data!O:O,Data!$A:$A,"*PlaneFullSah15")</f>
        <v>0</v>
      </c>
      <c r="P7">
        <f>AVERAGEIFS(Data!P:P,Data!$A:$A,"*PlaneFullSah15")</f>
        <v>0</v>
      </c>
      <c r="Q7">
        <f>AVERAGEIFS(Data!Q:Q,Data!$A:$A,"*PlaneFullSah15")</f>
        <v>0</v>
      </c>
      <c r="R7">
        <f>AVERAGEIFS(Data!R:R,Data!$A:$A,"*PlaneFullSah15")</f>
        <v>2</v>
      </c>
      <c r="S7">
        <f>AVERAGEIFS(Data!S:S,Data!$A:$A,"*PlaneFullSah15")</f>
        <v>100</v>
      </c>
      <c r="T7">
        <f>AVERAGEIFS(Data!T:T,Data!$A:$A,"*PlaneFullSah15")</f>
        <v>0.40000000596046398</v>
      </c>
      <c r="U7">
        <f>AVERAGEIFS(Data!U:U,Data!$A:$A,"*PlaneFullSah15")</f>
        <v>1.29999995231628</v>
      </c>
      <c r="V7">
        <f>AVERAGEIFS(Data!V:V,Data!$A:$A,"*PlaneFullSah15")</f>
        <v>0.89999997615814198</v>
      </c>
      <c r="W7" s="2">
        <f>AVERAGEIFS(Data!W:W,Data!$A:$A,"*PlaneFullSah15")</f>
        <v>2.2043006720195925E-4</v>
      </c>
      <c r="X7" s="2">
        <f>AVERAGEIFS(Data!X:X,Data!$A:$A,"*PlaneFullSah15")</f>
        <v>2.6440490910317705E-4</v>
      </c>
      <c r="Y7" s="2">
        <f>AVERAGEIFS(Data!Y:Y,Data!$A:$A,"*PlaneFullSah15")</f>
        <v>7.2189871389127761E-5</v>
      </c>
      <c r="Z7" s="2">
        <f>AVERAGEIFS(Data!Z:Z,Data!$A:$A,"*PlaneFullSah15")</f>
        <v>7.2636851655261071E-5</v>
      </c>
      <c r="AA7" s="3">
        <f>AVERAGEIFS(Data!AA:AA,Data!$A:$A,"*PlaneFullSah15")</f>
        <v>1.5516051073094915E-2</v>
      </c>
      <c r="AB7" s="3">
        <f>AVERAGEIFS(Data!AB:AB,Data!$A:$A,"*PlaneFullSah15")</f>
        <v>0.73339622089463019</v>
      </c>
      <c r="AC7" s="3">
        <f>AVERAGEIFS(Data!AC:AC,Data!$A:$A,"*PlaneFullSah15")</f>
        <v>0.20419401146049576</v>
      </c>
      <c r="AD7" s="3">
        <f>AVERAGEIFS(Data!AD:AD,Data!$A:$A,"*PlaneFullSah15")</f>
        <v>4.8878133399854057E-2</v>
      </c>
      <c r="AE7" s="3">
        <f>AVERAGEIFS(Data!AE:AE,Data!$A:$A,"*PlaneFullSah15")</f>
        <v>0.75593601343328898</v>
      </c>
    </row>
    <row r="8" spans="1:31" x14ac:dyDescent="0.25">
      <c r="A8" s="9" t="s">
        <v>179</v>
      </c>
      <c r="B8" s="1">
        <f>AVERAGEIFS(Data!B:B,Data!$A:$A,"*PlaneFullSahOblique")</f>
        <v>102.76059603691061</v>
      </c>
      <c r="C8" s="1">
        <f>AVERAGEIFS(Data!C:C,Data!$A:$A,"*PlaneFullSahOblique")</f>
        <v>66.20818638801569</v>
      </c>
      <c r="D8" s="8">
        <f>AVERAGEIFS(Data!D:D,Data!$A:$A,"*PlaneFullSahOblique")</f>
        <v>112.71762609481773</v>
      </c>
      <c r="E8" s="1">
        <f>AVERAGEIFS(Data!E:E,Data!$A:$A,"*PlaneFullSahOblique")</f>
        <v>69.036000013351384</v>
      </c>
      <c r="F8" s="3">
        <f>AVERAGEIFS(Data!F:F,Data!$A:$A,"*PlaneFullSahOblique")</f>
        <v>0.68374999240040746</v>
      </c>
      <c r="G8" s="8">
        <f>AVERAGEIFS(Data!G:G,Data!$A:$A,"*PlaneFullSahOblique")</f>
        <v>103.69900178909263</v>
      </c>
      <c r="H8" s="1">
        <f>AVERAGEIFS(Data!H:H,Data!$A:$A,"*PlaneFullSahOblique")</f>
        <v>49.123737394809638</v>
      </c>
      <c r="I8" s="1">
        <f>AVERAGEIFS(Data!I:I,Data!$A:$A,"*PlaneFullSahOblique")</f>
        <v>63.943000197410541</v>
      </c>
      <c r="J8" s="8">
        <f>AVERAGEIFS(Data!J:J,Data!$A:$A,"*PlaneFullSahOblique")</f>
        <v>105.70342731475797</v>
      </c>
      <c r="K8" s="1">
        <f>AVERAGEIFS(Data!K:K,Data!$A:$A,"*PlaneFullSahOblique")</f>
        <v>64.109375476837059</v>
      </c>
      <c r="L8" s="3">
        <f>AVERAGEIFS(Data!L:L,Data!$A:$A,"*PlaneFullSahOblique")</f>
        <v>0.58639321848750059</v>
      </c>
      <c r="M8" s="3">
        <f>AVERAGEIFS(Data!M:M,Data!$A:$A,"*PlaneFullSahOblique")</f>
        <v>0.66341777890920584</v>
      </c>
      <c r="N8">
        <f>AVERAGEIFS(Data!N:N,Data!$A:$A,"*PlaneFullSahOblique")</f>
        <v>19.5</v>
      </c>
      <c r="O8">
        <f>AVERAGEIFS(Data!O:O,Data!$A:$A,"*PlaneFullSahOblique")</f>
        <v>0</v>
      </c>
      <c r="P8">
        <f>AVERAGEIFS(Data!P:P,Data!$A:$A,"*PlaneFullSahOblique")</f>
        <v>0</v>
      </c>
      <c r="Q8">
        <f>AVERAGEIFS(Data!Q:Q,Data!$A:$A,"*PlaneFullSahOblique")</f>
        <v>0</v>
      </c>
      <c r="R8">
        <f>AVERAGEIFS(Data!R:R,Data!$A:$A,"*PlaneFullSahOblique")</f>
        <v>2</v>
      </c>
      <c r="S8">
        <f>AVERAGEIFS(Data!S:S,Data!$A:$A,"*PlaneFullSahOblique")</f>
        <v>100</v>
      </c>
      <c r="T8">
        <f>AVERAGEIFS(Data!T:T,Data!$A:$A,"*PlaneFullSahOblique")</f>
        <v>0.40000000596046398</v>
      </c>
      <c r="U8">
        <f>AVERAGEIFS(Data!U:U,Data!$A:$A,"*PlaneFullSahOblique")</f>
        <v>1.29999995231628</v>
      </c>
      <c r="V8">
        <f>AVERAGEIFS(Data!V:V,Data!$A:$A,"*PlaneFullSahOblique")</f>
        <v>0.89999997615814198</v>
      </c>
      <c r="W8" s="2">
        <f>AVERAGEIFS(Data!W:W,Data!$A:$A,"*PlaneFullSahOblique")</f>
        <v>2.3989853798411751E-4</v>
      </c>
      <c r="X8" s="2">
        <f>AVERAGEIFS(Data!X:X,Data!$A:$A,"*PlaneFullSahOblique")</f>
        <v>2.6376123423688054E-4</v>
      </c>
      <c r="Y8" s="2">
        <f>AVERAGEIFS(Data!Y:Y,Data!$A:$A,"*PlaneFullSahOblique")</f>
        <v>7.2508649282099159E-5</v>
      </c>
      <c r="Z8" s="2">
        <f>AVERAGEIFS(Data!Z:Z,Data!$A:$A,"*PlaneFullSahOblique")</f>
        <v>7.2308065682591378E-5</v>
      </c>
      <c r="AA8" s="3">
        <f>AVERAGEIFS(Data!AA:AA,Data!$A:$A,"*PlaneFullSahOblique")</f>
        <v>1.2449536585583327E-2</v>
      </c>
      <c r="AB8" s="3">
        <f>AVERAGEIFS(Data!AB:AB,Data!$A:$A,"*PlaneFullSahOblique")</f>
        <v>0.64594998412812576</v>
      </c>
      <c r="AC8" s="3">
        <f>AVERAGEIFS(Data!AC:AC,Data!$A:$A,"*PlaneFullSahOblique")</f>
        <v>9.6302309929158711E-3</v>
      </c>
      <c r="AD8" s="3">
        <f>AVERAGEIFS(Data!AD:AD,Data!$A:$A,"*PlaneFullSahOblique")</f>
        <v>-0.11272198085889069</v>
      </c>
      <c r="AE8" s="3">
        <f>AVERAGEIFS(Data!AE:AE,Data!$A:$A,"*PlaneFullSahOblique")</f>
        <v>0.91858157996207579</v>
      </c>
    </row>
    <row r="9" spans="1:31" x14ac:dyDescent="0.25">
      <c r="A9" s="9" t="s">
        <v>177</v>
      </c>
      <c r="B9" s="1">
        <f>AVERAGEIFS(Data!B:B,Data!$A:$A,"*PlaneFullSah45")</f>
        <v>125.52457928657492</v>
      </c>
      <c r="C9" s="1">
        <f>AVERAGEIFS(Data!C:C,Data!$A:$A,"*PlaneFullSah45")</f>
        <v>66.208186388015704</v>
      </c>
      <c r="D9" s="8">
        <f>AVERAGEIFS(Data!D:D,Data!$A:$A,"*PlaneFullSah45")</f>
        <v>133.01515817642164</v>
      </c>
      <c r="E9" s="1">
        <f>AVERAGEIFS(Data!E:E,Data!$A:$A,"*PlaneFullSah45")</f>
        <v>87.184874534606763</v>
      </c>
      <c r="F9" s="3">
        <f>AVERAGEIFS(Data!F:F,Data!$A:$A,"*PlaneFullSah45")</f>
        <v>0.72587499395012833</v>
      </c>
      <c r="G9" s="8">
        <f>AVERAGEIFS(Data!G:G,Data!$A:$A,"*PlaneFullSah45")</f>
        <v>123.0900180339808</v>
      </c>
      <c r="H9" s="1">
        <f>AVERAGEIFS(Data!H:H,Data!$A:$A,"*PlaneFullSah45")</f>
        <v>62.908392429351579</v>
      </c>
      <c r="I9" s="1">
        <f>AVERAGEIFS(Data!I:I,Data!$A:$A,"*PlaneFullSah45")</f>
        <v>81.545874834060527</v>
      </c>
      <c r="J9" s="8">
        <f>AVERAGEIFS(Data!J:J,Data!$A:$A,"*PlaneFullSah45")</f>
        <v>115.10467338561962</v>
      </c>
      <c r="K9" s="1">
        <f>AVERAGEIFS(Data!K:K,Data!$A:$A,"*PlaneFullSah45")</f>
        <v>69.820249795913512</v>
      </c>
      <c r="L9" s="3">
        <f>AVERAGEIFS(Data!L:L,Data!$A:$A,"*PlaneFullSah45")</f>
        <v>0.59001697972416822</v>
      </c>
      <c r="M9" s="3">
        <f>AVERAGEIFS(Data!M:M,Data!$A:$A,"*PlaneFullSah45")</f>
        <v>0.63894126191735223</v>
      </c>
      <c r="N9">
        <f>AVERAGEIFS(Data!N:N,Data!$A:$A,"*PlaneFullSah45")</f>
        <v>20.875</v>
      </c>
      <c r="O9">
        <f>AVERAGEIFS(Data!O:O,Data!$A:$A,"*PlaneFullSah45")</f>
        <v>0</v>
      </c>
      <c r="P9">
        <f>AVERAGEIFS(Data!P:P,Data!$A:$A,"*PlaneFullSah45")</f>
        <v>0</v>
      </c>
      <c r="Q9">
        <f>AVERAGEIFS(Data!Q:Q,Data!$A:$A,"*PlaneFullSah45")</f>
        <v>0</v>
      </c>
      <c r="R9">
        <f>AVERAGEIFS(Data!R:R,Data!$A:$A,"*PlaneFullSah45")</f>
        <v>2</v>
      </c>
      <c r="S9">
        <f>AVERAGEIFS(Data!S:S,Data!$A:$A,"*PlaneFullSah45")</f>
        <v>100</v>
      </c>
      <c r="T9">
        <f>AVERAGEIFS(Data!T:T,Data!$A:$A,"*PlaneFullSah45")</f>
        <v>0.40000000596046398</v>
      </c>
      <c r="U9">
        <f>AVERAGEIFS(Data!U:U,Data!$A:$A,"*PlaneFullSah45")</f>
        <v>1.29999995231628</v>
      </c>
      <c r="V9">
        <f>AVERAGEIFS(Data!V:V,Data!$A:$A,"*PlaneFullSah45")</f>
        <v>0.89999997615814198</v>
      </c>
      <c r="W9" s="2">
        <f>AVERAGEIFS(Data!W:W,Data!$A:$A,"*PlaneFullSah45")</f>
        <v>2.1637973259203087E-4</v>
      </c>
      <c r="X9" s="2">
        <f>AVERAGEIFS(Data!X:X,Data!$A:$A,"*PlaneFullSah45")</f>
        <v>2.6477920619072349E-4</v>
      </c>
      <c r="Y9" s="2">
        <f>AVERAGEIFS(Data!Y:Y,Data!$A:$A,"*PlaneFullSah45")</f>
        <v>7.2269918746314902E-5</v>
      </c>
      <c r="Z9" s="2">
        <f>AVERAGEIFS(Data!Z:Z,Data!$A:$A,"*PlaneFullSah45")</f>
        <v>7.2303868364542696E-5</v>
      </c>
      <c r="AA9" s="3">
        <f>AVERAGEIFS(Data!AA:AA,Data!$A:$A,"*PlaneFullSah45")</f>
        <v>1.9111525320814216E-2</v>
      </c>
      <c r="AB9" s="3">
        <f>AVERAGEIFS(Data!AB:AB,Data!$A:$A,"*PlaneFullSah45")</f>
        <v>0.77952404852206536</v>
      </c>
      <c r="AC9" s="3">
        <f>AVERAGEIFS(Data!AC:AC,Data!$A:$A,"*PlaneFullSah45")</f>
        <v>4.670106423763809E-3</v>
      </c>
      <c r="AD9" s="3">
        <f>AVERAGEIFS(Data!AD:AD,Data!$A:$A,"*PlaneFullSah45")</f>
        <v>-0.11917799494253328</v>
      </c>
      <c r="AE9" s="3">
        <f>AVERAGEIFS(Data!AE:AE,Data!$A:$A,"*PlaneFullSah45")</f>
        <v>1.2316874891043434</v>
      </c>
    </row>
    <row r="10" spans="1:31" x14ac:dyDescent="0.25">
      <c r="A10" t="s">
        <v>135</v>
      </c>
      <c r="B10" s="1">
        <f>AVERAGEIFS(Data!B:B,Data!$A:$A,"*PointFullParallel")</f>
        <v>73.96220183372489</v>
      </c>
      <c r="C10" s="1">
        <f>AVERAGEIFS(Data!C:C,Data!$A:$A,"*PointFullParallel")</f>
        <v>66.20818638801569</v>
      </c>
      <c r="D10" s="8">
        <f>AVERAGEIFS(Data!D:D,Data!$A:$A,"*PointFullParallel")</f>
        <v>89.417627811431586</v>
      </c>
      <c r="E10" s="1">
        <f>AVERAGEIFS(Data!E:E,Data!$A:$A,"*PointFullParallel")</f>
        <v>54.614625215530268</v>
      </c>
      <c r="F10" s="3">
        <f>AVERAGEIFS(Data!F:F,Data!$A:$A,"*PointFullParallel")</f>
        <v>0.60700000450015024</v>
      </c>
      <c r="G10" s="8">
        <f>AVERAGEIFS(Data!G:G,Data!$A:$A,"*PointFullParallel")</f>
        <v>77.193412065505825</v>
      </c>
      <c r="H10" s="1">
        <f>AVERAGEIFS(Data!H:H,Data!$A:$A,"*PointFullParallel")</f>
        <v>55.06253397464738</v>
      </c>
      <c r="I10" s="1">
        <f>AVERAGEIFS(Data!I:I,Data!$A:$A,"*PointFullParallel")</f>
        <v>47.596499443054071</v>
      </c>
      <c r="J10" s="8">
        <f>AVERAGEIFS(Data!J:J,Data!$A:$A,"*PointFullParallel")</f>
        <v>84.708224296569682</v>
      </c>
      <c r="K10" s="1">
        <f>AVERAGEIFS(Data!K:K,Data!$A:$A,"*PointFullParallel")</f>
        <v>51.625375747680508</v>
      </c>
      <c r="L10" s="3">
        <f>AVERAGEIFS(Data!L:L,Data!$A:$A,"*PointFullParallel")</f>
        <v>0.48687456548213925</v>
      </c>
      <c r="M10" s="3">
        <f>AVERAGEIFS(Data!M:M,Data!$A:$A,"*PointFullParallel")</f>
        <v>0.55958262085914556</v>
      </c>
      <c r="N10">
        <f>AVERAGEIFS(Data!N:N,Data!$A:$A,"*PointFullParallel")</f>
        <v>26.375</v>
      </c>
      <c r="O10">
        <f>AVERAGEIFS(Data!O:O,Data!$A:$A,"*PointFullParallel")</f>
        <v>0</v>
      </c>
      <c r="P10">
        <f>AVERAGEIFS(Data!P:P,Data!$A:$A,"*PointFullParallel")</f>
        <v>0</v>
      </c>
      <c r="Q10">
        <f>AVERAGEIFS(Data!Q:Q,Data!$A:$A,"*PointFullParallel")</f>
        <v>0</v>
      </c>
      <c r="R10">
        <f>AVERAGEIFS(Data!R:R,Data!$A:$A,"*PointFullParallel")</f>
        <v>2</v>
      </c>
      <c r="S10">
        <f>AVERAGEIFS(Data!S:S,Data!$A:$A,"*PointFullParallel")</f>
        <v>100</v>
      </c>
      <c r="T10">
        <f>AVERAGEIFS(Data!T:T,Data!$A:$A,"*PointFullParallel")</f>
        <v>0.40000000596046398</v>
      </c>
      <c r="U10">
        <f>AVERAGEIFS(Data!U:U,Data!$A:$A,"*PointFullParallel")</f>
        <v>1.29999995231628</v>
      </c>
      <c r="V10">
        <f>AVERAGEIFS(Data!V:V,Data!$A:$A,"*PointFullParallel")</f>
        <v>0.89999997615814198</v>
      </c>
      <c r="W10" s="2">
        <f>AVERAGEIFS(Data!W:W,Data!$A:$A,"*PointFullParallel")</f>
        <v>2.5508763792458862E-4</v>
      </c>
      <c r="X10" s="2">
        <f>AVERAGEIFS(Data!X:X,Data!$A:$A,"*PointFullParallel")</f>
        <v>2.628064503369384E-4</v>
      </c>
      <c r="Y10" s="2">
        <f>AVERAGEIFS(Data!Y:Y,Data!$A:$A,"*PointFullParallel")</f>
        <v>1.5445936442119951E-3</v>
      </c>
      <c r="Z10" s="2">
        <f>AVERAGEIFS(Data!Z:Z,Data!$A:$A,"*PointFullParallel")</f>
        <v>7.2338014433626045E-5</v>
      </c>
      <c r="AA10" s="3">
        <f>AVERAGEIFS(Data!AA:AA,Data!$A:$A,"*PointFullParallel")</f>
        <v>7.5218895135035796E-2</v>
      </c>
      <c r="AB10" s="3">
        <f>AVERAGEIFS(Data!AB:AB,Data!$A:$A,"*PointFullParallel")</f>
        <v>0.25643121465399665</v>
      </c>
      <c r="AC10" s="3">
        <f>AVERAGEIFS(Data!AC:AC,Data!$A:$A,"*PointFullParallel")</f>
        <v>0.10137878790140258</v>
      </c>
      <c r="AD10" s="3">
        <f>AVERAGEIFS(Data!AD:AD,Data!$A:$A,"*PointFullParallel")</f>
        <v>-9.9380050022268226E-2</v>
      </c>
      <c r="AE10" s="3">
        <f>AVERAGEIFS(Data!AE:AE,Data!$A:$A,"*PointFullParallel")</f>
        <v>0.82415684127099231</v>
      </c>
    </row>
    <row r="11" spans="1:31" x14ac:dyDescent="0.25">
      <c r="A11" t="s">
        <v>136</v>
      </c>
      <c r="B11" s="1">
        <f>AVERAGEIFS(Data!B:B,Data!$A:$A,"*PointFull15")</f>
        <v>71.92024683952323</v>
      </c>
      <c r="C11" s="1">
        <f>AVERAGEIFS(Data!C:C,Data!$A:$A,"*PointFull15")</f>
        <v>66.208186388015704</v>
      </c>
      <c r="D11" s="8">
        <f>AVERAGEIFS(Data!D:D,Data!$A:$A,"*PointFull15")</f>
        <v>88.695409774780089</v>
      </c>
      <c r="E11" s="1">
        <f>AVERAGEIFS(Data!E:E,Data!$A:$A,"*PointFull15")</f>
        <v>53.923624515533305</v>
      </c>
      <c r="F11" s="3">
        <f>AVERAGEIFS(Data!F:F,Data!$A:$A,"*PointFull15")</f>
        <v>0.588749998249113</v>
      </c>
      <c r="G11" s="8">
        <f>AVERAGEIFS(Data!G:G,Data!$A:$A,"*PointFull15")</f>
        <v>76.740638971328636</v>
      </c>
      <c r="H11" s="1">
        <f>AVERAGEIFS(Data!H:H,Data!$A:$A,"*PointFull15")</f>
        <v>36.868395566940265</v>
      </c>
      <c r="I11" s="1">
        <f>AVERAGEIFS(Data!I:I,Data!$A:$A,"*PointFull15")</f>
        <v>47.1221246719359</v>
      </c>
      <c r="J11" s="8">
        <f>AVERAGEIFS(Data!J:J,Data!$A:$A,"*PointFull15")</f>
        <v>82.758307218551479</v>
      </c>
      <c r="K11" s="1">
        <f>AVERAGEIFS(Data!K:K,Data!$A:$A,"*PointFull15")</f>
        <v>50.332125186920116</v>
      </c>
      <c r="L11" s="3">
        <f>AVERAGEIFS(Data!L:L,Data!$A:$A,"*PointFull15")</f>
        <v>0.42882565408945034</v>
      </c>
      <c r="M11" s="3">
        <f>AVERAGEIFS(Data!M:M,Data!$A:$A,"*PointFull15")</f>
        <v>0.53266032785177209</v>
      </c>
      <c r="N11">
        <f>AVERAGEIFS(Data!N:N,Data!$A:$A,"*PointFull15")</f>
        <v>26.5</v>
      </c>
      <c r="O11">
        <f>AVERAGEIFS(Data!O:O,Data!$A:$A,"*PointFull15")</f>
        <v>0</v>
      </c>
      <c r="P11">
        <f>AVERAGEIFS(Data!P:P,Data!$A:$A,"*PointFull15")</f>
        <v>0</v>
      </c>
      <c r="Q11">
        <f>AVERAGEIFS(Data!Q:Q,Data!$A:$A,"*PointFull15")</f>
        <v>0</v>
      </c>
      <c r="R11">
        <f>AVERAGEIFS(Data!R:R,Data!$A:$A,"*PointFull15")</f>
        <v>2</v>
      </c>
      <c r="S11">
        <f>AVERAGEIFS(Data!S:S,Data!$A:$A,"*PointFull15")</f>
        <v>100</v>
      </c>
      <c r="T11">
        <f>AVERAGEIFS(Data!T:T,Data!$A:$A,"*PointFull15")</f>
        <v>0.40000000596046398</v>
      </c>
      <c r="U11">
        <f>AVERAGEIFS(Data!U:U,Data!$A:$A,"*PointFull15")</f>
        <v>1.29999995231628</v>
      </c>
      <c r="V11">
        <f>AVERAGEIFS(Data!V:V,Data!$A:$A,"*PointFull15")</f>
        <v>0.89999997615814198</v>
      </c>
      <c r="W11" s="2">
        <f>AVERAGEIFS(Data!W:W,Data!$A:$A,"*PointFull15")</f>
        <v>2.7406576191424349E-4</v>
      </c>
      <c r="X11" s="2">
        <f>AVERAGEIFS(Data!X:X,Data!$A:$A,"*PointFull15")</f>
        <v>2.6056485876324543E-4</v>
      </c>
      <c r="Y11" s="2">
        <f>AVERAGEIFS(Data!Y:Y,Data!$A:$A,"*PointFull15")</f>
        <v>1.5524247137363948E-3</v>
      </c>
      <c r="Z11" s="2">
        <f>AVERAGEIFS(Data!Z:Z,Data!$A:$A,"*PointFull15")</f>
        <v>7.2171890678873684E-5</v>
      </c>
      <c r="AA11" s="3">
        <f>AVERAGEIFS(Data!AA:AA,Data!$A:$A,"*PointFull15")</f>
        <v>0.10799351956008307</v>
      </c>
      <c r="AB11" s="3">
        <f>AVERAGEIFS(Data!AB:AB,Data!$A:$A,"*PointFull15")</f>
        <v>0.2328094432829797</v>
      </c>
      <c r="AC11" s="3">
        <f>AVERAGEIFS(Data!AC:AC,Data!$A:$A,"*PointFull15")</f>
        <v>7.9129060135723434E-2</v>
      </c>
      <c r="AD11" s="3">
        <f>AVERAGEIFS(Data!AD:AD,Data!$A:$A,"*PointFull15")</f>
        <v>-0.11150887374481558</v>
      </c>
      <c r="AE11" s="3">
        <f>AVERAGEIFS(Data!AE:AE,Data!$A:$A,"*PointFull15")</f>
        <v>0.8637655650773336</v>
      </c>
    </row>
    <row r="12" spans="1:31" x14ac:dyDescent="0.25">
      <c r="A12" t="s">
        <v>138</v>
      </c>
      <c r="B12" s="1">
        <f>AVERAGEIFS(Data!B:B,Data!$A:$A,"*Point*Oblique")</f>
        <v>104.43256529172241</v>
      </c>
      <c r="C12" s="1">
        <f>AVERAGEIFS(Data!C:C,Data!$A:$A,"*Point*Oblique")</f>
        <v>64.729187170664417</v>
      </c>
      <c r="D12" s="8">
        <f>AVERAGEIFS(Data!D:D,Data!$A:$A,"*Point*Oblique")</f>
        <v>120.4565985997516</v>
      </c>
      <c r="E12" s="1">
        <f>AVERAGEIFS(Data!E:E,Data!$A:$A,"*Point*Oblique")</f>
        <v>78.571458498636716</v>
      </c>
      <c r="F12" s="3">
        <f>AVERAGEIFS(Data!F:F,Data!$A:$A,"*Point*Oblique")</f>
        <v>0.60416667194416096</v>
      </c>
      <c r="G12" s="8">
        <f>AVERAGEIFS(Data!G:G,Data!$A:$A,"*Point*Oblique")</f>
        <v>111.20469752947469</v>
      </c>
      <c r="H12" s="1">
        <f>AVERAGEIFS(Data!H:H,Data!$A:$A,"*Point*Oblique")</f>
        <v>31.388891677061682</v>
      </c>
      <c r="I12" s="1">
        <f>AVERAGEIFS(Data!I:I,Data!$A:$A,"*Point*Oblique")</f>
        <v>73.11691661675755</v>
      </c>
      <c r="J12" s="8">
        <f>AVERAGEIFS(Data!J:J,Data!$A:$A,"*Point*Oblique")</f>
        <v>85.769535621007094</v>
      </c>
      <c r="K12" s="1">
        <f>AVERAGEIFS(Data!K:K,Data!$A:$A,"*Point*Oblique")</f>
        <v>52.203791737556379</v>
      </c>
      <c r="L12" s="3">
        <f>AVERAGEIFS(Data!L:L,Data!$A:$A,"*Point*Oblique")</f>
        <v>0.59571240159372474</v>
      </c>
      <c r="M12" s="3">
        <f>AVERAGEIFS(Data!M:M,Data!$A:$A,"*Point*Oblique")</f>
        <v>0.66657034928599967</v>
      </c>
      <c r="N12">
        <f>AVERAGEIFS(Data!N:N,Data!$A:$A,"*Point*Oblique")</f>
        <v>20.416666666666668</v>
      </c>
      <c r="O12">
        <f>AVERAGEIFS(Data!O:O,Data!$A:$A,"*Point*Oblique")</f>
        <v>0</v>
      </c>
      <c r="P12">
        <f>AVERAGEIFS(Data!P:P,Data!$A:$A,"*Point*Oblique")</f>
        <v>0</v>
      </c>
      <c r="Q12">
        <f>AVERAGEIFS(Data!Q:Q,Data!$A:$A,"*Point*Oblique")</f>
        <v>0</v>
      </c>
      <c r="R12">
        <f>AVERAGEIFS(Data!R:R,Data!$A:$A,"*Point*Oblique")</f>
        <v>2</v>
      </c>
      <c r="S12">
        <f>AVERAGEIFS(Data!S:S,Data!$A:$A,"*Point*Oblique")</f>
        <v>100</v>
      </c>
      <c r="T12">
        <f>AVERAGEIFS(Data!T:T,Data!$A:$A,"*Point*Oblique")</f>
        <v>0.56666666269302357</v>
      </c>
      <c r="U12">
        <f>AVERAGEIFS(Data!U:U,Data!$A:$A,"*Point*Oblique")</f>
        <v>1.2999999523162804</v>
      </c>
      <c r="V12">
        <f>AVERAGEIFS(Data!V:V,Data!$A:$A,"*Point*Oblique")</f>
        <v>0.89999997615814198</v>
      </c>
      <c r="W12" s="2">
        <f>AVERAGEIFS(Data!W:W,Data!$A:$A,"*Point*Oblique")</f>
        <v>2.6218512478711349E-4</v>
      </c>
      <c r="X12" s="2">
        <f>AVERAGEIFS(Data!X:X,Data!$A:$A,"*Point*Oblique")</f>
        <v>2.6977195739163985E-4</v>
      </c>
      <c r="Y12" s="2">
        <f>AVERAGEIFS(Data!Y:Y,Data!$A:$A,"*Point*Oblique")</f>
        <v>5.6270324209132464E-4</v>
      </c>
      <c r="Z12" s="2">
        <f>AVERAGEIFS(Data!Z:Z,Data!$A:$A,"*Point*Oblique")</f>
        <v>7.3063661451063398E-5</v>
      </c>
      <c r="AA12" s="3">
        <f>AVERAGEIFS(Data!AA:AA,Data!$A:$A,"*Point*Oblique")</f>
        <v>0.14652259652348987</v>
      </c>
      <c r="AB12" s="3">
        <f>AVERAGEIFS(Data!AB:AB,Data!$A:$A,"*Point*Oblique")</f>
        <v>0.39995673848103902</v>
      </c>
      <c r="AC12" s="3">
        <f>AVERAGEIFS(Data!AC:AC,Data!$A:$A,"*Point*Oblique")</f>
        <v>-0.11032630930821323</v>
      </c>
      <c r="AD12" s="3">
        <f>AVERAGEIFS(Data!AD:AD,Data!$A:$A,"*Point*Oblique")</f>
        <v>-0.22731315237095387</v>
      </c>
      <c r="AE12" s="3">
        <f>AVERAGEIFS(Data!AE:AE,Data!$A:$A,"*Point*Oblique")</f>
        <v>2.545856760381255</v>
      </c>
    </row>
    <row r="13" spans="1:31" x14ac:dyDescent="0.25">
      <c r="A13" t="s">
        <v>137</v>
      </c>
      <c r="B13" s="1">
        <f>AVERAGEIFS(Data!B:B,Data!$A:$A,"*Point*45")</f>
        <v>109.80596558252951</v>
      </c>
      <c r="C13" s="1">
        <f>AVERAGEIFS(Data!C:C,Data!$A:$A,"*Point*45")</f>
        <v>64.729187170664403</v>
      </c>
      <c r="D13" s="8">
        <f>AVERAGEIFS(Data!D:D,Data!$A:$A,"*Point*45")</f>
        <v>127.64059122403428</v>
      </c>
      <c r="E13" s="1">
        <f>AVERAGEIFS(Data!E:E,Data!$A:$A,"*Point*45")</f>
        <v>84.005125522613369</v>
      </c>
      <c r="F13" s="3">
        <f>AVERAGEIFS(Data!F:F,Data!$A:$A,"*Point*45")</f>
        <v>0.55254166387021519</v>
      </c>
      <c r="G13" s="8">
        <f>AVERAGEIFS(Data!G:G,Data!$A:$A,"*Point*45")</f>
        <v>118.38766256968159</v>
      </c>
      <c r="H13" s="1">
        <f>AVERAGEIFS(Data!H:H,Data!$A:$A,"*Point*45")</f>
        <v>48.597874760627654</v>
      </c>
      <c r="I13" s="1">
        <f>AVERAGEIFS(Data!I:I,Data!$A:$A,"*Point*45")</f>
        <v>78.826167464256145</v>
      </c>
      <c r="J13" s="8">
        <f>AVERAGEIFS(Data!J:J,Data!$A:$A,"*Point*45")</f>
        <v>85.082167943318538</v>
      </c>
      <c r="K13" s="1">
        <f>AVERAGEIFS(Data!K:K,Data!$A:$A,"*Point*45")</f>
        <v>51.376542091369522</v>
      </c>
      <c r="L13" s="3">
        <f>AVERAGEIFS(Data!L:L,Data!$A:$A,"*Point*45")</f>
        <v>0.60796407486001602</v>
      </c>
      <c r="M13" s="3">
        <f>AVERAGEIFS(Data!M:M,Data!$A:$A,"*Point*45")</f>
        <v>0.69203527395923903</v>
      </c>
      <c r="N13">
        <f>AVERAGEIFS(Data!N:N,Data!$A:$A,"*Point*45")</f>
        <v>22.625</v>
      </c>
      <c r="O13">
        <f>AVERAGEIFS(Data!O:O,Data!$A:$A,"*Point*45")</f>
        <v>0</v>
      </c>
      <c r="P13">
        <f>AVERAGEIFS(Data!P:P,Data!$A:$A,"*Point*45")</f>
        <v>0</v>
      </c>
      <c r="Q13">
        <f>AVERAGEIFS(Data!Q:Q,Data!$A:$A,"*Point*45")</f>
        <v>0</v>
      </c>
      <c r="R13">
        <f>AVERAGEIFS(Data!R:R,Data!$A:$A,"*Point*45")</f>
        <v>2</v>
      </c>
      <c r="S13">
        <f>AVERAGEIFS(Data!S:S,Data!$A:$A,"*Point*45")</f>
        <v>100</v>
      </c>
      <c r="T13">
        <f>AVERAGEIFS(Data!T:T,Data!$A:$A,"*Point*45")</f>
        <v>0.56666666269302357</v>
      </c>
      <c r="U13">
        <f>AVERAGEIFS(Data!U:U,Data!$A:$A,"*Point*45")</f>
        <v>1.2999999523162804</v>
      </c>
      <c r="V13">
        <f>AVERAGEIFS(Data!V:V,Data!$A:$A,"*Point*45")</f>
        <v>0.89999997615814198</v>
      </c>
      <c r="W13" s="2">
        <f>AVERAGEIFS(Data!W:W,Data!$A:$A,"*Point*45")</f>
        <v>2.5877673760987775E-4</v>
      </c>
      <c r="X13" s="2">
        <f>AVERAGEIFS(Data!X:X,Data!$A:$A,"*Point*45")</f>
        <v>2.6816312068452393E-4</v>
      </c>
      <c r="Y13" s="2">
        <f>AVERAGEIFS(Data!Y:Y,Data!$A:$A,"*Point*45")</f>
        <v>5.1102751331199897E-4</v>
      </c>
      <c r="Z13" s="2">
        <f>AVERAGEIFS(Data!Z:Z,Data!$A:$A,"*Point*45")</f>
        <v>7.286256853452261E-5</v>
      </c>
      <c r="AA13" s="3">
        <f>AVERAGEIFS(Data!AA:AA,Data!$A:$A,"*Point*45")</f>
        <v>0.14549411306192914</v>
      </c>
      <c r="AB13" s="3">
        <f>AVERAGEIFS(Data!AB:AB,Data!$A:$A,"*Point*45")</f>
        <v>0.53795950941391091</v>
      </c>
      <c r="AC13" s="3">
        <f>AVERAGEIFS(Data!AC:AC,Data!$A:$A,"*Point*45")</f>
        <v>-0.16473200236548718</v>
      </c>
      <c r="AD13" s="3">
        <f>AVERAGEIFS(Data!AD:AD,Data!$A:$A,"*Point*45")</f>
        <v>-0.28726642475748837</v>
      </c>
      <c r="AE13" s="3">
        <f>AVERAGEIFS(Data!AE:AE,Data!$A:$A,"*Point*45")</f>
        <v>2.4116147769171188</v>
      </c>
    </row>
    <row r="14" spans="1:31" x14ac:dyDescent="0.25">
      <c r="A14" t="s">
        <v>130</v>
      </c>
      <c r="B14" s="1">
        <f>AVERAGEIFS(Data!B:B,Data!$A:$A,"*PlaneFullParallel")</f>
        <v>60.835803031921351</v>
      </c>
      <c r="C14" s="1">
        <f>AVERAGEIFS(Data!C:C,Data!$A:$A,"*PlaneFullParallel")</f>
        <v>66.208186388015704</v>
      </c>
      <c r="D14" s="8">
        <f>AVERAGEIFS(Data!D:D,Data!$A:$A,"*PlaneFullParallel")</f>
        <v>70.897330284118596</v>
      </c>
      <c r="E14" s="1">
        <f>AVERAGEIFS(Data!E:E,Data!$A:$A,"*PlaneFullParallel")</f>
        <v>47.12962460517879</v>
      </c>
      <c r="F14" s="3">
        <f>AVERAGEIFS(Data!F:F,Data!$A:$A,"*PlaneFullParallel")</f>
        <v>0.7683750037103888</v>
      </c>
      <c r="G14" s="8">
        <f>AVERAGEIFS(Data!G:G,Data!$A:$A,"*PlaneFullParallel")</f>
        <v>60.301064848899792</v>
      </c>
      <c r="H14" s="1">
        <f>AVERAGEIFS(Data!H:H,Data!$A:$A,"*PlaneFullParallel")</f>
        <v>78.861856818199044</v>
      </c>
      <c r="I14" s="1">
        <f>AVERAGEIFS(Data!I:I,Data!$A:$A,"*PlaneFullParallel")</f>
        <v>40.836500227451282</v>
      </c>
      <c r="J14" s="8">
        <f>AVERAGEIFS(Data!J:J,Data!$A:$A,"*PlaneFullParallel")</f>
        <v>100.73212933540317</v>
      </c>
      <c r="K14" s="1">
        <f>AVERAGEIFS(Data!K:K,Data!$A:$A,"*PlaneFullParallel")</f>
        <v>61.781501173973034</v>
      </c>
      <c r="L14" s="3">
        <f>AVERAGEIFS(Data!L:L,Data!$A:$A,"*PlaneFullParallel")</f>
        <v>0.34973195940256074</v>
      </c>
      <c r="M14" s="3">
        <f>AVERAGEIFS(Data!M:M,Data!$A:$A,"*PlaneFullParallel")</f>
        <v>0.38881521578878131</v>
      </c>
      <c r="N14">
        <f>AVERAGEIFS(Data!N:N,Data!$A:$A,"*PlaneFullParallel")</f>
        <v>20.75</v>
      </c>
      <c r="O14">
        <f>AVERAGEIFS(Data!O:O,Data!$A:$A,"*PlaneFullParallel")</f>
        <v>0</v>
      </c>
      <c r="P14">
        <f>AVERAGEIFS(Data!P:P,Data!$A:$A,"*PlaneFullParallel")</f>
        <v>0</v>
      </c>
      <c r="Q14">
        <f>AVERAGEIFS(Data!Q:Q,Data!$A:$A,"*PlaneFullParallel")</f>
        <v>0</v>
      </c>
      <c r="R14">
        <f>AVERAGEIFS(Data!R:R,Data!$A:$A,"*PlaneFullParallel")</f>
        <v>2</v>
      </c>
      <c r="S14">
        <f>AVERAGEIFS(Data!S:S,Data!$A:$A,"*PlaneFullParallel")</f>
        <v>100</v>
      </c>
      <c r="T14">
        <f>AVERAGEIFS(Data!T:T,Data!$A:$A,"*PlaneFullParallel")</f>
        <v>0.40000000596046398</v>
      </c>
      <c r="U14">
        <f>AVERAGEIFS(Data!U:U,Data!$A:$A,"*PlaneFullParallel")</f>
        <v>1.29999995231628</v>
      </c>
      <c r="V14">
        <f>AVERAGEIFS(Data!V:V,Data!$A:$A,"*PlaneFullParallel")</f>
        <v>0.89999997615814198</v>
      </c>
      <c r="W14" s="2">
        <f>AVERAGEIFS(Data!W:W,Data!$A:$A,"*PlaneFullParallel")</f>
        <v>1.8872532382374586E-4</v>
      </c>
      <c r="X14" s="2">
        <f>AVERAGEIFS(Data!X:X,Data!$A:$A,"*PlaneFullParallel")</f>
        <v>2.6898105352302049E-4</v>
      </c>
      <c r="Y14" s="2">
        <f>AVERAGEIFS(Data!Y:Y,Data!$A:$A,"*PlaneFullParallel")</f>
        <v>1.2304686097195313E-3</v>
      </c>
      <c r="Z14" s="2">
        <f>AVERAGEIFS(Data!Z:Z,Data!$A:$A,"*PlaneFullParallel")</f>
        <v>7.6441986493591644E-5</v>
      </c>
      <c r="AA14" s="3">
        <f>AVERAGEIFS(Data!AA:AA,Data!$A:$A,"*PlaneFullParallel")</f>
        <v>1.7550464654381391E-2</v>
      </c>
      <c r="AB14" s="3">
        <f>AVERAGEIFS(Data!AB:AB,Data!$A:$A,"*PlaneFullParallel")</f>
        <v>0.55150827315210216</v>
      </c>
      <c r="AC14" s="3">
        <f>AVERAGEIFS(Data!AC:AC,Data!$A:$A,"*PlaneFullParallel")</f>
        <v>0.64312901323362204</v>
      </c>
      <c r="AD14" s="3">
        <f>AVERAGEIFS(Data!AD:AD,Data!$A:$A,"*PlaneFullParallel")</f>
        <v>0.38149882034409671</v>
      </c>
      <c r="AE14" s="3">
        <f>AVERAGEIFS(Data!AE:AE,Data!$A:$A,"*PlaneFullParallel")</f>
        <v>0.44649574789181901</v>
      </c>
    </row>
    <row r="15" spans="1:31" x14ac:dyDescent="0.25">
      <c r="A15" t="s">
        <v>132</v>
      </c>
      <c r="B15" s="1">
        <f>AVERAGEIFS(Data!B:B,Data!$A:$A,"*PlaneFull15")</f>
        <v>93.656640529632213</v>
      </c>
      <c r="C15" s="1">
        <f>AVERAGEIFS(Data!C:C,Data!$A:$A,"*PlaneFull15")</f>
        <v>66.20818638801569</v>
      </c>
      <c r="D15" s="8">
        <f>AVERAGEIFS(Data!D:D,Data!$A:$A,"*PlaneFull15")</f>
        <v>104.55639648437452</v>
      </c>
      <c r="E15" s="1">
        <f>AVERAGEIFS(Data!E:E,Data!$A:$A,"*PlaneFull15")</f>
        <v>65.36874985694881</v>
      </c>
      <c r="F15" s="3">
        <f>AVERAGEIFS(Data!F:F,Data!$A:$A,"*PlaneFull15")</f>
        <v>0.74850000441074327</v>
      </c>
      <c r="G15" s="8">
        <f>AVERAGEIFS(Data!G:G,Data!$A:$A,"*PlaneFull15")</f>
        <v>95.037018775939544</v>
      </c>
      <c r="H15" s="1">
        <f>AVERAGEIFS(Data!H:H,Data!$A:$A,"*PlaneFull15")</f>
        <v>91.424844026565353</v>
      </c>
      <c r="I15" s="1">
        <f>AVERAGEIFS(Data!I:I,Data!$A:$A,"*PlaneFull15")</f>
        <v>59.866500139236408</v>
      </c>
      <c r="J15" s="8">
        <f>AVERAGEIFS(Data!J:J,Data!$A:$A,"*PlaneFull15")</f>
        <v>113.53108286857579</v>
      </c>
      <c r="K15" s="1">
        <f>AVERAGEIFS(Data!K:K,Data!$A:$A,"*PlaneFull15")</f>
        <v>69.360624790191579</v>
      </c>
      <c r="L15" s="3">
        <f>AVERAGEIFS(Data!L:L,Data!$A:$A,"*PlaneFull15")</f>
        <v>0.52667963691055697</v>
      </c>
      <c r="M15" s="3">
        <f>AVERAGEIFS(Data!M:M,Data!$A:$A,"*PlaneFull15")</f>
        <v>0.58737602457404092</v>
      </c>
      <c r="N15">
        <f>AVERAGEIFS(Data!N:N,Data!$A:$A,"*PlaneFull15")</f>
        <v>20.875</v>
      </c>
      <c r="O15">
        <f>AVERAGEIFS(Data!O:O,Data!$A:$A,"*PlaneFull15")</f>
        <v>0</v>
      </c>
      <c r="P15">
        <f>AVERAGEIFS(Data!P:P,Data!$A:$A,"*PlaneFull15")</f>
        <v>0</v>
      </c>
      <c r="Q15">
        <f>AVERAGEIFS(Data!Q:Q,Data!$A:$A,"*PlaneFull15")</f>
        <v>0</v>
      </c>
      <c r="R15">
        <f>AVERAGEIFS(Data!R:R,Data!$A:$A,"*PlaneFull15")</f>
        <v>2</v>
      </c>
      <c r="S15">
        <f>AVERAGEIFS(Data!S:S,Data!$A:$A,"*PlaneFull15")</f>
        <v>100</v>
      </c>
      <c r="T15">
        <f>AVERAGEIFS(Data!T:T,Data!$A:$A,"*PlaneFull15")</f>
        <v>0.40000000596046398</v>
      </c>
      <c r="U15">
        <f>AVERAGEIFS(Data!U:U,Data!$A:$A,"*PlaneFull15")</f>
        <v>1.29999995231628</v>
      </c>
      <c r="V15">
        <f>AVERAGEIFS(Data!V:V,Data!$A:$A,"*PlaneFull15")</f>
        <v>0.89999997615814198</v>
      </c>
      <c r="W15" s="2">
        <f>AVERAGEIFS(Data!W:W,Data!$A:$A,"*PlaneFull15")</f>
        <v>2.2474961224361274E-4</v>
      </c>
      <c r="X15" s="2">
        <f>AVERAGEIFS(Data!X:X,Data!$A:$A,"*PlaneFull15")</f>
        <v>2.6804894514498252E-4</v>
      </c>
      <c r="Y15" s="2">
        <f>AVERAGEIFS(Data!Y:Y,Data!$A:$A,"*PlaneFull15")</f>
        <v>1.7234116821782611E-3</v>
      </c>
      <c r="Z15" s="2">
        <f>AVERAGEIFS(Data!Z:Z,Data!$A:$A,"*PlaneFull15")</f>
        <v>7.2459474722563728E-5</v>
      </c>
      <c r="AA15" s="3">
        <f>AVERAGEIFS(Data!AA:AA,Data!$A:$A,"*PlaneFull15")</f>
        <v>1.5496520135811502E-2</v>
      </c>
      <c r="AB15" s="3">
        <f>AVERAGEIFS(Data!AB:AB,Data!$A:$A,"*PlaneFull15")</f>
        <v>0.73671323151864365</v>
      </c>
      <c r="AC15" s="3">
        <f>AVERAGEIFS(Data!AC:AC,Data!$A:$A,"*PlaneFull15")</f>
        <v>0.19601680180207914</v>
      </c>
      <c r="AD15" s="3">
        <f>AVERAGEIFS(Data!AD:AD,Data!$A:$A,"*PlaneFull15")</f>
        <v>2.7909866885723618E-2</v>
      </c>
      <c r="AE15" s="3">
        <f>AVERAGEIFS(Data!AE:AE,Data!$A:$A,"*PlaneFull15")</f>
        <v>0.77710365040438689</v>
      </c>
    </row>
    <row r="16" spans="1:31" x14ac:dyDescent="0.25">
      <c r="A16" t="s">
        <v>131</v>
      </c>
      <c r="B16" s="1">
        <f>AVERAGEIFS(Data!B:B,Data!$A:$A,"*Parallel*")</f>
        <v>100.92361611127841</v>
      </c>
      <c r="C16" s="1">
        <f>AVERAGEIFS(Data!C:C,Data!$A:$A,"*Parallel*")</f>
        <v>64.544312268495517</v>
      </c>
      <c r="D16" s="8">
        <f>AVERAGEIFS(Data!D:D,Data!$A:$A,"*Parallel*")</f>
        <v>113.54247599840143</v>
      </c>
      <c r="E16" s="1">
        <f>AVERAGEIFS(Data!E:E,Data!$A:$A,"*Parallel*")</f>
        <v>75.804077595472208</v>
      </c>
      <c r="F16" s="3">
        <f>AVERAGEIFS(Data!F:F,Data!$A:$A,"*Parallel*")</f>
        <v>0.68846874916926015</v>
      </c>
      <c r="G16" s="8">
        <f>AVERAGEIFS(Data!G:G,Data!$A:$A,"*Parallel*")</f>
        <v>102.49405214190472</v>
      </c>
      <c r="H16" s="1">
        <f>AVERAGEIFS(Data!H:H,Data!$A:$A,"*Parallel*")</f>
        <v>74.523538708686772</v>
      </c>
      <c r="I16" s="1">
        <f>AVERAGEIFS(Data!I:I,Data!$A:$A,"*Parallel*")</f>
        <v>69.319952949881426</v>
      </c>
      <c r="J16" s="8">
        <f>AVERAGEIFS(Data!J:J,Data!$A:$A,"*Parallel*")</f>
        <v>90.47877430915814</v>
      </c>
      <c r="K16" s="1">
        <f>AVERAGEIFS(Data!K:K,Data!$A:$A,"*Parallel*")</f>
        <v>55.557344272732671</v>
      </c>
      <c r="L16" s="3">
        <f>AVERAGEIFS(Data!L:L,Data!$A:$A,"*Parallel*")</f>
        <v>0.50160789012443263</v>
      </c>
      <c r="M16" s="3">
        <f>AVERAGEIFS(Data!M:M,Data!$A:$A,"*Parallel*")</f>
        <v>0.59394515643361945</v>
      </c>
      <c r="N16">
        <f>AVERAGEIFS(Data!N:N,Data!$A:$A,"*Parallel*")</f>
        <v>20.9375</v>
      </c>
      <c r="O16">
        <f>AVERAGEIFS(Data!O:O,Data!$A:$A,"*Parallel*")</f>
        <v>0</v>
      </c>
      <c r="P16">
        <f>AVERAGEIFS(Data!P:P,Data!$A:$A,"*Parallel*")</f>
        <v>0</v>
      </c>
      <c r="Q16">
        <f>AVERAGEIFS(Data!Q:Q,Data!$A:$A,"*Parallel*")</f>
        <v>0</v>
      </c>
      <c r="R16">
        <f>AVERAGEIFS(Data!R:R,Data!$A:$A,"*Parallel*")</f>
        <v>2</v>
      </c>
      <c r="S16">
        <f>AVERAGEIFS(Data!S:S,Data!$A:$A,"*Parallel*")</f>
        <v>100</v>
      </c>
      <c r="T16">
        <f>AVERAGEIFS(Data!T:T,Data!$A:$A,"*Parallel*")</f>
        <v>0.64999999105930317</v>
      </c>
      <c r="U16">
        <f>AVERAGEIFS(Data!U:U,Data!$A:$A,"*Parallel*")</f>
        <v>1.29999995231628</v>
      </c>
      <c r="V16">
        <f>AVERAGEIFS(Data!V:V,Data!$A:$A,"*Parallel*")</f>
        <v>0.89999997615814198</v>
      </c>
      <c r="W16" s="2">
        <f>AVERAGEIFS(Data!W:W,Data!$A:$A,"*Parallel*")</f>
        <v>2.421711403712831E-4</v>
      </c>
      <c r="X16" s="2">
        <f>AVERAGEIFS(Data!X:X,Data!$A:$A,"*Parallel*")</f>
        <v>2.7188787043996827E-4</v>
      </c>
      <c r="Y16" s="2">
        <f>AVERAGEIFS(Data!Y:Y,Data!$A:$A,"*Parallel*")</f>
        <v>5.605416124581079E-4</v>
      </c>
      <c r="Z16" s="2">
        <f>AVERAGEIFS(Data!Z:Z,Data!$A:$A,"*Parallel*")</f>
        <v>7.4355011292936965E-5</v>
      </c>
      <c r="AA16" s="3">
        <f>AVERAGEIFS(Data!AA:AA,Data!$A:$A,"*Parallel*")</f>
        <v>4.5484455992629069E-2</v>
      </c>
      <c r="AB16" s="3">
        <f>AVERAGEIFS(Data!AB:AB,Data!$A:$A,"*Parallel*")</f>
        <v>0.40830879660297492</v>
      </c>
      <c r="AC16" s="3">
        <f>AVERAGEIFS(Data!AC:AC,Data!$A:$A,"*Parallel*")</f>
        <v>5.1094486975370668E-2</v>
      </c>
      <c r="AD16" s="3">
        <f>AVERAGEIFS(Data!AD:AD,Data!$A:$A,"*Parallel*")</f>
        <v>-0.11626717917238399</v>
      </c>
      <c r="AE16" s="3">
        <f>AVERAGEIFS(Data!AE:AE,Data!$A:$A,"*Parallel*")</f>
        <v>1.1608695513575471</v>
      </c>
    </row>
    <row r="17" spans="1:31" x14ac:dyDescent="0.25">
      <c r="A17" t="s">
        <v>127</v>
      </c>
      <c r="B17" s="1">
        <f>AVERAGEIFS(Data!B:B,Data!$A:$A,"*15*")</f>
        <v>121.69813585281352</v>
      </c>
      <c r="C17" s="1">
        <f>AVERAGEIFS(Data!C:C,Data!$A:$A,"*15*")</f>
        <v>64.544312268495517</v>
      </c>
      <c r="D17" s="8">
        <f>AVERAGEIFS(Data!D:D,Data!$A:$A,"*15*")</f>
        <v>134.57288116216628</v>
      </c>
      <c r="E17" s="1">
        <f>AVERAGEIFS(Data!E:E,Data!$A:$A,"*15*")</f>
        <v>90.758499354123927</v>
      </c>
      <c r="F17" s="3">
        <f>AVERAGEIFS(Data!F:F,Data!$A:$A,"*15*")</f>
        <v>0.66650000168010581</v>
      </c>
      <c r="G17" s="8">
        <f>AVERAGEIFS(Data!G:G,Data!$A:$A,"*15*")</f>
        <v>124.25885501503919</v>
      </c>
      <c r="H17" s="1">
        <f>AVERAGEIFS(Data!H:H,Data!$A:$A,"*15*")</f>
        <v>65.651626631617432</v>
      </c>
      <c r="I17" s="1">
        <f>AVERAGEIFS(Data!I:I,Data!$A:$A,"*15*")</f>
        <v>84.827406525611806</v>
      </c>
      <c r="J17" s="8">
        <f>AVERAGEIFS(Data!J:J,Data!$A:$A,"*15*")</f>
        <v>94.932270258664843</v>
      </c>
      <c r="K17" s="1">
        <f>AVERAGEIFS(Data!K:K,Data!$A:$A,"*15*")</f>
        <v>58.160515502095159</v>
      </c>
      <c r="L17" s="3">
        <f>AVERAGEIFS(Data!L:L,Data!$A:$A,"*15*")</f>
        <v>0.55376623780466594</v>
      </c>
      <c r="M17" s="3">
        <f>AVERAGEIFS(Data!M:M,Data!$A:$A,"*15*")</f>
        <v>0.63875745562836517</v>
      </c>
      <c r="N17">
        <f>AVERAGEIFS(Data!N:N,Data!$A:$A,"*15*")</f>
        <v>21.234375</v>
      </c>
      <c r="O17">
        <f>AVERAGEIFS(Data!O:O,Data!$A:$A,"*15*")</f>
        <v>0</v>
      </c>
      <c r="P17">
        <f>AVERAGEIFS(Data!P:P,Data!$A:$A,"*15*")</f>
        <v>0</v>
      </c>
      <c r="Q17">
        <f>AVERAGEIFS(Data!Q:Q,Data!$A:$A,"*15*")</f>
        <v>0</v>
      </c>
      <c r="R17">
        <f>AVERAGEIFS(Data!R:R,Data!$A:$A,"*15*")</f>
        <v>2</v>
      </c>
      <c r="S17">
        <f>AVERAGEIFS(Data!S:S,Data!$A:$A,"*15*")</f>
        <v>100</v>
      </c>
      <c r="T17">
        <f>AVERAGEIFS(Data!T:T,Data!$A:$A,"*15*")</f>
        <v>0.64999999105930317</v>
      </c>
      <c r="U17">
        <f>AVERAGEIFS(Data!U:U,Data!$A:$A,"*15*")</f>
        <v>1.29999995231628</v>
      </c>
      <c r="V17">
        <f>AVERAGEIFS(Data!V:V,Data!$A:$A,"*15*")</f>
        <v>0.89999997615814198</v>
      </c>
      <c r="W17" s="2">
        <f>AVERAGEIFS(Data!W:W,Data!$A:$A,"*15*")</f>
        <v>2.5507056989226802E-4</v>
      </c>
      <c r="X17" s="2">
        <f>AVERAGEIFS(Data!X:X,Data!$A:$A,"*15*")</f>
        <v>2.6989645266439733E-4</v>
      </c>
      <c r="Y17" s="2">
        <f>AVERAGEIFS(Data!Y:Y,Data!$A:$A,"*15*")</f>
        <v>6.6418961625913458E-4</v>
      </c>
      <c r="Z17" s="2">
        <f>AVERAGEIFS(Data!Z:Z,Data!$A:$A,"*15*")</f>
        <v>7.3100004897241875E-5</v>
      </c>
      <c r="AA17" s="3">
        <f>AVERAGEIFS(Data!AA:AA,Data!$A:$A,"*15*")</f>
        <v>5.5646987947108782E-2</v>
      </c>
      <c r="AB17" s="3">
        <f>AVERAGEIFS(Data!AB:AB,Data!$A:$A,"*15*")</f>
        <v>0.48605305242596819</v>
      </c>
      <c r="AC17" s="3">
        <f>AVERAGEIFS(Data!AC:AC,Data!$A:$A,"*15*")</f>
        <v>-5.4568539026810657E-2</v>
      </c>
      <c r="AD17" s="3">
        <f>AVERAGEIFS(Data!AD:AD,Data!$A:$A,"*15*")</f>
        <v>-0.19942641953370577</v>
      </c>
      <c r="AE17" s="3">
        <f>AVERAGEIFS(Data!AE:AE,Data!$A:$A,"*15*")</f>
        <v>1.5931677424091355</v>
      </c>
    </row>
    <row r="18" spans="1:31" x14ac:dyDescent="0.25">
      <c r="A18" t="s">
        <v>134</v>
      </c>
      <c r="B18" s="1">
        <f>AVERAGEIFS(Data!B:B,Data!$A:$A,"*PlaneFullOblique")</f>
        <v>113.57991695404027</v>
      </c>
      <c r="C18" s="1">
        <f>AVERAGEIFS(Data!C:C,Data!$A:$A,"*PlaneFullOblique")</f>
        <v>66.20818638801569</v>
      </c>
      <c r="D18" s="8">
        <f>AVERAGEIFS(Data!D:D,Data!$A:$A,"*PlaneFullOblique")</f>
        <v>123.37292575836145</v>
      </c>
      <c r="E18" s="1">
        <f>AVERAGEIFS(Data!E:E,Data!$A:$A,"*PlaneFullOblique")</f>
        <v>74.568750619888107</v>
      </c>
      <c r="F18" s="3">
        <f>AVERAGEIFS(Data!F:F,Data!$A:$A,"*PlaneFullOblique")</f>
        <v>0.68149999249726489</v>
      </c>
      <c r="G18" s="8">
        <f>AVERAGEIFS(Data!G:G,Data!$A:$A,"*PlaneFullOblique")</f>
        <v>114.17261219024633</v>
      </c>
      <c r="H18" s="1">
        <f>AVERAGEIFS(Data!H:H,Data!$A:$A,"*PlaneFullOblique")</f>
        <v>53.291788518428717</v>
      </c>
      <c r="I18" s="1">
        <f>AVERAGEIFS(Data!I:I,Data!$A:$A,"*PlaneFullOblique")</f>
        <v>69.355000615119707</v>
      </c>
      <c r="J18" s="8">
        <f>AVERAGEIFS(Data!J:J,Data!$A:$A,"*PlaneFullOblique")</f>
        <v>105.27425479888878</v>
      </c>
      <c r="K18" s="1">
        <f>AVERAGEIFS(Data!K:K,Data!$A:$A,"*PlaneFullOblique")</f>
        <v>63.824123740196114</v>
      </c>
      <c r="L18" s="3">
        <f>AVERAGEIFS(Data!L:L,Data!$A:$A,"*PlaneFullOblique")</f>
        <v>0.59787900373339609</v>
      </c>
      <c r="M18" s="3">
        <f>AVERAGEIFS(Data!M:M,Data!$A:$A,"*PlaneFullOblique")</f>
        <v>0.67626842483878125</v>
      </c>
      <c r="N18">
        <f>AVERAGEIFS(Data!N:N,Data!$A:$A,"*PlaneFullOblique")</f>
        <v>24.375</v>
      </c>
      <c r="O18">
        <f>AVERAGEIFS(Data!O:O,Data!$A:$A,"*PlaneFullOblique")</f>
        <v>0</v>
      </c>
      <c r="P18">
        <f>AVERAGEIFS(Data!P:P,Data!$A:$A,"*PlaneFullOblique")</f>
        <v>0</v>
      </c>
      <c r="Q18">
        <f>AVERAGEIFS(Data!Q:Q,Data!$A:$A,"*PlaneFullOblique")</f>
        <v>0</v>
      </c>
      <c r="R18">
        <f>AVERAGEIFS(Data!R:R,Data!$A:$A,"*PlaneFullOblique")</f>
        <v>2</v>
      </c>
      <c r="S18">
        <f>AVERAGEIFS(Data!S:S,Data!$A:$A,"*PlaneFullOblique")</f>
        <v>100</v>
      </c>
      <c r="T18">
        <f>AVERAGEIFS(Data!T:T,Data!$A:$A,"*PlaneFullOblique")</f>
        <v>0.40000000596046398</v>
      </c>
      <c r="U18">
        <f>AVERAGEIFS(Data!U:U,Data!$A:$A,"*PlaneFullOblique")</f>
        <v>1.29999995231628</v>
      </c>
      <c r="V18">
        <f>AVERAGEIFS(Data!V:V,Data!$A:$A,"*PlaneFullOblique")</f>
        <v>0.89999997615814198</v>
      </c>
      <c r="W18" s="2">
        <f>AVERAGEIFS(Data!W:W,Data!$A:$A,"*PlaneFullOblique")</f>
        <v>2.4494593526469495E-4</v>
      </c>
      <c r="X18" s="2">
        <f>AVERAGEIFS(Data!X:X,Data!$A:$A,"*PlaneFullOblique")</f>
        <v>2.6014848845079503E-4</v>
      </c>
      <c r="Y18" s="2">
        <f>AVERAGEIFS(Data!Y:Y,Data!$A:$A,"*PlaneFullOblique")</f>
        <v>1.6544908576179246E-3</v>
      </c>
      <c r="Z18" s="2">
        <f>AVERAGEIFS(Data!Z:Z,Data!$A:$A,"*PlaneFullOblique")</f>
        <v>7.2458853537682417E-5</v>
      </c>
      <c r="AA18" s="3">
        <f>AVERAGEIFS(Data!AA:AA,Data!$A:$A,"*PlaneFullOblique")</f>
        <v>1.3797338563149153E-2</v>
      </c>
      <c r="AB18" s="3">
        <f>AVERAGEIFS(Data!AB:AB,Data!$A:$A,"*PlaneFullOblique")</f>
        <v>0.64408939423205613</v>
      </c>
      <c r="AC18" s="3">
        <f>AVERAGEIFS(Data!AC:AC,Data!$A:$A,"*PlaneFullOblique")</f>
        <v>-5.0774920542309532E-2</v>
      </c>
      <c r="AD18" s="3">
        <f>AVERAGEIFS(Data!AD:AD,Data!$A:$A,"*PlaneFullOblique")</f>
        <v>-0.17621993942134373</v>
      </c>
      <c r="AE18" s="3">
        <f>AVERAGEIFS(Data!AE:AE,Data!$A:$A,"*PlaneFullOblique")</f>
        <v>1.1574825813607978</v>
      </c>
    </row>
    <row r="19" spans="1:31" x14ac:dyDescent="0.25">
      <c r="A19" t="s">
        <v>129</v>
      </c>
      <c r="B19" s="1">
        <f>AVERAGEIFS(Data!B:B,Data!$A:$A,"*Oblique*")</f>
        <v>136.37332671880694</v>
      </c>
      <c r="C19" s="1">
        <f>AVERAGEIFS(Data!C:C,Data!$A:$A,"*Oblique*")</f>
        <v>64.544312268495503</v>
      </c>
      <c r="D19" s="8">
        <f>AVERAGEIFS(Data!D:D,Data!$A:$A,"*Oblique*")</f>
        <v>149.17188394069646</v>
      </c>
      <c r="E19" s="1">
        <f>AVERAGEIFS(Data!E:E,Data!$A:$A,"*Oblique*")</f>
        <v>100.14690685272203</v>
      </c>
      <c r="F19" s="3">
        <f>AVERAGEIFS(Data!F:F,Data!$A:$A,"*Oblique*")</f>
        <v>0.64995312353130419</v>
      </c>
      <c r="G19" s="8">
        <f>AVERAGEIFS(Data!G:G,Data!$A:$A,"*Oblique*")</f>
        <v>140.06159943342189</v>
      </c>
      <c r="H19" s="1">
        <f>AVERAGEIFS(Data!H:H,Data!$A:$A,"*Oblique*")</f>
        <v>47.079613398760529</v>
      </c>
      <c r="I19" s="1">
        <f>AVERAGEIFS(Data!I:I,Data!$A:$A,"*Oblique*")</f>
        <v>94.862328439950758</v>
      </c>
      <c r="J19" s="8">
        <f>AVERAGEIFS(Data!J:J,Data!$A:$A,"*Oblique*")</f>
        <v>94.698246449231888</v>
      </c>
      <c r="K19" s="1">
        <f>AVERAGEIFS(Data!K:K,Data!$A:$A,"*Oblique*")</f>
        <v>57.680671751499105</v>
      </c>
      <c r="L19" s="3">
        <f>AVERAGEIFS(Data!L:L,Data!$A:$A,"*Oblique*")</f>
        <v>0.6104866915848105</v>
      </c>
      <c r="M19" s="3">
        <f>AVERAGEIFS(Data!M:M,Data!$A:$A,"*Oblique*")</f>
        <v>0.68542154785245646</v>
      </c>
      <c r="N19">
        <f>AVERAGEIFS(Data!N:N,Data!$A:$A,"*Oblique*")</f>
        <v>20.984375</v>
      </c>
      <c r="O19">
        <f>AVERAGEIFS(Data!O:O,Data!$A:$A,"*Oblique*")</f>
        <v>0</v>
      </c>
      <c r="P19">
        <f>AVERAGEIFS(Data!P:P,Data!$A:$A,"*Oblique*")</f>
        <v>0</v>
      </c>
      <c r="Q19">
        <f>AVERAGEIFS(Data!Q:Q,Data!$A:$A,"*Oblique*")</f>
        <v>0</v>
      </c>
      <c r="R19">
        <f>AVERAGEIFS(Data!R:R,Data!$A:$A,"*Oblique*")</f>
        <v>2</v>
      </c>
      <c r="S19">
        <f>AVERAGEIFS(Data!S:S,Data!$A:$A,"*Oblique*")</f>
        <v>100</v>
      </c>
      <c r="T19">
        <f>AVERAGEIFS(Data!T:T,Data!$A:$A,"*Oblique*")</f>
        <v>0.64999999105930317</v>
      </c>
      <c r="U19">
        <f>AVERAGEIFS(Data!U:U,Data!$A:$A,"*Oblique*")</f>
        <v>1.29999995231628</v>
      </c>
      <c r="V19">
        <f>AVERAGEIFS(Data!V:V,Data!$A:$A,"*Oblique*")</f>
        <v>0.89999997615814198</v>
      </c>
      <c r="W19" s="2">
        <f>AVERAGEIFS(Data!W:W,Data!$A:$A,"*Oblique*")</f>
        <v>2.5872216929201359E-4</v>
      </c>
      <c r="X19" s="2">
        <f>AVERAGEIFS(Data!X:X,Data!$A:$A,"*Oblique*")</f>
        <v>2.6838938720175043E-4</v>
      </c>
      <c r="Y19" s="2">
        <f>AVERAGEIFS(Data!Y:Y,Data!$A:$A,"*Oblique*")</f>
        <v>6.7195213739523556E-4</v>
      </c>
      <c r="Z19" s="2">
        <f>AVERAGEIFS(Data!Z:Z,Data!$A:$A,"*Oblique*")</f>
        <v>7.2993011372091119E-5</v>
      </c>
      <c r="AA19" s="3">
        <f>AVERAGEIFS(Data!AA:AA,Data!$A:$A,"*Oblique*")</f>
        <v>7.9359564397555704E-2</v>
      </c>
      <c r="AB19" s="3">
        <f>AVERAGEIFS(Data!AB:AB,Data!$A:$A,"*Oblique*")</f>
        <v>0.52555996261581805</v>
      </c>
      <c r="AC19" s="3">
        <f>AVERAGEIFS(Data!AC:AC,Data!$A:$A,"*Oblique*")</f>
        <v>-0.16216475474658076</v>
      </c>
      <c r="AD19" s="3">
        <f>AVERAGEIFS(Data!AD:AD,Data!$A:$A,"*Oblique*")</f>
        <v>-0.27492237504764433</v>
      </c>
      <c r="AE19" s="3">
        <f>AVERAGEIFS(Data!AE:AE,Data!$A:$A,"*Oblique*")</f>
        <v>2.614840735979393</v>
      </c>
    </row>
    <row r="20" spans="1:31" x14ac:dyDescent="0.25">
      <c r="A20" t="s">
        <v>128</v>
      </c>
      <c r="B20" s="1">
        <f>AVERAGEIFS(Data!B:B,Data!$A:$A,"*45*")</f>
        <v>142.55244919657682</v>
      </c>
      <c r="C20" s="1">
        <f>AVERAGEIFS(Data!C:C,Data!$A:$A,"*45*")</f>
        <v>64.544312268495517</v>
      </c>
      <c r="D20" s="8">
        <f>AVERAGEIFS(Data!D:D,Data!$A:$A,"*45*")</f>
        <v>156.04088148474668</v>
      </c>
      <c r="E20" s="1">
        <f>AVERAGEIFS(Data!E:E,Data!$A:$A,"*45*")</f>
        <v>105.6752812564371</v>
      </c>
      <c r="F20" s="3">
        <f>AVERAGEIFS(Data!F:F,Data!$A:$A,"*45*")</f>
        <v>0.6394062478793785</v>
      </c>
      <c r="G20" s="8">
        <f>AVERAGEIFS(Data!G:G,Data!$A:$A,"*45*")</f>
        <v>146.6184706091878</v>
      </c>
      <c r="H20" s="1">
        <f>AVERAGEIFS(Data!H:H,Data!$A:$A,"*45*")</f>
        <v>64.617256596684356</v>
      </c>
      <c r="I20" s="1">
        <f>AVERAGEIFS(Data!I:I,Data!$A:$A,"*45*")</f>
        <v>100.35801564156991</v>
      </c>
      <c r="J20" s="8">
        <f>AVERAGEIFS(Data!J:J,Data!$A:$A,"*45*")</f>
        <v>98.780437141656634</v>
      </c>
      <c r="K20" s="1">
        <f>AVERAGEIFS(Data!K:K,Data!$A:$A,"*45*")</f>
        <v>59.974281653761778</v>
      </c>
      <c r="L20" s="3">
        <f>AVERAGEIFS(Data!L:L,Data!$A:$A,"*45*")</f>
        <v>0.60295758768916108</v>
      </c>
      <c r="M20" s="3">
        <f>AVERAGEIFS(Data!M:M,Data!$A:$A,"*45*")</f>
        <v>0.66879745619371522</v>
      </c>
      <c r="N20">
        <f>AVERAGEIFS(Data!N:N,Data!$A:$A,"*45*")</f>
        <v>21.390625</v>
      </c>
      <c r="O20">
        <f>AVERAGEIFS(Data!O:O,Data!$A:$A,"*45*")</f>
        <v>0</v>
      </c>
      <c r="P20">
        <f>AVERAGEIFS(Data!P:P,Data!$A:$A,"*45*")</f>
        <v>0</v>
      </c>
      <c r="Q20">
        <f>AVERAGEIFS(Data!Q:Q,Data!$A:$A,"*45*")</f>
        <v>0</v>
      </c>
      <c r="R20">
        <f>AVERAGEIFS(Data!R:R,Data!$A:$A,"*45*")</f>
        <v>2</v>
      </c>
      <c r="S20">
        <f>AVERAGEIFS(Data!S:S,Data!$A:$A,"*45*")</f>
        <v>100</v>
      </c>
      <c r="T20">
        <f>AVERAGEIFS(Data!T:T,Data!$A:$A,"*45*")</f>
        <v>0.64999999105930317</v>
      </c>
      <c r="U20">
        <f>AVERAGEIFS(Data!U:U,Data!$A:$A,"*45*")</f>
        <v>1.29999995231628</v>
      </c>
      <c r="V20">
        <f>AVERAGEIFS(Data!V:V,Data!$A:$A,"*45*")</f>
        <v>0.89999997615814198</v>
      </c>
      <c r="W20" s="2">
        <f>AVERAGEIFS(Data!W:W,Data!$A:$A,"*45*")</f>
        <v>2.5067922206289917E-4</v>
      </c>
      <c r="X20" s="2">
        <f>AVERAGEIFS(Data!X:X,Data!$A:$A,"*45*")</f>
        <v>2.6624242264006138E-4</v>
      </c>
      <c r="Y20" s="2">
        <f>AVERAGEIFS(Data!Y:Y,Data!$A:$A,"*45*")</f>
        <v>5.4977351192064654E-4</v>
      </c>
      <c r="Z20" s="2">
        <f>AVERAGEIFS(Data!Z:Z,Data!$A:$A,"*45*")</f>
        <v>7.2569033136460334E-5</v>
      </c>
      <c r="AA20" s="3">
        <f>AVERAGEIFS(Data!AA:AA,Data!$A:$A,"*45*")</f>
        <v>8.0706618244734588E-2</v>
      </c>
      <c r="AB20" s="3">
        <f>AVERAGEIFS(Data!AB:AB,Data!$A:$A,"*45*")</f>
        <v>0.65972286506119759</v>
      </c>
      <c r="AC20" s="3">
        <f>AVERAGEIFS(Data!AC:AC,Data!$A:$A,"*45*")</f>
        <v>-0.16972890381069802</v>
      </c>
      <c r="AD20" s="3">
        <f>AVERAGEIFS(Data!AD:AD,Data!$A:$A,"*45*")</f>
        <v>-0.28768769790374626</v>
      </c>
      <c r="AE20" s="3">
        <f>AVERAGEIFS(Data!AE:AE,Data!$A:$A,"*45*")</f>
        <v>2.3424095136270844</v>
      </c>
    </row>
    <row r="21" spans="1:31" x14ac:dyDescent="0.25">
      <c r="A21" t="s">
        <v>133</v>
      </c>
      <c r="B21" s="1">
        <f>AVERAGEIFS(Data!B:B,Data!$A:$A,"*PlaneFull45")</f>
        <v>159.0428664684292</v>
      </c>
      <c r="C21" s="1">
        <f>AVERAGEIFS(Data!C:C,Data!$A:$A,"*PlaneFull45")</f>
        <v>66.208186388015704</v>
      </c>
      <c r="D21" s="8">
        <f>AVERAGEIFS(Data!D:D,Data!$A:$A,"*PlaneFull45")</f>
        <v>169.7736864089963</v>
      </c>
      <c r="E21" s="1">
        <f>AVERAGEIFS(Data!E:E,Data!$A:$A,"*PlaneFull45")</f>
        <v>108.74674987792943</v>
      </c>
      <c r="F21" s="3">
        <f>AVERAGEIFS(Data!F:F,Data!$A:$A,"*PlaneFull45")</f>
        <v>0.72250000108033396</v>
      </c>
      <c r="G21" s="8">
        <f>AVERAGEIFS(Data!G:G,Data!$A:$A,"*PlaneFull45")</f>
        <v>159.78195953369121</v>
      </c>
      <c r="H21" s="1">
        <f>AVERAGEIFS(Data!H:H,Data!$A:$A,"*PlaneFull45")</f>
        <v>79.916882753372121</v>
      </c>
      <c r="I21" s="1">
        <f>AVERAGEIFS(Data!I:I,Data!$A:$A,"*PlaneFull45")</f>
        <v>103.08487415313697</v>
      </c>
      <c r="J21" s="8">
        <f>AVERAGEIFS(Data!J:J,Data!$A:$A,"*PlaneFull45")</f>
        <v>116.13270592689493</v>
      </c>
      <c r="K21" s="1">
        <f>AVERAGEIFS(Data!K:K,Data!$A:$A,"*PlaneFull45")</f>
        <v>70.447751283645573</v>
      </c>
      <c r="L21" s="3">
        <f>AVERAGEIFS(Data!L:L,Data!$A:$A,"*PlaneFull45")</f>
        <v>0.56424702703952734</v>
      </c>
      <c r="M21" s="3">
        <f>AVERAGEIFS(Data!M:M,Data!$A:$A,"*PlaneFull45")</f>
        <v>0.62116725370287851</v>
      </c>
      <c r="N21">
        <f>AVERAGEIFS(Data!N:N,Data!$A:$A,"*PlaneFull45")</f>
        <v>21.625</v>
      </c>
      <c r="O21">
        <f>AVERAGEIFS(Data!O:O,Data!$A:$A,"*PlaneFull45")</f>
        <v>0</v>
      </c>
      <c r="P21">
        <f>AVERAGEIFS(Data!P:P,Data!$A:$A,"*PlaneFull45")</f>
        <v>0</v>
      </c>
      <c r="Q21">
        <f>AVERAGEIFS(Data!Q:Q,Data!$A:$A,"*PlaneFull45")</f>
        <v>0</v>
      </c>
      <c r="R21">
        <f>AVERAGEIFS(Data!R:R,Data!$A:$A,"*PlaneFull45")</f>
        <v>2</v>
      </c>
      <c r="S21">
        <f>AVERAGEIFS(Data!S:S,Data!$A:$A,"*PlaneFull45")</f>
        <v>100</v>
      </c>
      <c r="T21">
        <f>AVERAGEIFS(Data!T:T,Data!$A:$A,"*PlaneFull45")</f>
        <v>0.40000000596046398</v>
      </c>
      <c r="U21">
        <f>AVERAGEIFS(Data!U:U,Data!$A:$A,"*PlaneFull45")</f>
        <v>1.29999995231628</v>
      </c>
      <c r="V21">
        <f>AVERAGEIFS(Data!V:V,Data!$A:$A,"*PlaneFull45")</f>
        <v>0.89999997615814198</v>
      </c>
      <c r="W21" s="2">
        <f>AVERAGEIFS(Data!W:W,Data!$A:$A,"*PlaneFull45")</f>
        <v>2.2086473836679886E-4</v>
      </c>
      <c r="X21" s="2">
        <f>AVERAGEIFS(Data!X:X,Data!$A:$A,"*PlaneFull45")</f>
        <v>2.6204283494735072E-4</v>
      </c>
      <c r="Y21" s="2">
        <f>AVERAGEIFS(Data!Y:Y,Data!$A:$A,"*PlaneFull45")</f>
        <v>9.2773905635112701E-4</v>
      </c>
      <c r="Z21" s="2">
        <f>AVERAGEIFS(Data!Z:Z,Data!$A:$A,"*PlaneFull45")</f>
        <v>7.2241808084072505E-5</v>
      </c>
      <c r="AA21" s="3">
        <f>AVERAGEIFS(Data!AA:AA,Data!$A:$A,"*PlaneFull45")</f>
        <v>1.9254253053481538E-2</v>
      </c>
      <c r="AB21" s="3">
        <f>AVERAGEIFS(Data!AB:AB,Data!$A:$A,"*PlaneFull45")</f>
        <v>0.78561563610543483</v>
      </c>
      <c r="AC21" s="3">
        <f>AVERAGEIFS(Data!AC:AC,Data!$A:$A,"*PlaneFull45")</f>
        <v>-0.16118515654244936</v>
      </c>
      <c r="AD21" s="3">
        <f>AVERAGEIFS(Data!AD:AD,Data!$A:$A,"*PlaneFull45")</f>
        <v>-0.28374893551764546</v>
      </c>
      <c r="AE21" s="3">
        <f>AVERAGEIFS(Data!AE:AE,Data!$A:$A,"*PlaneFull45")</f>
        <v>1.8072562267836587</v>
      </c>
    </row>
    <row r="22" spans="1:31" x14ac:dyDescent="0.25">
      <c r="A22" s="9" t="s">
        <v>184</v>
      </c>
      <c r="B22" s="1">
        <f>AVERAGEIFS(Data!B:B,Data!$A:$A,"*SahParallel")</f>
        <v>74.095576047897211</v>
      </c>
      <c r="C22" s="1">
        <f>AVERAGEIFS(Data!C:C,Data!$A:$A,"*SahParallel")</f>
        <v>66.208186388015704</v>
      </c>
      <c r="D22" s="8">
        <f>AVERAGEIFS(Data!D:D,Data!$A:$A,"*SahParallel")</f>
        <v>86.462933301925545</v>
      </c>
      <c r="E22" s="1">
        <f>AVERAGEIFS(Data!E:E,Data!$A:$A,"*SahParallel")</f>
        <v>54.156437158584531</v>
      </c>
      <c r="F22" s="3">
        <f>AVERAGEIFS(Data!F:F,Data!$A:$A,"*SahParallel")</f>
        <v>0.69024999719113078</v>
      </c>
      <c r="G22" s="8">
        <f>AVERAGEIFS(Data!G:G,Data!$A:$A,"*SahParallel")</f>
        <v>75.099416553974109</v>
      </c>
      <c r="H22" s="1">
        <f>AVERAGEIFS(Data!H:H,Data!$A:$A,"*SahParallel")</f>
        <v>64.832830786704946</v>
      </c>
      <c r="I22" s="1">
        <f>AVERAGEIFS(Data!I:I,Data!$A:$A,"*SahParallel")</f>
        <v>47.506749719381268</v>
      </c>
      <c r="J22" s="8">
        <f>AVERAGEIFS(Data!J:J,Data!$A:$A,"*SahParallel")</f>
        <v>93.267600059509064</v>
      </c>
      <c r="K22" s="1">
        <f>AVERAGEIFS(Data!K:K,Data!$A:$A,"*SahParallel")</f>
        <v>57.02693819999687</v>
      </c>
      <c r="L22" s="3">
        <f>AVERAGEIFS(Data!L:L,Data!$A:$A,"*SahParallel")</f>
        <v>0.4811617592349644</v>
      </c>
      <c r="M22" s="3">
        <f>AVERAGEIFS(Data!M:M,Data!$A:$A,"*SahParallel")</f>
        <v>0.59260994475334838</v>
      </c>
      <c r="N22">
        <f>AVERAGEIFS(Data!N:N,Data!$A:$A,"*SahParallel")</f>
        <v>19.625</v>
      </c>
      <c r="O22">
        <f>AVERAGEIFS(Data!O:O,Data!$A:$A,"*SahParallel")</f>
        <v>0</v>
      </c>
      <c r="P22">
        <f>AVERAGEIFS(Data!P:P,Data!$A:$A,"*SahParallel")</f>
        <v>0</v>
      </c>
      <c r="Q22">
        <f>AVERAGEIFS(Data!Q:Q,Data!$A:$A,"*SahParallel")</f>
        <v>0</v>
      </c>
      <c r="R22">
        <f>AVERAGEIFS(Data!R:R,Data!$A:$A,"*SahParallel")</f>
        <v>2</v>
      </c>
      <c r="S22">
        <f>AVERAGEIFS(Data!S:S,Data!$A:$A,"*SahParallel")</f>
        <v>100</v>
      </c>
      <c r="T22">
        <f>AVERAGEIFS(Data!T:T,Data!$A:$A,"*SahParallel")</f>
        <v>0.40000000596046381</v>
      </c>
      <c r="U22">
        <f>AVERAGEIFS(Data!U:U,Data!$A:$A,"*SahParallel")</f>
        <v>1.2999999523162802</v>
      </c>
      <c r="V22">
        <f>AVERAGEIFS(Data!V:V,Data!$A:$A,"*SahParallel")</f>
        <v>0.89999997615814198</v>
      </c>
      <c r="W22" s="2">
        <f>AVERAGEIFS(Data!W:W,Data!$A:$A,"*SahParallel")</f>
        <v>2.1444465801323493E-4</v>
      </c>
      <c r="X22" s="2">
        <f>AVERAGEIFS(Data!X:X,Data!$A:$A,"*SahParallel")</f>
        <v>2.7329642034601377E-4</v>
      </c>
      <c r="Y22" s="2">
        <f>AVERAGEIFS(Data!Y:Y,Data!$A:$A,"*SahParallel")</f>
        <v>7.4171799951727708E-5</v>
      </c>
      <c r="Z22" s="2">
        <f>AVERAGEIFS(Data!Z:Z,Data!$A:$A,"*SahParallel")</f>
        <v>7.4572846187947976E-5</v>
      </c>
      <c r="AA22" s="3">
        <f>AVERAGEIFS(Data!AA:AA,Data!$A:$A,"*SahParallel")</f>
        <v>4.2904124527412289E-2</v>
      </c>
      <c r="AB22" s="3">
        <f>AVERAGEIFS(Data!AB:AB,Data!$A:$A,"*SahParallel")</f>
        <v>0.41297873971276333</v>
      </c>
      <c r="AC22" s="3">
        <f>AVERAGEIFS(Data!AC:AC,Data!$A:$A,"*SahParallel")</f>
        <v>0.23888320624436107</v>
      </c>
      <c r="AD22" s="3">
        <f>AVERAGEIFS(Data!AD:AD,Data!$A:$A,"*SahParallel")</f>
        <v>3.6030124532825558E-2</v>
      </c>
      <c r="AE22" s="3">
        <f>AVERAGEIFS(Data!AE:AE,Data!$A:$A,"*SahParallel")</f>
        <v>0.70377589835208487</v>
      </c>
    </row>
    <row r="23" spans="1:31" x14ac:dyDescent="0.25">
      <c r="A23" s="9" t="s">
        <v>185</v>
      </c>
      <c r="B23" s="1">
        <f>AVERAGEIFS(Data!B:B,Data!$A:$A,"*Sah15")</f>
        <v>80.793572783469983</v>
      </c>
      <c r="C23" s="1">
        <f>AVERAGEIFS(Data!C:C,Data!$A:$A,"*Sah15")</f>
        <v>66.20818638801569</v>
      </c>
      <c r="D23" s="8">
        <f>AVERAGEIFS(Data!D:D,Data!$A:$A,"*Sah15")</f>
        <v>93.841745138168037</v>
      </c>
      <c r="E23" s="1">
        <f>AVERAGEIFS(Data!E:E,Data!$A:$A,"*Sah15")</f>
        <v>58.247687458991976</v>
      </c>
      <c r="F23" s="3">
        <f>AVERAGEIFS(Data!F:F,Data!$A:$A,"*Sah15")</f>
        <v>0.66681249998509851</v>
      </c>
      <c r="G23" s="8">
        <f>AVERAGEIFS(Data!G:G,Data!$A:$A,"*Sah15")</f>
        <v>83.135439276695053</v>
      </c>
      <c r="H23" s="1">
        <f>AVERAGEIFS(Data!H:H,Data!$A:$A,"*Sah15")</f>
        <v>59.462314426898814</v>
      </c>
      <c r="I23" s="1">
        <f>AVERAGEIFS(Data!I:I,Data!$A:$A,"*Sah15")</f>
        <v>52.117625594139056</v>
      </c>
      <c r="J23" s="8">
        <f>AVERAGEIFS(Data!J:J,Data!$A:$A,"*Sah15")</f>
        <v>97.724826097488162</v>
      </c>
      <c r="K23" s="1">
        <f>AVERAGEIFS(Data!K:K,Data!$A:$A,"*Sah15")</f>
        <v>59.624686956405526</v>
      </c>
      <c r="L23" s="3">
        <f>AVERAGEIFS(Data!L:L,Data!$A:$A,"*Sah15")</f>
        <v>0.53508947603404466</v>
      </c>
      <c r="M23" s="3">
        <f>AVERAGEIFS(Data!M:M,Data!$A:$A,"*Sah15")</f>
        <v>0.64057048037648157</v>
      </c>
      <c r="N23">
        <f>AVERAGEIFS(Data!N:N,Data!$A:$A,"*Sah15")</f>
        <v>20</v>
      </c>
      <c r="O23">
        <f>AVERAGEIFS(Data!O:O,Data!$A:$A,"*Sah15")</f>
        <v>0</v>
      </c>
      <c r="P23">
        <f>AVERAGEIFS(Data!P:P,Data!$A:$A,"*Sah15")</f>
        <v>0</v>
      </c>
      <c r="Q23">
        <f>AVERAGEIFS(Data!Q:Q,Data!$A:$A,"*Sah15")</f>
        <v>0</v>
      </c>
      <c r="R23">
        <f>AVERAGEIFS(Data!R:R,Data!$A:$A,"*Sah15")</f>
        <v>2</v>
      </c>
      <c r="S23">
        <f>AVERAGEIFS(Data!S:S,Data!$A:$A,"*Sah15")</f>
        <v>100</v>
      </c>
      <c r="T23">
        <f>AVERAGEIFS(Data!T:T,Data!$A:$A,"*Sah15")</f>
        <v>0.40000000596046381</v>
      </c>
      <c r="U23">
        <f>AVERAGEIFS(Data!U:U,Data!$A:$A,"*Sah15")</f>
        <v>1.2999999523162802</v>
      </c>
      <c r="V23">
        <f>AVERAGEIFS(Data!V:V,Data!$A:$A,"*Sah15")</f>
        <v>0.89999997615814198</v>
      </c>
      <c r="W23" s="2">
        <f>AVERAGEIFS(Data!W:W,Data!$A:$A,"*Sah15")</f>
        <v>2.3379868434858449E-4</v>
      </c>
      <c r="X23" s="2">
        <f>AVERAGEIFS(Data!X:X,Data!$A:$A,"*Sah15")</f>
        <v>2.6668179089028805E-4</v>
      </c>
      <c r="Y23" s="2">
        <f>AVERAGEIFS(Data!Y:Y,Data!$A:$A,"*Sah15")</f>
        <v>7.2442078362655552E-5</v>
      </c>
      <c r="Z23" s="2">
        <f>AVERAGEIFS(Data!Z:Z,Data!$A:$A,"*Sah15")</f>
        <v>7.2828845532057999E-5</v>
      </c>
      <c r="AA23" s="3">
        <f>AVERAGEIFS(Data!AA:AA,Data!$A:$A,"*Sah15")</f>
        <v>5.204276665184198E-2</v>
      </c>
      <c r="AB23" s="3">
        <f>AVERAGEIFS(Data!AB:AB,Data!$A:$A,"*Sah15")</f>
        <v>0.48874804187714976</v>
      </c>
      <c r="AC23" s="3">
        <f>AVERAGEIFS(Data!AC:AC,Data!$A:$A,"*Sah15")</f>
        <v>0.16130345697010134</v>
      </c>
      <c r="AD23" s="3">
        <f>AVERAGEIFS(Data!AD:AD,Data!$A:$A,"*Sah15")</f>
        <v>-1.4093478564549698E-2</v>
      </c>
      <c r="AE23" s="3">
        <f>AVERAGEIFS(Data!AE:AE,Data!$A:$A,"*Sah15")</f>
        <v>0.73500372347323628</v>
      </c>
    </row>
    <row r="24" spans="1:31" x14ac:dyDescent="0.25">
      <c r="A24" s="9" t="s">
        <v>187</v>
      </c>
      <c r="B24" s="1">
        <f>AVERAGEIFS(Data!B:B,Data!$A:$A,"*SahOblique")</f>
        <v>90.352649688720405</v>
      </c>
      <c r="C24" s="1">
        <f>AVERAGEIFS(Data!C:C,Data!$A:$A,"*SahOblique")</f>
        <v>66.20818638801569</v>
      </c>
      <c r="D24" s="8">
        <f>AVERAGEIFS(Data!D:D,Data!$A:$A,"*SahOblique")</f>
        <v>103.11530399322479</v>
      </c>
      <c r="E24" s="1">
        <f>AVERAGEIFS(Data!E:E,Data!$A:$A,"*SahOblique")</f>
        <v>62.927374839782637</v>
      </c>
      <c r="F24" s="3">
        <f>AVERAGEIFS(Data!F:F,Data!$A:$A,"*SahOblique")</f>
        <v>0.64206249639391855</v>
      </c>
      <c r="G24" s="8">
        <f>AVERAGEIFS(Data!G:G,Data!$A:$A,"*SahOblique")</f>
        <v>93.778453946113302</v>
      </c>
      <c r="H24" s="1">
        <f>AVERAGEIFS(Data!H:H,Data!$A:$A,"*SahOblique")</f>
        <v>40.992270648479398</v>
      </c>
      <c r="I24" s="1">
        <f>AVERAGEIFS(Data!I:I,Data!$A:$A,"*SahOblique")</f>
        <v>57.537250101566194</v>
      </c>
      <c r="J24" s="8">
        <f>AVERAGEIFS(Data!J:J,Data!$A:$A,"*SahOblique")</f>
        <v>96.607706665992481</v>
      </c>
      <c r="K24" s="1">
        <f>AVERAGEIFS(Data!K:K,Data!$A:$A,"*SahOblique")</f>
        <v>58.570125043392053</v>
      </c>
      <c r="L24" s="3">
        <f>AVERAGEIFS(Data!L:L,Data!$A:$A,"*SahOblique")</f>
        <v>0.58539236523210958</v>
      </c>
      <c r="M24" s="3">
        <f>AVERAGEIFS(Data!M:M,Data!$A:$A,"*SahOblique")</f>
        <v>0.66518328711390462</v>
      </c>
      <c r="N24">
        <f>AVERAGEIFS(Data!N:N,Data!$A:$A,"*SahOblique")</f>
        <v>19.4375</v>
      </c>
      <c r="O24">
        <f>AVERAGEIFS(Data!O:O,Data!$A:$A,"*SahOblique")</f>
        <v>0</v>
      </c>
      <c r="P24">
        <f>AVERAGEIFS(Data!P:P,Data!$A:$A,"*SahOblique")</f>
        <v>0</v>
      </c>
      <c r="Q24">
        <f>AVERAGEIFS(Data!Q:Q,Data!$A:$A,"*SahOblique")</f>
        <v>0</v>
      </c>
      <c r="R24">
        <f>AVERAGEIFS(Data!R:R,Data!$A:$A,"*SahOblique")</f>
        <v>2</v>
      </c>
      <c r="S24">
        <f>AVERAGEIFS(Data!S:S,Data!$A:$A,"*SahOblique")</f>
        <v>100</v>
      </c>
      <c r="T24">
        <f>AVERAGEIFS(Data!T:T,Data!$A:$A,"*SahOblique")</f>
        <v>0.40000000596046381</v>
      </c>
      <c r="U24">
        <f>AVERAGEIFS(Data!U:U,Data!$A:$A,"*SahOblique")</f>
        <v>1.2999999523162802</v>
      </c>
      <c r="V24">
        <f>AVERAGEIFS(Data!V:V,Data!$A:$A,"*SahOblique")</f>
        <v>0.89999997615814198</v>
      </c>
      <c r="W24" s="2">
        <f>AVERAGEIFS(Data!W:W,Data!$A:$A,"*SahOblique")</f>
        <v>2.4327094797627028E-4</v>
      </c>
      <c r="X24" s="2">
        <f>AVERAGEIFS(Data!X:X,Data!$A:$A,"*SahOblique")</f>
        <v>2.6642850752978077E-4</v>
      </c>
      <c r="Y24" s="2">
        <f>AVERAGEIFS(Data!Y:Y,Data!$A:$A,"*SahOblique")</f>
        <v>7.260913434947719E-5</v>
      </c>
      <c r="Z24" s="2">
        <f>AVERAGEIFS(Data!Z:Z,Data!$A:$A,"*SahOblique")</f>
        <v>7.2534048285888234E-5</v>
      </c>
      <c r="AA24" s="3">
        <f>AVERAGEIFS(Data!AA:AA,Data!$A:$A,"*SahOblique")</f>
        <v>7.7722684953536375E-2</v>
      </c>
      <c r="AB24" s="3">
        <f>AVERAGEIFS(Data!AB:AB,Data!$A:$A,"*SahOblique")</f>
        <v>0.5242482834429526</v>
      </c>
      <c r="AC24" s="3">
        <f>AVERAGEIFS(Data!AC:AC,Data!$A:$A,"*SahOblique")</f>
        <v>1.6602437265677034E-2</v>
      </c>
      <c r="AD24" s="3">
        <f>AVERAGEIFS(Data!AD:AD,Data!$A:$A,"*SahOblique")</f>
        <v>-0.10875704298116745</v>
      </c>
      <c r="AE24" s="3">
        <f>AVERAGEIFS(Data!AE:AE,Data!$A:$A,"*SahOblique")</f>
        <v>0.94314455702455302</v>
      </c>
    </row>
    <row r="25" spans="1:31" x14ac:dyDescent="0.25">
      <c r="A25" s="9" t="s">
        <v>186</v>
      </c>
      <c r="B25" s="1">
        <f>AVERAGEIFS(Data!B:B,Data!$A:$A,"*Sah45")</f>
        <v>103.98886859416928</v>
      </c>
      <c r="C25" s="1">
        <f>AVERAGEIFS(Data!C:C,Data!$A:$A,"*Sah45")</f>
        <v>66.208186388015704</v>
      </c>
      <c r="D25" s="8">
        <f>AVERAGEIFS(Data!D:D,Data!$A:$A,"*Sah45")</f>
        <v>116.00120794773061</v>
      </c>
      <c r="E25" s="1">
        <f>AVERAGEIFS(Data!E:E,Data!$A:$A,"*Sah45")</f>
        <v>74.440999627113186</v>
      </c>
      <c r="F25" s="3">
        <f>AVERAGEIFS(Data!F:F,Data!$A:$A,"*Sah45")</f>
        <v>0.64068749547004678</v>
      </c>
      <c r="G25" s="8">
        <f>AVERAGEIFS(Data!G:G,Data!$A:$A,"*Sah45")</f>
        <v>106.30559539794892</v>
      </c>
      <c r="H25" s="1">
        <f>AVERAGEIFS(Data!H:H,Data!$A:$A,"*Sah45")</f>
        <v>51.17243053019034</v>
      </c>
      <c r="I25" s="1">
        <f>AVERAGEIFS(Data!I:I,Data!$A:$A,"*Sah45")</f>
        <v>68.973874926566992</v>
      </c>
      <c r="J25" s="8">
        <f>AVERAGEIFS(Data!J:J,Data!$A:$A,"*Sah45")</f>
        <v>101.2355374097821</v>
      </c>
      <c r="K25" s="1">
        <f>AVERAGEIFS(Data!K:K,Data!$A:$A,"*Sah45")</f>
        <v>61.203625380992733</v>
      </c>
      <c r="L25" s="3">
        <f>AVERAGEIFS(Data!L:L,Data!$A:$A,"*Sah45")</f>
        <v>0.59644883126020365</v>
      </c>
      <c r="M25" s="3">
        <f>AVERAGEIFS(Data!M:M,Data!$A:$A,"*Sah45")</f>
        <v>0.66649834997951951</v>
      </c>
      <c r="N25">
        <f>AVERAGEIFS(Data!N:N,Data!$A:$A,"*Sah45")</f>
        <v>20.4375</v>
      </c>
      <c r="O25">
        <f>AVERAGEIFS(Data!O:O,Data!$A:$A,"*Sah45")</f>
        <v>0</v>
      </c>
      <c r="P25">
        <f>AVERAGEIFS(Data!P:P,Data!$A:$A,"*Sah45")</f>
        <v>0</v>
      </c>
      <c r="Q25">
        <f>AVERAGEIFS(Data!Q:Q,Data!$A:$A,"*Sah45")</f>
        <v>0</v>
      </c>
      <c r="R25">
        <f>AVERAGEIFS(Data!R:R,Data!$A:$A,"*Sah45")</f>
        <v>2</v>
      </c>
      <c r="S25">
        <f>AVERAGEIFS(Data!S:S,Data!$A:$A,"*Sah45")</f>
        <v>100</v>
      </c>
      <c r="T25">
        <f>AVERAGEIFS(Data!T:T,Data!$A:$A,"*Sah45")</f>
        <v>0.40000000596046381</v>
      </c>
      <c r="U25">
        <f>AVERAGEIFS(Data!U:U,Data!$A:$A,"*Sah45")</f>
        <v>1.2999999523162802</v>
      </c>
      <c r="V25">
        <f>AVERAGEIFS(Data!V:V,Data!$A:$A,"*Sah45")</f>
        <v>0.89999997615814198</v>
      </c>
      <c r="W25" s="2">
        <f>AVERAGEIFS(Data!W:W,Data!$A:$A,"*Sah45")</f>
        <v>2.3103255716705421E-4</v>
      </c>
      <c r="X25" s="2">
        <f>AVERAGEIFS(Data!X:X,Data!$A:$A,"*Sah45")</f>
        <v>2.6881473604589652E-4</v>
      </c>
      <c r="Y25" s="2">
        <f>AVERAGEIFS(Data!Y:Y,Data!$A:$A,"*Sah45")</f>
        <v>7.2504675699747127E-5</v>
      </c>
      <c r="Z25" s="2">
        <f>AVERAGEIFS(Data!Z:Z,Data!$A:$A,"*Sah45")</f>
        <v>7.2669295150262742E-5</v>
      </c>
      <c r="AA25" s="3">
        <f>AVERAGEIFS(Data!AA:AA,Data!$A:$A,"*Sah45")</f>
        <v>8.1041962451647132E-2</v>
      </c>
      <c r="AB25" s="3">
        <f>AVERAGEIFS(Data!AB:AB,Data!$A:$A,"*Sah45")</f>
        <v>0.66654264957322973</v>
      </c>
      <c r="AC25" s="3">
        <f>AVERAGEIFS(Data!AC:AC,Data!$A:$A,"*Sah45")</f>
        <v>-1.1342846264851485E-2</v>
      </c>
      <c r="AD25" s="3">
        <f>AVERAGEIFS(Data!AD:AD,Data!$A:$A,"*Sah45")</f>
        <v>-0.13984380694979937</v>
      </c>
      <c r="AE25" s="3">
        <f>AVERAGEIFS(Data!AE:AE,Data!$A:$A,"*Sah45")</f>
        <v>1.1590924334161192</v>
      </c>
    </row>
    <row r="26" spans="1:31" x14ac:dyDescent="0.25">
      <c r="A26" t="s">
        <v>139</v>
      </c>
      <c r="B26" s="1">
        <f>AVERAGEIFS(Data!B:B,Data!$A:$A,"*PlaneFullParallelLongest")</f>
        <v>136.79615235328652</v>
      </c>
      <c r="C26" s="1">
        <f>AVERAGEIFS(Data!C:C,Data!$A:$A,"*PlaneFullParallelLongest")</f>
        <v>66.20818638801569</v>
      </c>
      <c r="D26" s="8">
        <f>AVERAGEIFS(Data!D:D,Data!$A:$A,"*PlaneFullParallelLongest")</f>
        <v>147.78365993499713</v>
      </c>
      <c r="E26" s="1">
        <f>AVERAGEIFS(Data!E:E,Data!$A:$A,"*PlaneFullParallelLongest")</f>
        <v>102.97762370109544</v>
      </c>
      <c r="F26" s="3">
        <f>AVERAGEIFS(Data!F:F,Data!$A:$A,"*PlaneFullParallelLongest")</f>
        <v>0.76174999587237791</v>
      </c>
      <c r="G26" s="8">
        <f>AVERAGEIFS(Data!G:G,Data!$A:$A,"*PlaneFullParallelLongest")</f>
        <v>136.90715551376314</v>
      </c>
      <c r="H26" s="1">
        <f>AVERAGEIFS(Data!H:H,Data!$A:$A,"*PlaneFullParallelLongest")</f>
        <v>106.74193608760817</v>
      </c>
      <c r="I26" s="1">
        <f>AVERAGEIFS(Data!I:I,Data!$A:$A,"*PlaneFullParallelLongest")</f>
        <v>96.505125045776126</v>
      </c>
      <c r="J26" s="8">
        <f>AVERAGEIFS(Data!J:J,Data!$A:$A,"*PlaneFullParallelLongest")</f>
        <v>101.67356824874852</v>
      </c>
      <c r="K26" s="1">
        <f>AVERAGEIFS(Data!K:K,Data!$A:$A,"*PlaneFullParallelLongest")</f>
        <v>62.26450097560879</v>
      </c>
      <c r="L26" s="3">
        <f>AVERAGEIFS(Data!L:L,Data!$A:$A,"*PlaneFullParallelLongest")</f>
        <v>0.58966976776719049</v>
      </c>
      <c r="M26" s="3">
        <f>AVERAGEIFS(Data!M:M,Data!$A:$A,"*PlaneFullParallelLongest")</f>
        <v>0.61758983880281404</v>
      </c>
      <c r="N26">
        <f>AVERAGEIFS(Data!N:N,Data!$A:$A,"*PlaneFullParallelLongest")</f>
        <v>21</v>
      </c>
      <c r="O26">
        <f>AVERAGEIFS(Data!O:O,Data!$A:$A,"*PlaneFullParallelLongest")</f>
        <v>0</v>
      </c>
      <c r="P26">
        <f>AVERAGEIFS(Data!P:P,Data!$A:$A,"*PlaneFullParallelLongest")</f>
        <v>0</v>
      </c>
      <c r="Q26">
        <f>AVERAGEIFS(Data!Q:Q,Data!$A:$A,"*PlaneFullParallelLongest")</f>
        <v>0</v>
      </c>
      <c r="R26">
        <f>AVERAGEIFS(Data!R:R,Data!$A:$A,"*PlaneFullParallelLongest")</f>
        <v>2</v>
      </c>
      <c r="S26">
        <f>AVERAGEIFS(Data!S:S,Data!$A:$A,"*PlaneFullParallelLongest")</f>
        <v>100</v>
      </c>
      <c r="T26">
        <f>AVERAGEIFS(Data!T:T,Data!$A:$A,"*PlaneFullParallelLongest")</f>
        <v>0.89999997615814198</v>
      </c>
      <c r="U26">
        <f>AVERAGEIFS(Data!U:U,Data!$A:$A,"*PlaneFullParallelLongest")</f>
        <v>1.29999995231628</v>
      </c>
      <c r="V26">
        <f>AVERAGEIFS(Data!V:V,Data!$A:$A,"*PlaneFullParallelLongest")</f>
        <v>0.89999997615814198</v>
      </c>
      <c r="W26" s="2">
        <f>AVERAGEIFS(Data!W:W,Data!$A:$A,"*PlaneFullParallelLongest")</f>
        <v>2.631981988088224E-4</v>
      </c>
      <c r="X26" s="2">
        <f>AVERAGEIFS(Data!X:X,Data!$A:$A,"*PlaneFullParallelLongest")</f>
        <v>2.6383189469925074E-4</v>
      </c>
      <c r="Y26" s="2">
        <f>AVERAGEIFS(Data!Y:Y,Data!$A:$A,"*PlaneFullParallelLongest")</f>
        <v>1.3384898775257125E-3</v>
      </c>
      <c r="Z26" s="2">
        <f>AVERAGEIFS(Data!Z:Z,Data!$A:$A,"*PlaneFullParallelLongest")</f>
        <v>7.2619372076587697E-5</v>
      </c>
      <c r="AA26" s="3">
        <f>AVERAGEIFS(Data!AA:AA,Data!$A:$A,"*PlaneFullParallelLongest")</f>
        <v>1.4962451709864683E-2</v>
      </c>
      <c r="AB26" s="3">
        <f>AVERAGEIFS(Data!AB:AB,Data!$A:$A,"*PlaneFullParallelLongest")</f>
        <v>0.55089834221099354</v>
      </c>
      <c r="AC26" s="3">
        <f>AVERAGEIFS(Data!AC:AC,Data!$A:$A,"*PlaneFullParallelLongest")</f>
        <v>-0.12857684813671577</v>
      </c>
      <c r="AD26" s="3">
        <f>AVERAGEIFS(Data!AD:AD,Data!$A:$A,"*PlaneFullParallelLongest")</f>
        <v>-0.24185280581887861</v>
      </c>
      <c r="AE26" s="3">
        <f>AVERAGEIFS(Data!AE:AE,Data!$A:$A,"*PlaneFullParallelLongest")</f>
        <v>1.2373322895226855</v>
      </c>
    </row>
    <row r="27" spans="1:31" x14ac:dyDescent="0.25">
      <c r="A27" t="s">
        <v>140</v>
      </c>
      <c r="B27" s="1">
        <f>AVERAGEIFS(Data!B:B,Data!$A:$A,"*PlaneFull15Longest")</f>
        <v>183.76424479484524</v>
      </c>
      <c r="C27" s="1">
        <f>AVERAGEIFS(Data!C:C,Data!$A:$A,"*PlaneFull15Longest")</f>
        <v>66.20818638801569</v>
      </c>
      <c r="D27" s="8">
        <f>AVERAGEIFS(Data!D:D,Data!$A:$A,"*PlaneFull15Longest")</f>
        <v>192.69190883636435</v>
      </c>
      <c r="E27" s="1">
        <f>AVERAGEIFS(Data!E:E,Data!$A:$A,"*PlaneFull15Longest")</f>
        <v>136.40449976921053</v>
      </c>
      <c r="F27" s="3">
        <f>AVERAGEIFS(Data!F:F,Data!$A:$A,"*PlaneFull15Longest")</f>
        <v>0.74137500580400184</v>
      </c>
      <c r="G27" s="8">
        <f>AVERAGEIFS(Data!G:G,Data!$A:$A,"*PlaneFull15Longest")</f>
        <v>183.11065888404818</v>
      </c>
      <c r="H27" s="1">
        <f>AVERAGEIFS(Data!H:H,Data!$A:$A,"*PlaneFull15Longest")</f>
        <v>111.25143170356732</v>
      </c>
      <c r="I27" s="1">
        <f>AVERAGEIFS(Data!I:I,Data!$A:$A,"*PlaneFull15Longest")</f>
        <v>130.86787509918199</v>
      </c>
      <c r="J27" s="8">
        <f>AVERAGEIFS(Data!J:J,Data!$A:$A,"*PlaneFull15Longest")</f>
        <v>112.34608268737767</v>
      </c>
      <c r="K27" s="1">
        <f>AVERAGEIFS(Data!K:K,Data!$A:$A,"*PlaneFull15Longest")</f>
        <v>68.59237539768209</v>
      </c>
      <c r="L27" s="3">
        <f>AVERAGEIFS(Data!L:L,Data!$A:$A,"*PlaneFull15Longest")</f>
        <v>0.64234881475567773</v>
      </c>
      <c r="M27" s="3">
        <f>AVERAGEIFS(Data!M:M,Data!$A:$A,"*PlaneFull15Longest")</f>
        <v>0.69516959786415056</v>
      </c>
      <c r="N27">
        <f>AVERAGEIFS(Data!N:N,Data!$A:$A,"*PlaneFull15Longest")</f>
        <v>21.125</v>
      </c>
      <c r="O27">
        <f>AVERAGEIFS(Data!O:O,Data!$A:$A,"*PlaneFull15Longest")</f>
        <v>0</v>
      </c>
      <c r="P27">
        <f>AVERAGEIFS(Data!P:P,Data!$A:$A,"*PlaneFull15Longest")</f>
        <v>0</v>
      </c>
      <c r="Q27">
        <f>AVERAGEIFS(Data!Q:Q,Data!$A:$A,"*PlaneFull15Longest")</f>
        <v>0</v>
      </c>
      <c r="R27">
        <f>AVERAGEIFS(Data!R:R,Data!$A:$A,"*PlaneFull15Longest")</f>
        <v>2</v>
      </c>
      <c r="S27">
        <f>AVERAGEIFS(Data!S:S,Data!$A:$A,"*PlaneFull15Longest")</f>
        <v>100</v>
      </c>
      <c r="T27">
        <f>AVERAGEIFS(Data!T:T,Data!$A:$A,"*PlaneFull15Longest")</f>
        <v>0.89999997615814198</v>
      </c>
      <c r="U27">
        <f>AVERAGEIFS(Data!U:U,Data!$A:$A,"*PlaneFull15Longest")</f>
        <v>1.29999995231628</v>
      </c>
      <c r="V27">
        <f>AVERAGEIFS(Data!V:V,Data!$A:$A,"*PlaneFull15Longest")</f>
        <v>0.89999997615814198</v>
      </c>
      <c r="W27" s="2">
        <f>AVERAGEIFS(Data!W:W,Data!$A:$A,"*PlaneFull15Longest")</f>
        <v>2.6861246078624336E-4</v>
      </c>
      <c r="X27" s="2">
        <f>AVERAGEIFS(Data!X:X,Data!$A:$A,"*PlaneFull15Longest")</f>
        <v>2.6158788023167236E-4</v>
      </c>
      <c r="Y27" s="2">
        <f>AVERAGEIFS(Data!Y:Y,Data!$A:$A,"*PlaneFull15Longest")</f>
        <v>1.6708885086700262E-3</v>
      </c>
      <c r="Z27" s="2">
        <f>AVERAGEIFS(Data!Z:Z,Data!$A:$A,"*PlaneFull15Longest")</f>
        <v>7.206063310150053E-5</v>
      </c>
      <c r="AA27" s="3">
        <f>AVERAGEIFS(Data!AA:AA,Data!$A:$A,"*PlaneFull15Longest")</f>
        <v>1.6702446822719853E-2</v>
      </c>
      <c r="AB27" s="3">
        <f>AVERAGEIFS(Data!AB:AB,Data!$A:$A,"*PlaneFull15Longest")</f>
        <v>0.72697001835835773</v>
      </c>
      <c r="AC27" s="3">
        <f>AVERAGEIFS(Data!AC:AC,Data!$A:$A,"*PlaneFull15Longest")</f>
        <v>-0.20488103348021625</v>
      </c>
      <c r="AD27" s="3">
        <f>AVERAGEIFS(Data!AD:AD,Data!$A:$A,"*PlaneFull15Longest")</f>
        <v>-0.30785678453459209</v>
      </c>
      <c r="AE27" s="3">
        <f>AVERAGEIFS(Data!AE:AE,Data!$A:$A,"*PlaneFull15Longest")</f>
        <v>1.7058674963801366</v>
      </c>
    </row>
    <row r="28" spans="1:31" x14ac:dyDescent="0.25">
      <c r="A28" t="s">
        <v>141</v>
      </c>
      <c r="B28" s="1">
        <f>AVERAGEIFS(Data!B:B,Data!$A:$A,"*PlaneFull45Longest")</f>
        <v>210.87701630592298</v>
      </c>
      <c r="C28" s="1">
        <f>AVERAGEIFS(Data!C:C,Data!$A:$A,"*PlaneFull45Longest")</f>
        <v>66.20818638801569</v>
      </c>
      <c r="D28" s="8">
        <f>AVERAGEIFS(Data!D:D,Data!$A:$A,"*PlaneFull45Longest")</f>
        <v>220.34534978866552</v>
      </c>
      <c r="E28" s="1">
        <f>AVERAGEIFS(Data!E:E,Data!$A:$A,"*PlaneFull45Longest")</f>
        <v>158.10687708854653</v>
      </c>
      <c r="F28" s="3">
        <f>AVERAGEIFS(Data!F:F,Data!$A:$A,"*PlaneFull45Longest")</f>
        <v>0.72787500545382466</v>
      </c>
      <c r="G28" s="8">
        <f>AVERAGEIFS(Data!G:G,Data!$A:$A,"*PlaneFull45Longest")</f>
        <v>210.54564189910857</v>
      </c>
      <c r="H28" s="1">
        <f>AVERAGEIFS(Data!H:H,Data!$A:$A,"*PlaneFull45Longest")</f>
        <v>91.393058300018239</v>
      </c>
      <c r="I28" s="1">
        <f>AVERAGEIFS(Data!I:I,Data!$A:$A,"*PlaneFull45Longest")</f>
        <v>152.56162321567513</v>
      </c>
      <c r="J28" s="8">
        <f>AVERAGEIFS(Data!J:J,Data!$A:$A,"*PlaneFull45Longest")</f>
        <v>116.16039037704432</v>
      </c>
      <c r="K28" s="1">
        <f>AVERAGEIFS(Data!K:K,Data!$A:$A,"*PlaneFull45Longest")</f>
        <v>70.601250171661306</v>
      </c>
      <c r="L28" s="3">
        <f>AVERAGEIFS(Data!L:L,Data!$A:$A,"*PlaneFull45Longest")</f>
        <v>0.61857146024703924</v>
      </c>
      <c r="M28" s="3">
        <f>AVERAGEIFS(Data!M:M,Data!$A:$A,"*PlaneFull45Longest")</f>
        <v>0.66078653559088663</v>
      </c>
      <c r="N28">
        <f>AVERAGEIFS(Data!N:N,Data!$A:$A,"*PlaneFull45Longest")</f>
        <v>20.5</v>
      </c>
      <c r="O28">
        <f>AVERAGEIFS(Data!O:O,Data!$A:$A,"*PlaneFull45Longest")</f>
        <v>0</v>
      </c>
      <c r="P28">
        <f>AVERAGEIFS(Data!P:P,Data!$A:$A,"*PlaneFull45Longest")</f>
        <v>0</v>
      </c>
      <c r="Q28">
        <f>AVERAGEIFS(Data!Q:Q,Data!$A:$A,"*PlaneFull45Longest")</f>
        <v>0</v>
      </c>
      <c r="R28">
        <f>AVERAGEIFS(Data!R:R,Data!$A:$A,"*PlaneFull45Longest")</f>
        <v>2</v>
      </c>
      <c r="S28">
        <f>AVERAGEIFS(Data!S:S,Data!$A:$A,"*PlaneFull45Longest")</f>
        <v>100</v>
      </c>
      <c r="T28">
        <f>AVERAGEIFS(Data!T:T,Data!$A:$A,"*PlaneFull45Longest")</f>
        <v>0.89999997615814198</v>
      </c>
      <c r="U28">
        <f>AVERAGEIFS(Data!U:U,Data!$A:$A,"*PlaneFull45Longest")</f>
        <v>1.29999995231628</v>
      </c>
      <c r="V28">
        <f>AVERAGEIFS(Data!V:V,Data!$A:$A,"*PlaneFull45Longest")</f>
        <v>0.89999997615814198</v>
      </c>
      <c r="W28" s="2">
        <f>AVERAGEIFS(Data!W:W,Data!$A:$A,"*PlaneFull45Longest")</f>
        <v>2.6616181639837989E-4</v>
      </c>
      <c r="X28" s="2">
        <f>AVERAGEIFS(Data!X:X,Data!$A:$A,"*PlaneFull45Longest")</f>
        <v>2.5958303012885099E-4</v>
      </c>
      <c r="Y28" s="2">
        <f>AVERAGEIFS(Data!Y:Y,Data!$A:$A,"*PlaneFull45Longest")</f>
        <v>1.7186842305818527E-3</v>
      </c>
      <c r="Z28" s="2">
        <f>AVERAGEIFS(Data!Z:Z,Data!$A:$A,"*PlaneFull45Longest")</f>
        <v>7.1917147579370012E-5</v>
      </c>
      <c r="AA28" s="3">
        <f>AVERAGEIFS(Data!AA:AA,Data!$A:$A,"*PlaneFull45Longest")</f>
        <v>1.2473117087622809E-2</v>
      </c>
      <c r="AB28" s="3">
        <f>AVERAGEIFS(Data!AB:AB,Data!$A:$A,"*PlaneFull45Longest")</f>
        <v>0.77837246642251623</v>
      </c>
      <c r="AC28" s="3">
        <f>AVERAGEIFS(Data!AC:AC,Data!$A:$A,"*PlaneFull45Longest")</f>
        <v>-0.22759936347353216</v>
      </c>
      <c r="AD28" s="3">
        <f>AVERAGEIFS(Data!AD:AD,Data!$A:$A,"*PlaneFull45Longest")</f>
        <v>-0.33380018147815177</v>
      </c>
      <c r="AE28" s="3">
        <f>AVERAGEIFS(Data!AE:AE,Data!$A:$A,"*PlaneFull45Longest")</f>
        <v>2.471314343414361</v>
      </c>
    </row>
    <row r="29" spans="1:31" x14ac:dyDescent="0.25">
      <c r="A29" t="s">
        <v>142</v>
      </c>
      <c r="B29" s="1">
        <f>AVERAGEIFS(Data!B:B,Data!$A:$A,"*PlaneFullObliqueLongest")</f>
        <v>193.96651577949496</v>
      </c>
      <c r="C29" s="1">
        <f>AVERAGEIFS(Data!C:C,Data!$A:$A,"*PlaneFullObliqueLongest")</f>
        <v>66.20818638801569</v>
      </c>
      <c r="D29" s="8">
        <f>AVERAGEIFS(Data!D:D,Data!$A:$A,"*PlaneFullObliqueLongest")</f>
        <v>202.81193017959575</v>
      </c>
      <c r="E29" s="1">
        <f>AVERAGEIFS(Data!E:E,Data!$A:$A,"*PlaneFullObliqueLongest")</f>
        <v>141.44012618064869</v>
      </c>
      <c r="F29" s="3">
        <f>AVERAGEIFS(Data!F:F,Data!$A:$A,"*PlaneFullObliqueLongest")</f>
        <v>0.73774999473243918</v>
      </c>
      <c r="G29" s="8">
        <f>AVERAGEIFS(Data!G:G,Data!$A:$A,"*PlaneFullObliqueLongest")</f>
        <v>193.00810623168914</v>
      </c>
      <c r="H29" s="1">
        <f>AVERAGEIFS(Data!H:H,Data!$A:$A,"*PlaneFullObliqueLongest")</f>
        <v>76.359369874000464</v>
      </c>
      <c r="I29" s="1">
        <f>AVERAGEIFS(Data!I:I,Data!$A:$A,"*PlaneFullObliqueLongest")</f>
        <v>135.88787436485262</v>
      </c>
      <c r="J29" s="8">
        <f>AVERAGEIFS(Data!J:J,Data!$A:$A,"*PlaneFullObliqueLongest")</f>
        <v>110.21960020065285</v>
      </c>
      <c r="K29" s="1">
        <f>AVERAGEIFS(Data!K:K,Data!$A:$A,"*PlaneFullObliqueLongest")</f>
        <v>67.136249423026939</v>
      </c>
      <c r="L29" s="3">
        <f>AVERAGEIFS(Data!L:L,Data!$A:$A,"*PlaneFullObliqueLongest")</f>
        <v>0.65031332150101617</v>
      </c>
      <c r="M29" s="3">
        <f>AVERAGEIFS(Data!M:M,Data!$A:$A,"*PlaneFullObliqueLongest")</f>
        <v>0.73218544945120756</v>
      </c>
      <c r="N29">
        <f>AVERAGEIFS(Data!N:N,Data!$A:$A,"*PlaneFullObliqueLongest")</f>
        <v>23.125</v>
      </c>
      <c r="O29">
        <f>AVERAGEIFS(Data!O:O,Data!$A:$A,"*PlaneFullObliqueLongest")</f>
        <v>0</v>
      </c>
      <c r="P29">
        <f>AVERAGEIFS(Data!P:P,Data!$A:$A,"*PlaneFullObliqueLongest")</f>
        <v>0</v>
      </c>
      <c r="Q29">
        <f>AVERAGEIFS(Data!Q:Q,Data!$A:$A,"*PlaneFullObliqueLongest")</f>
        <v>0</v>
      </c>
      <c r="R29">
        <f>AVERAGEIFS(Data!R:R,Data!$A:$A,"*PlaneFullObliqueLongest")</f>
        <v>2</v>
      </c>
      <c r="S29">
        <f>AVERAGEIFS(Data!S:S,Data!$A:$A,"*PlaneFullObliqueLongest")</f>
        <v>100</v>
      </c>
      <c r="T29">
        <f>AVERAGEIFS(Data!T:T,Data!$A:$A,"*PlaneFullObliqueLongest")</f>
        <v>0.89999997615814198</v>
      </c>
      <c r="U29">
        <f>AVERAGEIFS(Data!U:U,Data!$A:$A,"*PlaneFullObliqueLongest")</f>
        <v>1.29999995231628</v>
      </c>
      <c r="V29">
        <f>AVERAGEIFS(Data!V:V,Data!$A:$A,"*PlaneFullObliqueLongest")</f>
        <v>0.89999997615814198</v>
      </c>
      <c r="W29" s="2">
        <f>AVERAGEIFS(Data!W:W,Data!$A:$A,"*PlaneFullObliqueLongest")</f>
        <v>2.6863676976063235E-4</v>
      </c>
      <c r="X29" s="2">
        <f>AVERAGEIFS(Data!X:X,Data!$A:$A,"*PlaneFullObliqueLongest")</f>
        <v>2.648329500516406E-4</v>
      </c>
      <c r="Y29" s="2">
        <f>AVERAGEIFS(Data!Y:Y,Data!$A:$A,"*PlaneFullObliqueLongest")</f>
        <v>1.814297604141751E-3</v>
      </c>
      <c r="Z29" s="2">
        <f>AVERAGEIFS(Data!Z:Z,Data!$A:$A,"*PlaneFullObliqueLongest")</f>
        <v>7.2785490374371848E-5</v>
      </c>
      <c r="AA29" s="3">
        <f>AVERAGEIFS(Data!AA:AA,Data!$A:$A,"*PlaneFullObliqueLongest")</f>
        <v>2.2034580004440283E-2</v>
      </c>
      <c r="AB29" s="3">
        <f>AVERAGEIFS(Data!AB:AB,Data!$A:$A,"*PlaneFullObliqueLongest")</f>
        <v>0.68015806495279885</v>
      </c>
      <c r="AC29" s="3">
        <f>AVERAGEIFS(Data!AC:AC,Data!$A:$A,"*PlaneFullObliqueLongest")</f>
        <v>-0.26898824313729719</v>
      </c>
      <c r="AD29" s="3">
        <f>AVERAGEIFS(Data!AD:AD,Data!$A:$A,"*PlaneFullObliqueLongest")</f>
        <v>-0.37120484137919191</v>
      </c>
      <c r="AE29" s="3">
        <f>AVERAGEIFS(Data!AE:AE,Data!$A:$A,"*PlaneFullObliqueLongest")</f>
        <v>2.2919386671970909</v>
      </c>
    </row>
    <row r="30" spans="1:31" x14ac:dyDescent="0.25">
      <c r="A30" t="s">
        <v>258</v>
      </c>
      <c r="B30" s="1">
        <f>AVERAGEIFS(Data!B:B,Data!$A:$A,"*PlaneFullStandardParallel")</f>
        <v>130.52513599395732</v>
      </c>
      <c r="C30" s="1">
        <f>AVERAGEIFS(Data!C:C,Data!$A:$A,"*PlaneFullStandardParallel")</f>
        <v>61.771188735961772</v>
      </c>
      <c r="D30" s="8">
        <f>AVERAGEIFS(Data!D:D,Data!$A:$A,"*PlaneFullStandardParallel")</f>
        <v>141.5237088203427</v>
      </c>
      <c r="E30" s="1">
        <f>AVERAGEIFS(Data!E:E,Data!$A:$A,"*PlaneFullStandardParallel")</f>
        <v>97.59187459945646</v>
      </c>
      <c r="F30" s="3">
        <f>AVERAGEIFS(Data!F:F,Data!$A:$A,"*PlaneFullStandardParallel")</f>
        <v>0.7664999999105927</v>
      </c>
      <c r="G30" s="8">
        <f>AVERAGEIFS(Data!G:G,Data!$A:$A,"*PlaneFullStandardParallel")</f>
        <v>131.29900741577117</v>
      </c>
      <c r="H30" s="1">
        <f>AVERAGEIFS(Data!H:H,Data!$A:$A,"*PlaneFullStandardParallel")</f>
        <v>76.52280294895165</v>
      </c>
      <c r="I30" s="1">
        <f>AVERAGEIFS(Data!I:I,Data!$A:$A,"*PlaneFullStandardParallel")</f>
        <v>91.426375269889519</v>
      </c>
      <c r="J30" s="8">
        <f>AVERAGEIFS(Data!J:J,Data!$A:$A,"*PlaneFullStandardParallel")</f>
        <v>93.74698233604407</v>
      </c>
      <c r="K30" s="1">
        <f>AVERAGEIFS(Data!K:K,Data!$A:$A,"*PlaneFullStandardParallel")</f>
        <v>58.246749758720348</v>
      </c>
      <c r="L30" s="3">
        <f>AVERAGEIFS(Data!L:L,Data!$A:$A,"*PlaneFullStandardParallel")</f>
        <v>0.62733525037765459</v>
      </c>
      <c r="M30" s="3">
        <f>AVERAGEIFS(Data!M:M,Data!$A:$A,"*PlaneFullStandardParallel")</f>
        <v>0.66035857051610891</v>
      </c>
      <c r="N30">
        <f>AVERAGEIFS(Data!N:N,Data!$A:$A,"*PlaneFullStandardParallel")</f>
        <v>18.5</v>
      </c>
      <c r="O30">
        <f>AVERAGEIFS(Data!O:O,Data!$A:$A,"*PlaneFullStandardParallel")</f>
        <v>0</v>
      </c>
      <c r="P30">
        <f>AVERAGEIFS(Data!P:P,Data!$A:$A,"*PlaneFullStandardParallel")</f>
        <v>0</v>
      </c>
      <c r="Q30">
        <f>AVERAGEIFS(Data!Q:Q,Data!$A:$A,"*PlaneFullStandardParallel")</f>
        <v>0</v>
      </c>
      <c r="R30">
        <f>AVERAGEIFS(Data!R:R,Data!$A:$A,"*PlaneFullStandardParallel")</f>
        <v>2</v>
      </c>
      <c r="S30">
        <f>AVERAGEIFS(Data!S:S,Data!$A:$A,"*PlaneFullStandardParallel")</f>
        <v>100</v>
      </c>
      <c r="T30">
        <f>AVERAGEIFS(Data!T:T,Data!$A:$A,"*PlaneFullStandardParallel")</f>
        <v>0.89999997615814198</v>
      </c>
      <c r="U30">
        <f>AVERAGEIFS(Data!U:U,Data!$A:$A,"*PlaneFullStandardParallel")</f>
        <v>1.29999995231628</v>
      </c>
      <c r="V30">
        <f>AVERAGEIFS(Data!V:V,Data!$A:$A,"*PlaneFullStandardParallel")</f>
        <v>0.89999997615814198</v>
      </c>
      <c r="W30" s="2">
        <f>AVERAGEIFS(Data!W:W,Data!$A:$A,"*PlaneFullStandardParallel")</f>
        <v>2.6832842195290097E-4</v>
      </c>
      <c r="X30" s="2">
        <f>AVERAGEIFS(Data!X:X,Data!$A:$A,"*PlaneFullStandardParallel")</f>
        <v>2.8146508702775404E-4</v>
      </c>
      <c r="Y30" s="2">
        <f>AVERAGEIFS(Data!Y:Y,Data!$A:$A,"*PlaneFullStandardParallel")</f>
        <v>7.4265477451262968E-5</v>
      </c>
      <c r="Z30" s="2">
        <f>AVERAGEIFS(Data!Z:Z,Data!$A:$A,"*PlaneFullStandardParallel")</f>
        <v>7.5036429734609515E-5</v>
      </c>
      <c r="AA30" s="3">
        <f>AVERAGEIFS(Data!AA:AA,Data!$A:$A,"*PlaneFullStandardParallel")</f>
        <v>1.4429090442519185E-2</v>
      </c>
      <c r="AB30" s="3">
        <f>AVERAGEIFS(Data!AB:AB,Data!$A:$A,"*PlaneFullStandardParallel")</f>
        <v>0.54287451668995779</v>
      </c>
      <c r="AC30" s="3">
        <f>AVERAGEIFS(Data!AC:AC,Data!$A:$A,"*PlaneFullStandardParallel")</f>
        <v>-0.18483619209406354</v>
      </c>
      <c r="AD30" s="3">
        <f>AVERAGEIFS(Data!AD:AD,Data!$A:$A,"*PlaneFullStandardParallel")</f>
        <v>-0.28520468639643309</v>
      </c>
      <c r="AE30" s="3">
        <f>AVERAGEIFS(Data!AE:AE,Data!$A:$A,"*PlaneFullStandardParallel")</f>
        <v>1.4965420948083028</v>
      </c>
    </row>
    <row r="31" spans="1:31" x14ac:dyDescent="0.25">
      <c r="A31" t="s">
        <v>259</v>
      </c>
      <c r="B31" s="1">
        <f>AVERAGEIFS(Data!B:B,Data!$A:$A,"*PlaneFullStandard15")</f>
        <v>175.24712538719129</v>
      </c>
      <c r="C31" s="1">
        <f>AVERAGEIFS(Data!C:C,Data!$A:$A,"*PlaneFullStandard15")</f>
        <v>61.771188735961772</v>
      </c>
      <c r="D31" s="8">
        <f>AVERAGEIFS(Data!D:D,Data!$A:$A,"*PlaneFullStandard15")</f>
        <v>185.28657913207971</v>
      </c>
      <c r="E31" s="1">
        <f>AVERAGEIFS(Data!E:E,Data!$A:$A,"*PlaneFullStandard15")</f>
        <v>130.51237440109222</v>
      </c>
      <c r="F31" s="3">
        <f>AVERAGEIFS(Data!F:F,Data!$A:$A,"*PlaneFullStandard15")</f>
        <v>0.7443750016391274</v>
      </c>
      <c r="G31" s="8">
        <f>AVERAGEIFS(Data!G:G,Data!$A:$A,"*PlaneFullStandard15")</f>
        <v>176.91970324516259</v>
      </c>
      <c r="H31" s="1">
        <f>AVERAGEIFS(Data!H:H,Data!$A:$A,"*PlaneFullStandard15")</f>
        <v>100.18481278419472</v>
      </c>
      <c r="I31" s="1">
        <f>AVERAGEIFS(Data!I:I,Data!$A:$A,"*PlaneFullStandard15")</f>
        <v>125.67037463188149</v>
      </c>
      <c r="J31" s="8">
        <f>AVERAGEIFS(Data!J:J,Data!$A:$A,"*PlaneFullStandard15")</f>
        <v>103.96716833114576</v>
      </c>
      <c r="K31" s="1">
        <f>AVERAGEIFS(Data!K:K,Data!$A:$A,"*PlaneFullStandard15")</f>
        <v>64.46687471866602</v>
      </c>
      <c r="L31" s="3">
        <f>AVERAGEIFS(Data!L:L,Data!$A:$A,"*PlaneFullStandard15")</f>
        <v>0.63063673675060239</v>
      </c>
      <c r="M31" s="3">
        <f>AVERAGEIFS(Data!M:M,Data!$A:$A,"*PlaneFullStandard15")</f>
        <v>0.68165987730026212</v>
      </c>
      <c r="N31">
        <f>AVERAGEIFS(Data!N:N,Data!$A:$A,"*PlaneFullStandard15")</f>
        <v>20.125</v>
      </c>
      <c r="O31">
        <f>AVERAGEIFS(Data!O:O,Data!$A:$A,"*PlaneFullStandard15")</f>
        <v>0</v>
      </c>
      <c r="P31">
        <f>AVERAGEIFS(Data!P:P,Data!$A:$A,"*PlaneFullStandard15")</f>
        <v>0</v>
      </c>
      <c r="Q31">
        <f>AVERAGEIFS(Data!Q:Q,Data!$A:$A,"*PlaneFullStandard15")</f>
        <v>0</v>
      </c>
      <c r="R31">
        <f>AVERAGEIFS(Data!R:R,Data!$A:$A,"*PlaneFullStandard15")</f>
        <v>2</v>
      </c>
      <c r="S31">
        <f>AVERAGEIFS(Data!S:S,Data!$A:$A,"*PlaneFullStandard15")</f>
        <v>100</v>
      </c>
      <c r="T31">
        <f>AVERAGEIFS(Data!T:T,Data!$A:$A,"*PlaneFullStandard15")</f>
        <v>0.89999997615814198</v>
      </c>
      <c r="U31">
        <f>AVERAGEIFS(Data!U:U,Data!$A:$A,"*PlaneFullStandard15")</f>
        <v>1.29999995231628</v>
      </c>
      <c r="V31">
        <f>AVERAGEIFS(Data!V:V,Data!$A:$A,"*PlaneFullStandard15")</f>
        <v>0.89999997615814198</v>
      </c>
      <c r="W31" s="2">
        <f>AVERAGEIFS(Data!W:W,Data!$A:$A,"*PlaneFullStandard15")</f>
        <v>2.6785062073031402E-4</v>
      </c>
      <c r="X31" s="2">
        <f>AVERAGEIFS(Data!X:X,Data!$A:$A,"*PlaneFullStandard15")</f>
        <v>2.7431348644313348E-4</v>
      </c>
      <c r="Y31" s="2">
        <f>AVERAGEIFS(Data!Y:Y,Data!$A:$A,"*PlaneFullStandard15")</f>
        <v>7.3366305514355122E-5</v>
      </c>
      <c r="Z31" s="2">
        <f>AVERAGEIFS(Data!Z:Z,Data!$A:$A,"*PlaneFullStandard15")</f>
        <v>7.3177576268790263E-5</v>
      </c>
      <c r="AA31" s="3">
        <f>AVERAGEIFS(Data!AA:AA,Data!$A:$A,"*PlaneFullStandard15")</f>
        <v>1.4049606136643866E-2</v>
      </c>
      <c r="AB31" s="3">
        <f>AVERAGEIFS(Data!AB:AB,Data!$A:$A,"*PlaneFullStandard15")</f>
        <v>0.71213789449390974</v>
      </c>
      <c r="AC31" s="3">
        <f>AVERAGEIFS(Data!AC:AC,Data!$A:$A,"*PlaneFullStandard15")</f>
        <v>-0.24718353049207903</v>
      </c>
      <c r="AD31" s="3">
        <f>AVERAGEIFS(Data!AD:AD,Data!$A:$A,"*PlaneFullStandard15")</f>
        <v>-0.34239277854640809</v>
      </c>
      <c r="AE31" s="3">
        <f>AVERAGEIFS(Data!AE:AE,Data!$A:$A,"*PlaneFullStandard15")</f>
        <v>1.9045110585560476</v>
      </c>
    </row>
    <row r="32" spans="1:31" x14ac:dyDescent="0.25">
      <c r="A32" t="s">
        <v>260</v>
      </c>
      <c r="B32" s="1">
        <f>AVERAGEIFS(Data!B:B,Data!$A:$A,"*PlaneFullStandard45")</f>
        <v>200.37536478042566</v>
      </c>
      <c r="C32" s="1">
        <f>AVERAGEIFS(Data!C:C,Data!$A:$A,"*PlaneFullStandard45")</f>
        <v>61.771188735961772</v>
      </c>
      <c r="D32" s="8">
        <f>AVERAGEIFS(Data!D:D,Data!$A:$A,"*PlaneFullStandard45")</f>
        <v>208.56336116790732</v>
      </c>
      <c r="E32" s="1">
        <f>AVERAGEIFS(Data!E:E,Data!$A:$A,"*PlaneFullStandard45")</f>
        <v>149.13812279701213</v>
      </c>
      <c r="F32" s="3">
        <f>AVERAGEIFS(Data!F:F,Data!$A:$A,"*PlaneFullStandard45")</f>
        <v>0.72587499395012822</v>
      </c>
      <c r="G32" s="8">
        <f>AVERAGEIFS(Data!G:G,Data!$A:$A,"*PlaneFullStandard45")</f>
        <v>199.36851882934511</v>
      </c>
      <c r="H32" s="1">
        <f>AVERAGEIFS(Data!H:H,Data!$A:$A,"*PlaneFullStandard45")</f>
        <v>91.202825069427291</v>
      </c>
      <c r="I32" s="1">
        <f>AVERAGEIFS(Data!I:I,Data!$A:$A,"*PlaneFullStandard45")</f>
        <v>143.88812375068642</v>
      </c>
      <c r="J32" s="8">
        <f>AVERAGEIFS(Data!J:J,Data!$A:$A,"*PlaneFullStandard45")</f>
        <v>106.1260831356046</v>
      </c>
      <c r="K32" s="1">
        <f>AVERAGEIFS(Data!K:K,Data!$A:$A,"*PlaneFullStandard45")</f>
        <v>65.212749838828984</v>
      </c>
      <c r="L32" s="3">
        <f>AVERAGEIFS(Data!L:L,Data!$A:$A,"*PlaneFullStandard45")</f>
        <v>0.61795720458030645</v>
      </c>
      <c r="M32" s="3">
        <f>AVERAGEIFS(Data!M:M,Data!$A:$A,"*PlaneFullStandard45")</f>
        <v>0.65990317985415436</v>
      </c>
      <c r="N32">
        <f>AVERAGEIFS(Data!N:N,Data!$A:$A,"*PlaneFullStandard45")</f>
        <v>19.625</v>
      </c>
      <c r="O32">
        <f>AVERAGEIFS(Data!O:O,Data!$A:$A,"*PlaneFullStandard45")</f>
        <v>0</v>
      </c>
      <c r="P32">
        <f>AVERAGEIFS(Data!P:P,Data!$A:$A,"*PlaneFullStandard45")</f>
        <v>0</v>
      </c>
      <c r="Q32">
        <f>AVERAGEIFS(Data!Q:Q,Data!$A:$A,"*PlaneFullStandard45")</f>
        <v>0</v>
      </c>
      <c r="R32">
        <f>AVERAGEIFS(Data!R:R,Data!$A:$A,"*PlaneFullStandard45")</f>
        <v>2</v>
      </c>
      <c r="S32">
        <f>AVERAGEIFS(Data!S:S,Data!$A:$A,"*PlaneFullStandard45")</f>
        <v>100</v>
      </c>
      <c r="T32">
        <f>AVERAGEIFS(Data!T:T,Data!$A:$A,"*PlaneFullStandard45")</f>
        <v>0.89999997615814198</v>
      </c>
      <c r="U32">
        <f>AVERAGEIFS(Data!U:U,Data!$A:$A,"*PlaneFullStandard45")</f>
        <v>1.29999995231628</v>
      </c>
      <c r="V32">
        <f>AVERAGEIFS(Data!V:V,Data!$A:$A,"*PlaneFullStandard45")</f>
        <v>0.89999997615814198</v>
      </c>
      <c r="W32" s="2">
        <f>AVERAGEIFS(Data!W:W,Data!$A:$A,"*PlaneFullStandard45")</f>
        <v>2.6976736990036378E-4</v>
      </c>
      <c r="X32" s="2">
        <f>AVERAGEIFS(Data!X:X,Data!$A:$A,"*PlaneFullStandard45")</f>
        <v>2.6956387591781024E-4</v>
      </c>
      <c r="Y32" s="2">
        <f>AVERAGEIFS(Data!Y:Y,Data!$A:$A,"*PlaneFullStandard45")</f>
        <v>7.2770157203194645E-5</v>
      </c>
      <c r="Z32" s="2">
        <f>AVERAGEIFS(Data!Z:Z,Data!$A:$A,"*PlaneFullStandard45")</f>
        <v>7.2249252298206489E-5</v>
      </c>
      <c r="AA32" s="3">
        <f>AVERAGEIFS(Data!AA:AA,Data!$A:$A,"*PlaneFullStandard45")</f>
        <v>1.3320800995235981E-2</v>
      </c>
      <c r="AB32" s="3">
        <f>AVERAGEIFS(Data!AB:AB,Data!$A:$A,"*PlaneFullStandard45")</f>
        <v>0.76263528706360806</v>
      </c>
      <c r="AC32" s="3">
        <f>AVERAGEIFS(Data!AC:AC,Data!$A:$A,"*PlaneFullStandard45")</f>
        <v>-0.26644497804589756</v>
      </c>
      <c r="AD32" s="3">
        <f>AVERAGEIFS(Data!AD:AD,Data!$A:$A,"*PlaneFullStandard45")</f>
        <v>-0.36822234630622164</v>
      </c>
      <c r="AE32" s="3">
        <f>AVERAGEIFS(Data!AE:AE,Data!$A:$A,"*PlaneFullStandard45")</f>
        <v>2.7653327110577379</v>
      </c>
    </row>
    <row r="33" spans="1:31" x14ac:dyDescent="0.25">
      <c r="A33" t="s">
        <v>261</v>
      </c>
      <c r="B33" s="1">
        <f>AVERAGEIFS(Data!B:B,Data!$A:$A,"*PlaneFullStandardOblique")</f>
        <v>193.44897842407195</v>
      </c>
      <c r="C33" s="1">
        <f>AVERAGEIFS(Data!C:C,Data!$A:$A,"*PlaneFullStandardOblique")</f>
        <v>61.771188735961772</v>
      </c>
      <c r="D33" s="8">
        <f>AVERAGEIFS(Data!D:D,Data!$A:$A,"*PlaneFullStandardOblique")</f>
        <v>204.88611745834322</v>
      </c>
      <c r="E33" s="1">
        <f>AVERAGEIFS(Data!E:E,Data!$A:$A,"*PlaneFullStandardOblique")</f>
        <v>145.35450100898711</v>
      </c>
      <c r="F33" s="3">
        <f>AVERAGEIFS(Data!F:F,Data!$A:$A,"*PlaneFullStandardOblique")</f>
        <v>0.68374999240040735</v>
      </c>
      <c r="G33" s="8">
        <f>AVERAGEIFS(Data!G:G,Data!$A:$A,"*PlaneFullStandardOblique")</f>
        <v>196.47266912460293</v>
      </c>
      <c r="H33" s="1">
        <f>AVERAGEIFS(Data!H:H,Data!$A:$A,"*PlaneFullStandardOblique")</f>
        <v>73.639612555503817</v>
      </c>
      <c r="I33" s="1">
        <f>AVERAGEIFS(Data!I:I,Data!$A:$A,"*PlaneFullStandardOblique")</f>
        <v>140.58212709426866</v>
      </c>
      <c r="J33" s="8">
        <f>AVERAGEIFS(Data!J:J,Data!$A:$A,"*PlaneFullStandardOblique")</f>
        <v>97.628069400787041</v>
      </c>
      <c r="K33" s="1">
        <f>AVERAGEIFS(Data!K:K,Data!$A:$A,"*PlaneFullStandardOblique")</f>
        <v>59.909999608993452</v>
      </c>
      <c r="L33" s="3">
        <f>AVERAGEIFS(Data!L:L,Data!$A:$A,"*PlaneFullStandardOblique")</f>
        <v>0.63161455839872316</v>
      </c>
      <c r="M33" s="3">
        <f>AVERAGEIFS(Data!M:M,Data!$A:$A,"*PlaneFullStandardOblique")</f>
        <v>0.70525686070322957</v>
      </c>
      <c r="N33">
        <f>AVERAGEIFS(Data!N:N,Data!$A:$A,"*PlaneFullStandardOblique")</f>
        <v>19.75</v>
      </c>
      <c r="O33">
        <f>AVERAGEIFS(Data!O:O,Data!$A:$A,"*PlaneFullStandardOblique")</f>
        <v>0</v>
      </c>
      <c r="P33">
        <f>AVERAGEIFS(Data!P:P,Data!$A:$A,"*PlaneFullStandardOblique")</f>
        <v>0</v>
      </c>
      <c r="Q33">
        <f>AVERAGEIFS(Data!Q:Q,Data!$A:$A,"*PlaneFullStandardOblique")</f>
        <v>0</v>
      </c>
      <c r="R33">
        <f>AVERAGEIFS(Data!R:R,Data!$A:$A,"*PlaneFullStandardOblique")</f>
        <v>2</v>
      </c>
      <c r="S33">
        <f>AVERAGEIFS(Data!S:S,Data!$A:$A,"*PlaneFullStandardOblique")</f>
        <v>100</v>
      </c>
      <c r="T33">
        <f>AVERAGEIFS(Data!T:T,Data!$A:$A,"*PlaneFullStandardOblique")</f>
        <v>0.89999997615814198</v>
      </c>
      <c r="U33">
        <f>AVERAGEIFS(Data!U:U,Data!$A:$A,"*PlaneFullStandardOblique")</f>
        <v>1.29999995231628</v>
      </c>
      <c r="V33">
        <f>AVERAGEIFS(Data!V:V,Data!$A:$A,"*PlaneFullStandardOblique")</f>
        <v>0.89999997615814198</v>
      </c>
      <c r="W33" s="2">
        <f>AVERAGEIFS(Data!W:W,Data!$A:$A,"*PlaneFullStandardOblique")</f>
        <v>2.7008851247956002E-4</v>
      </c>
      <c r="X33" s="2">
        <f>AVERAGEIFS(Data!X:X,Data!$A:$A,"*PlaneFullStandardOblique")</f>
        <v>2.7246791796642312E-4</v>
      </c>
      <c r="Y33" s="2">
        <f>AVERAGEIFS(Data!Y:Y,Data!$A:$A,"*PlaneFullStandardOblique")</f>
        <v>7.296551666513547E-5</v>
      </c>
      <c r="Z33" s="2">
        <f>AVERAGEIFS(Data!Z:Z,Data!$A:$A,"*PlaneFullStandardOblique")</f>
        <v>7.3112222708004938E-5</v>
      </c>
      <c r="AA33" s="3">
        <f>AVERAGEIFS(Data!AA:AA,Data!$A:$A,"*PlaneFullStandardOblique")</f>
        <v>1.5023461753824754E-2</v>
      </c>
      <c r="AB33" s="3">
        <f>AVERAGEIFS(Data!AB:AB,Data!$A:$A,"*PlaneFullStandardOblique")</f>
        <v>0.63792281064595224</v>
      </c>
      <c r="AC33" s="3">
        <f>AVERAGEIFS(Data!AC:AC,Data!$A:$A,"*PlaneFullStandardOblique")</f>
        <v>-0.31278194016883731</v>
      </c>
      <c r="AD33" s="3">
        <f>AVERAGEIFS(Data!AD:AD,Data!$A:$A,"*PlaneFullStandardOblique")</f>
        <v>-0.41963514796525492</v>
      </c>
      <c r="AE33" s="3">
        <f>AVERAGEIFS(Data!AE:AE,Data!$A:$A,"*PlaneFullStandardOblique")</f>
        <v>2.893263510053218</v>
      </c>
    </row>
    <row r="34" spans="1:31" x14ac:dyDescent="0.25">
      <c r="A34" t="s">
        <v>262</v>
      </c>
      <c r="B34" s="1">
        <f>AVERAGEIFS(Data!B:B,Data!$A:$A,"*PointFullStandardParallel")</f>
        <v>145.99405097961397</v>
      </c>
      <c r="C34" s="1">
        <f>AVERAGEIFS(Data!C:C,Data!$A:$A,"*PointFullStandardParallel")</f>
        <v>61.771188735961779</v>
      </c>
      <c r="D34" s="8">
        <f>AVERAGEIFS(Data!D:D,Data!$A:$A,"*PointFullStandardParallel")</f>
        <v>159.31640386581395</v>
      </c>
      <c r="E34" s="1">
        <f>AVERAGEIFS(Data!E:E,Data!$A:$A,"*PointFullStandardParallel")</f>
        <v>111.07274889945958</v>
      </c>
      <c r="F34" s="3">
        <f>AVERAGEIFS(Data!F:F,Data!$A:$A,"*PointFullStandardParallel")</f>
        <v>0.60962500050663926</v>
      </c>
      <c r="G34" s="8">
        <f>AVERAGEIFS(Data!G:G,Data!$A:$A,"*PointFullStandardParallel")</f>
        <v>148.30645990371687</v>
      </c>
      <c r="H34" s="1">
        <f>AVERAGEIFS(Data!H:H,Data!$A:$A,"*PointFullStandardParallel")</f>
        <v>76.29571628570551</v>
      </c>
      <c r="I34" s="1">
        <f>AVERAGEIFS(Data!I:I,Data!$A:$A,"*PointFullStandardParallel")</f>
        <v>104.66362440586073</v>
      </c>
      <c r="J34" s="8">
        <f>AVERAGEIFS(Data!J:J,Data!$A:$A,"*PointFullStandardParallel")</f>
        <v>78.551544666290212</v>
      </c>
      <c r="K34" s="1">
        <f>AVERAGEIFS(Data!K:K,Data!$A:$A,"*PointFullStandardParallel")</f>
        <v>48.430000066757088</v>
      </c>
      <c r="L34" s="3">
        <f>AVERAGEIFS(Data!L:L,Data!$A:$A,"*PointFullStandardParallel")</f>
        <v>0.50959350354969457</v>
      </c>
      <c r="M34" s="3">
        <f>AVERAGEIFS(Data!M:M,Data!$A:$A,"*PointFullStandardParallel")</f>
        <v>0.66959734633564905</v>
      </c>
      <c r="N34">
        <f>AVERAGEIFS(Data!N:N,Data!$A:$A,"*PointFullStandardParallel")</f>
        <v>20.5</v>
      </c>
      <c r="O34">
        <f>AVERAGEIFS(Data!O:O,Data!$A:$A,"*PointFullStandardParallel")</f>
        <v>0</v>
      </c>
      <c r="P34">
        <f>AVERAGEIFS(Data!P:P,Data!$A:$A,"*PointFullStandardParallel")</f>
        <v>0</v>
      </c>
      <c r="Q34">
        <f>AVERAGEIFS(Data!Q:Q,Data!$A:$A,"*PointFullStandardParallel")</f>
        <v>0</v>
      </c>
      <c r="R34">
        <f>AVERAGEIFS(Data!R:R,Data!$A:$A,"*PointFullStandardParallel")</f>
        <v>2</v>
      </c>
      <c r="S34">
        <f>AVERAGEIFS(Data!S:S,Data!$A:$A,"*PointFullStandardParallel")</f>
        <v>100</v>
      </c>
      <c r="T34">
        <f>AVERAGEIFS(Data!T:T,Data!$A:$A,"*PointFullStandardParallel")</f>
        <v>0.89999997615814198</v>
      </c>
      <c r="U34">
        <f>AVERAGEIFS(Data!U:U,Data!$A:$A,"*PointFullStandardParallel")</f>
        <v>1.29999995231628</v>
      </c>
      <c r="V34">
        <f>AVERAGEIFS(Data!V:V,Data!$A:$A,"*PointFullStandardParallel")</f>
        <v>0.89999997615814198</v>
      </c>
      <c r="W34" s="2">
        <f>AVERAGEIFS(Data!W:W,Data!$A:$A,"*PointFullStandardParallel")</f>
        <v>2.7690186834661236E-4</v>
      </c>
      <c r="X34" s="2">
        <f>AVERAGEIFS(Data!X:X,Data!$A:$A,"*PointFullStandardParallel")</f>
        <v>2.7860798945766819E-4</v>
      </c>
      <c r="Y34" s="2">
        <f>AVERAGEIFS(Data!Y:Y,Data!$A:$A,"*PointFullStandardParallel")</f>
        <v>7.4563700763974312E-5</v>
      </c>
      <c r="Z34" s="2">
        <f>AVERAGEIFS(Data!Z:Z,Data!$A:$A,"*PointFullStandardParallel")</f>
        <v>7.3630754741316155E-5</v>
      </c>
      <c r="AA34" s="3">
        <f>AVERAGEIFS(Data!AA:AA,Data!$A:$A,"*PointFullStandardParallel")</f>
        <v>8.7881100980923846E-2</v>
      </c>
      <c r="AB34" s="3">
        <f>AVERAGEIFS(Data!AB:AB,Data!$A:$A,"*PointFullStandardParallel")</f>
        <v>0.26720824673632959</v>
      </c>
      <c r="AC34" s="3">
        <f>AVERAGEIFS(Data!AC:AC,Data!$A:$A,"*PointFullStandardParallel")</f>
        <v>-0.30593510125490531</v>
      </c>
      <c r="AD34" s="3">
        <f>AVERAGEIFS(Data!AD:AD,Data!$A:$A,"*PointFullStandardParallel")</f>
        <v>-0.42709354294722762</v>
      </c>
      <c r="AE34" s="3">
        <f>AVERAGEIFS(Data!AE:AE,Data!$A:$A,"*PointFullStandardParallel")</f>
        <v>2.3401050987784373</v>
      </c>
    </row>
    <row r="35" spans="1:31" x14ac:dyDescent="0.25">
      <c r="A35" t="s">
        <v>263</v>
      </c>
      <c r="B35" s="1">
        <f>AVERAGEIFS(Data!B:B,Data!$A:$A,"*PointFullStandard15")</f>
        <v>146.78118491172773</v>
      </c>
      <c r="C35" s="1">
        <f>AVERAGEIFS(Data!C:C,Data!$A:$A,"*PointFullStandard15")</f>
        <v>61.771188735961772</v>
      </c>
      <c r="D35" s="8">
        <f>AVERAGEIFS(Data!D:D,Data!$A:$A,"*PointFullStandard15")</f>
        <v>164.522452831268</v>
      </c>
      <c r="E35" s="1">
        <f>AVERAGEIFS(Data!E:E,Data!$A:$A,"*PointFullStandard15")</f>
        <v>115.87712454795818</v>
      </c>
      <c r="F35" s="3">
        <f>AVERAGEIFS(Data!F:F,Data!$A:$A,"*PointFullStandard15")</f>
        <v>0.58612500503659204</v>
      </c>
      <c r="G35" s="8">
        <f>AVERAGEIFS(Data!G:G,Data!$A:$A,"*PointFullStandard15")</f>
        <v>153.58816790580721</v>
      </c>
      <c r="H35" s="1">
        <f>AVERAGEIFS(Data!H:H,Data!$A:$A,"*PointFullStandard15")</f>
        <v>33.40292847156519</v>
      </c>
      <c r="I35" s="1">
        <f>AVERAGEIFS(Data!I:I,Data!$A:$A,"*PointFullStandard15")</f>
        <v>109.57475006580339</v>
      </c>
      <c r="J35" s="8">
        <f>AVERAGEIFS(Data!J:J,Data!$A:$A,"*PointFullStandard15")</f>
        <v>76.026677846908441</v>
      </c>
      <c r="K35" s="1">
        <f>AVERAGEIFS(Data!K:K,Data!$A:$A,"*PointFullStandard15")</f>
        <v>46.836625099181973</v>
      </c>
      <c r="L35" s="3">
        <f>AVERAGEIFS(Data!L:L,Data!$A:$A,"*PointFullStandard15")</f>
        <v>0.58731037750840143</v>
      </c>
      <c r="M35" s="3">
        <f>AVERAGEIFS(Data!M:M,Data!$A:$A,"*PointFullStandard15")</f>
        <v>0.68941986560821489</v>
      </c>
      <c r="N35">
        <f>AVERAGEIFS(Data!N:N,Data!$A:$A,"*PointFullStandard15")</f>
        <v>20.5</v>
      </c>
      <c r="O35">
        <f>AVERAGEIFS(Data!O:O,Data!$A:$A,"*PointFullStandard15")</f>
        <v>0</v>
      </c>
      <c r="P35">
        <f>AVERAGEIFS(Data!P:P,Data!$A:$A,"*PointFullStandard15")</f>
        <v>0</v>
      </c>
      <c r="Q35">
        <f>AVERAGEIFS(Data!Q:Q,Data!$A:$A,"*PointFullStandard15")</f>
        <v>0</v>
      </c>
      <c r="R35">
        <f>AVERAGEIFS(Data!R:R,Data!$A:$A,"*PointFullStandard15")</f>
        <v>2</v>
      </c>
      <c r="S35">
        <f>AVERAGEIFS(Data!S:S,Data!$A:$A,"*PointFullStandard15")</f>
        <v>100</v>
      </c>
      <c r="T35">
        <f>AVERAGEIFS(Data!T:T,Data!$A:$A,"*PointFullStandard15")</f>
        <v>0.89999997615814198</v>
      </c>
      <c r="U35">
        <f>AVERAGEIFS(Data!U:U,Data!$A:$A,"*PointFullStandard15")</f>
        <v>1.29999995231628</v>
      </c>
      <c r="V35">
        <f>AVERAGEIFS(Data!V:V,Data!$A:$A,"*PointFullStandard15")</f>
        <v>0.89999997615814198</v>
      </c>
      <c r="W35" s="2">
        <f>AVERAGEIFS(Data!W:W,Data!$A:$A,"*PointFullStandard15")</f>
        <v>2.8046734587405765E-4</v>
      </c>
      <c r="X35" s="2">
        <f>AVERAGEIFS(Data!X:X,Data!$A:$A,"*PointFullStandard15")</f>
        <v>2.8959295741515202E-4</v>
      </c>
      <c r="Y35" s="2">
        <f>AVERAGEIFS(Data!Y:Y,Data!$A:$A,"*PointFullStandard15")</f>
        <v>7.4886758739012239E-5</v>
      </c>
      <c r="Z35" s="2">
        <f>AVERAGEIFS(Data!Z:Z,Data!$A:$A,"*PointFullStandard15")</f>
        <v>7.4992296504205983E-5</v>
      </c>
      <c r="AA35" s="3">
        <f>AVERAGEIFS(Data!AA:AA,Data!$A:$A,"*PointFullStandard15")</f>
        <v>9.3122363123341503E-2</v>
      </c>
      <c r="AB35" s="3">
        <f>AVERAGEIFS(Data!AB:AB,Data!$A:$A,"*PointFullStandard15")</f>
        <v>0.26249887036216568</v>
      </c>
      <c r="AC35" s="3">
        <f>AVERAGEIFS(Data!AC:AC,Data!$A:$A,"*PointFullStandard15")</f>
        <v>-0.32132838736647484</v>
      </c>
      <c r="AD35" s="3">
        <f>AVERAGEIFS(Data!AD:AD,Data!$A:$A,"*PointFullStandard15")</f>
        <v>-0.44237214464729757</v>
      </c>
      <c r="AE35" s="3">
        <f>AVERAGEIFS(Data!AE:AE,Data!$A:$A,"*PointFullStandard15")</f>
        <v>3.1106502001420977</v>
      </c>
    </row>
    <row r="36" spans="1:31" x14ac:dyDescent="0.25">
      <c r="A36" t="s">
        <v>264</v>
      </c>
      <c r="B36" s="1">
        <f>AVERAGEIFS(Data!B:B,Data!$A:$A,"*PointFullStandard45")</f>
        <v>154.61762881278972</v>
      </c>
      <c r="C36" s="1">
        <f>AVERAGEIFS(Data!C:C,Data!$A:$A,"*PointFullStandard45")</f>
        <v>61.771188735961772</v>
      </c>
      <c r="D36" s="8">
        <f>AVERAGEIFS(Data!D:D,Data!$A:$A,"*PointFullStandard45")</f>
        <v>172.40315341949423</v>
      </c>
      <c r="E36" s="1">
        <f>AVERAGEIFS(Data!E:E,Data!$A:$A,"*PointFullStandard45")</f>
        <v>121.7823765277859</v>
      </c>
      <c r="F36" s="3">
        <f>AVERAGEIFS(Data!F:F,Data!$A:$A,"*PointFullStandard45")</f>
        <v>0.55437499564141013</v>
      </c>
      <c r="G36" s="8">
        <f>AVERAGEIFS(Data!G:G,Data!$A:$A,"*PointFullStandard45")</f>
        <v>163.64949679374664</v>
      </c>
      <c r="H36" s="1">
        <f>AVERAGEIFS(Data!H:H,Data!$A:$A,"*PointFullStandard45")</f>
        <v>63.219283819198466</v>
      </c>
      <c r="I36" s="1">
        <f>AVERAGEIFS(Data!I:I,Data!$A:$A,"*PointFullStandard45")</f>
        <v>116.855251073837</v>
      </c>
      <c r="J36" s="8">
        <f>AVERAGEIFS(Data!J:J,Data!$A:$A,"*PointFullStandard45")</f>
        <v>81.048809289932095</v>
      </c>
      <c r="K36" s="1">
        <f>AVERAGEIFS(Data!K:K,Data!$A:$A,"*PointFullStandard45")</f>
        <v>49.336750626563962</v>
      </c>
      <c r="L36" s="3">
        <f>AVERAGEIFS(Data!L:L,Data!$A:$A,"*PointFullStandard45")</f>
        <v>0.64915964752435629</v>
      </c>
      <c r="M36" s="3">
        <f>AVERAGEIFS(Data!M:M,Data!$A:$A,"*PointFullStandard45")</f>
        <v>0.70972688496112779</v>
      </c>
      <c r="N36">
        <f>AVERAGEIFS(Data!N:N,Data!$A:$A,"*PointFullStandard45")</f>
        <v>21</v>
      </c>
      <c r="O36">
        <f>AVERAGEIFS(Data!O:O,Data!$A:$A,"*PointFullStandard45")</f>
        <v>0</v>
      </c>
      <c r="P36">
        <f>AVERAGEIFS(Data!P:P,Data!$A:$A,"*PointFullStandard45")</f>
        <v>0</v>
      </c>
      <c r="Q36">
        <f>AVERAGEIFS(Data!Q:Q,Data!$A:$A,"*PointFullStandard45")</f>
        <v>0</v>
      </c>
      <c r="R36">
        <f>AVERAGEIFS(Data!R:R,Data!$A:$A,"*PointFullStandard45")</f>
        <v>2</v>
      </c>
      <c r="S36">
        <f>AVERAGEIFS(Data!S:S,Data!$A:$A,"*PointFullStandard45")</f>
        <v>100</v>
      </c>
      <c r="T36">
        <f>AVERAGEIFS(Data!T:T,Data!$A:$A,"*PointFullStandard45")</f>
        <v>0.89999997615814198</v>
      </c>
      <c r="U36">
        <f>AVERAGEIFS(Data!U:U,Data!$A:$A,"*PointFullStandard45")</f>
        <v>1.29999995231628</v>
      </c>
      <c r="V36">
        <f>AVERAGEIFS(Data!V:V,Data!$A:$A,"*PointFullStandard45")</f>
        <v>0.89999997615814198</v>
      </c>
      <c r="W36" s="2">
        <f>AVERAGEIFS(Data!W:W,Data!$A:$A,"*PointFullStandard45")</f>
        <v>2.7296798725728828E-4</v>
      </c>
      <c r="X36" s="2">
        <f>AVERAGEIFS(Data!X:X,Data!$A:$A,"*PointFullStandard45")</f>
        <v>2.7095317273051424E-4</v>
      </c>
      <c r="Y36" s="2">
        <f>AVERAGEIFS(Data!Y:Y,Data!$A:$A,"*PointFullStandard45")</f>
        <v>7.3802645601972431E-5</v>
      </c>
      <c r="Z36" s="2">
        <f>AVERAGEIFS(Data!Z:Z,Data!$A:$A,"*PointFullStandard45")</f>
        <v>7.3032301770581371E-5</v>
      </c>
      <c r="AA36" s="3">
        <f>AVERAGEIFS(Data!AA:AA,Data!$A:$A,"*PointFullStandard45")</f>
        <v>0.14671474656375771</v>
      </c>
      <c r="AB36" s="3">
        <f>AVERAGEIFS(Data!AB:AB,Data!$A:$A,"*PointFullStandard45")</f>
        <v>0.53544706408873299</v>
      </c>
      <c r="AC36" s="3">
        <f>AVERAGEIFS(Data!AC:AC,Data!$A:$A,"*PointFullStandard45")</f>
        <v>-0.31892385616094154</v>
      </c>
      <c r="AD36" s="3">
        <f>AVERAGEIFS(Data!AD:AD,Data!$A:$A,"*PointFullStandard45")</f>
        <v>-0.43380943300055935</v>
      </c>
      <c r="AE36" s="3">
        <f>AVERAGEIFS(Data!AE:AE,Data!$A:$A,"*PointFullStandard45")</f>
        <v>4.3477384795699807</v>
      </c>
    </row>
    <row r="37" spans="1:31" x14ac:dyDescent="0.25">
      <c r="A37" t="s">
        <v>265</v>
      </c>
      <c r="B37" s="1">
        <f>AVERAGEIFS(Data!B:B,Data!$A:$A,"*PointFullStandardOblique")</f>
        <v>152.73801851272552</v>
      </c>
      <c r="C37" s="1">
        <f>AVERAGEIFS(Data!C:C,Data!$A:$A,"*PointFullStandardOblique")</f>
        <v>61.771188735961772</v>
      </c>
      <c r="D37" s="8">
        <f>AVERAGEIFS(Data!D:D,Data!$A:$A,"*PointFullStandardOblique")</f>
        <v>167.54211521148662</v>
      </c>
      <c r="E37" s="1">
        <f>AVERAGEIFS(Data!E:E,Data!$A:$A,"*PointFullStandardOblique")</f>
        <v>118.37975168228107</v>
      </c>
      <c r="F37" s="3">
        <f>AVERAGEIFS(Data!F:F,Data!$A:$A,"*PointFullStandardOblique")</f>
        <v>0.60012501012533837</v>
      </c>
      <c r="G37" s="8">
        <f>AVERAGEIFS(Data!G:G,Data!$A:$A,"*PointFullStandardOblique")</f>
        <v>158.80014181137062</v>
      </c>
      <c r="H37" s="1">
        <f>AVERAGEIFS(Data!H:H,Data!$A:$A,"*PointFullStandardOblique")</f>
        <v>29.707607746124225</v>
      </c>
      <c r="I37" s="1">
        <f>AVERAGEIFS(Data!I:I,Data!$A:$A,"*PointFullStandardOblique")</f>
        <v>113.18162524700139</v>
      </c>
      <c r="J37" s="8">
        <f>AVERAGEIFS(Data!J:J,Data!$A:$A,"*PointFullStandardOblique")</f>
        <v>81.200898885726744</v>
      </c>
      <c r="K37" s="1">
        <f>AVERAGEIFS(Data!K:K,Data!$A:$A,"*PointFullStandardOblique")</f>
        <v>49.76337540149683</v>
      </c>
      <c r="L37" s="3">
        <f>AVERAGEIFS(Data!L:L,Data!$A:$A,"*PointFullStandardOblique")</f>
        <v>0.61544095538556542</v>
      </c>
      <c r="M37" s="3">
        <f>AVERAGEIFS(Data!M:M,Data!$A:$A,"*PointFullStandardOblique")</f>
        <v>0.70266591757535879</v>
      </c>
      <c r="N37">
        <f>AVERAGEIFS(Data!N:N,Data!$A:$A,"*PointFullStandardOblique")</f>
        <v>19.875</v>
      </c>
      <c r="O37">
        <f>AVERAGEIFS(Data!O:O,Data!$A:$A,"*PointFullStandardOblique")</f>
        <v>0</v>
      </c>
      <c r="P37">
        <f>AVERAGEIFS(Data!P:P,Data!$A:$A,"*PointFullStandardOblique")</f>
        <v>0</v>
      </c>
      <c r="Q37">
        <f>AVERAGEIFS(Data!Q:Q,Data!$A:$A,"*PointFullStandardOblique")</f>
        <v>0</v>
      </c>
      <c r="R37">
        <f>AVERAGEIFS(Data!R:R,Data!$A:$A,"*PointFullStandardOblique")</f>
        <v>2</v>
      </c>
      <c r="S37">
        <f>AVERAGEIFS(Data!S:S,Data!$A:$A,"*PointFullStandardOblique")</f>
        <v>100</v>
      </c>
      <c r="T37">
        <f>AVERAGEIFS(Data!T:T,Data!$A:$A,"*PointFullStandardOblique")</f>
        <v>0.89999997615814198</v>
      </c>
      <c r="U37">
        <f>AVERAGEIFS(Data!U:U,Data!$A:$A,"*PointFullStandardOblique")</f>
        <v>1.29999995231628</v>
      </c>
      <c r="V37">
        <f>AVERAGEIFS(Data!V:V,Data!$A:$A,"*PointFullStandardOblique")</f>
        <v>0.89999997615814198</v>
      </c>
      <c r="W37" s="2">
        <f>AVERAGEIFS(Data!W:W,Data!$A:$A,"*PointFullStandardOblique")</f>
        <v>2.8979465787415355E-4</v>
      </c>
      <c r="X37" s="2">
        <f>AVERAGEIFS(Data!X:X,Data!$A:$A,"*PointFullStandardOblique")</f>
        <v>2.7542371026356661E-4</v>
      </c>
      <c r="Y37" s="2">
        <f>AVERAGEIFS(Data!Y:Y,Data!$A:$A,"*PointFullStandardOblique")</f>
        <v>7.6248151344771004E-5</v>
      </c>
      <c r="Z37" s="2">
        <f>AVERAGEIFS(Data!Z:Z,Data!$A:$A,"*PointFullStandardOblique")</f>
        <v>7.3546503699617406E-5</v>
      </c>
      <c r="AA37" s="3">
        <f>AVERAGEIFS(Data!AA:AA,Data!$A:$A,"*PointFullStandardOblique")</f>
        <v>0.13062848461981966</v>
      </c>
      <c r="AB37" s="3">
        <f>AVERAGEIFS(Data!AB:AB,Data!$A:$A,"*PointFullStandardOblique")</f>
        <v>0.39073768306990203</v>
      </c>
      <c r="AC37" s="3">
        <f>AVERAGEIFS(Data!AC:AC,Data!$A:$A,"*PointFullStandardOblique")</f>
        <v>-0.31858021641943834</v>
      </c>
      <c r="AD37" s="3">
        <f>AVERAGEIFS(Data!AD:AD,Data!$A:$A,"*PointFullStandardOblique")</f>
        <v>-0.42045410896021373</v>
      </c>
      <c r="AE37" s="3">
        <f>AVERAGEIFS(Data!AE:AE,Data!$A:$A,"*PointFullStandardOblique")</f>
        <v>4.5506260720141309</v>
      </c>
    </row>
    <row r="38" spans="1:31" x14ac:dyDescent="0.25">
      <c r="A38" t="s">
        <v>330</v>
      </c>
      <c r="B38" s="1">
        <f>AVERAGEIFS(Data!B:B,Data!$A:$A,"*PointFullParallelLongest")</f>
        <v>111.08443260192851</v>
      </c>
      <c r="C38" s="1">
        <f>AVERAGEIFS(Data!C:C,Data!$A:$A,"*PointFullParallelLongest")</f>
        <v>61.771188735961772</v>
      </c>
      <c r="D38" s="8">
        <f>AVERAGEIFS(Data!D:D,Data!$A:$A,"*PointFullParallelLongest")</f>
        <v>126.47521066665614</v>
      </c>
      <c r="E38" s="1">
        <f>AVERAGEIFS(Data!E:E,Data!$A:$A,"*PointFullParallelLongest")</f>
        <v>84.733249425887891</v>
      </c>
      <c r="F38" s="3">
        <f>AVERAGEIFS(Data!F:F,Data!$A:$A,"*PointFullParallelLongest")</f>
        <v>0.61399999447166898</v>
      </c>
      <c r="G38" s="8">
        <f>AVERAGEIFS(Data!G:G,Data!$A:$A,"*PointFullParallelLongest")</f>
        <v>115.74648427963251</v>
      </c>
      <c r="H38" s="1">
        <f>AVERAGEIFS(Data!H:H,Data!$A:$A,"*PointFullParallelLongest")</f>
        <v>73.037801980972219</v>
      </c>
      <c r="I38" s="1">
        <f>AVERAGEIFS(Data!I:I,Data!$A:$A,"*PointFullParallelLongest")</f>
        <v>78.517999768257056</v>
      </c>
      <c r="J38" s="8">
        <f>AVERAGEIFS(Data!J:J,Data!$A:$A,"*PointFullParallelLongest")</f>
        <v>77.882545471191264</v>
      </c>
      <c r="K38" s="1">
        <f>AVERAGEIFS(Data!K:K,Data!$A:$A,"*PointFullParallelLongest")</f>
        <v>48.056750059127658</v>
      </c>
      <c r="L38" s="3">
        <f>AVERAGEIFS(Data!L:L,Data!$A:$A,"*PointFullParallelLongest")</f>
        <v>0.48733455594629005</v>
      </c>
      <c r="M38" s="3">
        <f>AVERAGEIFS(Data!M:M,Data!$A:$A,"*PointFullParallelLongest")</f>
        <v>0.67039776965975706</v>
      </c>
      <c r="N38">
        <f>AVERAGEIFS(Data!N:N,Data!$A:$A,"*PointFullParallelLongest")</f>
        <v>21.125</v>
      </c>
      <c r="O38">
        <f>AVERAGEIFS(Data!O:O,Data!$A:$A,"*PointFullParallelLongest")</f>
        <v>0</v>
      </c>
      <c r="P38">
        <f>AVERAGEIFS(Data!P:P,Data!$A:$A,"*PointFullParallelLongest")</f>
        <v>0</v>
      </c>
      <c r="Q38">
        <f>AVERAGEIFS(Data!Q:Q,Data!$A:$A,"*PointFullParallelLongest")</f>
        <v>0</v>
      </c>
      <c r="R38">
        <f>AVERAGEIFS(Data!R:R,Data!$A:$A,"*PointFullParallelLongest")</f>
        <v>2</v>
      </c>
      <c r="S38">
        <f>AVERAGEIFS(Data!S:S,Data!$A:$A,"*PointFullParallelLongest")</f>
        <v>100</v>
      </c>
      <c r="T38">
        <f>AVERAGEIFS(Data!T:T,Data!$A:$A,"*PointFullParallelLongest")</f>
        <v>0.89999997615814198</v>
      </c>
      <c r="U38">
        <f>AVERAGEIFS(Data!U:U,Data!$A:$A,"*PointFullParallelLongest")</f>
        <v>1.29999995231628</v>
      </c>
      <c r="V38">
        <f>AVERAGEIFS(Data!V:V,Data!$A:$A,"*PointFullParallelLongest")</f>
        <v>0.89999997615814198</v>
      </c>
      <c r="W38" s="2">
        <f>AVERAGEIFS(Data!W:W,Data!$A:$A,"*PointFullParallelLongest")</f>
        <v>2.5623835608712338E-4</v>
      </c>
      <c r="X38" s="2">
        <f>AVERAGEIFS(Data!X:X,Data!$A:$A,"*PointFullParallelLongest")</f>
        <v>2.7281764778308527E-4</v>
      </c>
      <c r="Y38" s="2">
        <f>AVERAGEIFS(Data!Y:Y,Data!$A:$A,"*PointFullParallelLongest")</f>
        <v>7.3607990088930751E-5</v>
      </c>
      <c r="Z38" s="2">
        <f>AVERAGEIFS(Data!Z:Z,Data!$A:$A,"*PointFullParallelLongest")</f>
        <v>7.5627840487868498E-5</v>
      </c>
      <c r="AA38" s="3">
        <f>AVERAGEIFS(Data!AA:AA,Data!$A:$A,"*PointFullParallelLongest")</f>
        <v>6.8025395963483101E-2</v>
      </c>
      <c r="AB38" s="3">
        <f>AVERAGEIFS(Data!AB:AB,Data!$A:$A,"*PointFullParallelLongest")</f>
        <v>0.27159229995489259</v>
      </c>
      <c r="AC38" s="3">
        <f>AVERAGEIFS(Data!AC:AC,Data!$A:$A,"*PointFullParallelLongest")</f>
        <v>-0.19417017633509662</v>
      </c>
      <c r="AD38" s="3">
        <f>AVERAGEIFS(Data!AD:AD,Data!$A:$A,"*PointFullParallelLongest")</f>
        <v>-0.3301654176040123</v>
      </c>
      <c r="AE38" s="3">
        <f>AVERAGEIFS(Data!AE:AE,Data!$A:$A,"*PointFullParallelLongest")</f>
        <v>1.5347725418839717</v>
      </c>
    </row>
    <row r="39" spans="1:31" x14ac:dyDescent="0.25">
      <c r="A39" t="s">
        <v>331</v>
      </c>
      <c r="B39" s="1">
        <f>AVERAGEIFS(Data!B:B,Data!$A:$A,"*PointFull15Longest")</f>
        <v>140.62849879264817</v>
      </c>
      <c r="C39" s="1">
        <f>AVERAGEIFS(Data!C:C,Data!$A:$A,"*PointFull15Longest")</f>
        <v>61.771188735961772</v>
      </c>
      <c r="D39" s="8">
        <f>AVERAGEIFS(Data!D:D,Data!$A:$A,"*PointFull15Longest")</f>
        <v>153.14681196212737</v>
      </c>
      <c r="E39" s="1">
        <f>AVERAGEIFS(Data!E:E,Data!$A:$A,"*PointFull15Longest")</f>
        <v>107.48624682426427</v>
      </c>
      <c r="F39" s="3">
        <f>AVERAGEIFS(Data!F:F,Data!$A:$A,"*PointFull15Longest")</f>
        <v>0.5892499983310695</v>
      </c>
      <c r="G39" s="8">
        <f>AVERAGEIFS(Data!G:G,Data!$A:$A,"*PointFull15Longest")</f>
        <v>142.40377378463728</v>
      </c>
      <c r="H39" s="1">
        <f>AVERAGEIFS(Data!H:H,Data!$A:$A,"*PointFull15Longest")</f>
        <v>33.155971646308863</v>
      </c>
      <c r="I39" s="1">
        <f>AVERAGEIFS(Data!I:I,Data!$A:$A,"*PointFull15Longest")</f>
        <v>101.28237640857689</v>
      </c>
      <c r="J39" s="8">
        <f>AVERAGEIFS(Data!J:J,Data!$A:$A,"*PointFull15Longest")</f>
        <v>75.379190921783319</v>
      </c>
      <c r="K39" s="1">
        <f>AVERAGEIFS(Data!K:K,Data!$A:$A,"*PointFull15Longest")</f>
        <v>46.446124911308253</v>
      </c>
      <c r="L39" s="3">
        <f>AVERAGEIFS(Data!L:L,Data!$A:$A,"*PointFull15Longest")</f>
        <v>0.54414973035454695</v>
      </c>
      <c r="M39" s="3">
        <f>AVERAGEIFS(Data!M:M,Data!$A:$A,"*PointFull15Longest")</f>
        <v>0.64263299107551508</v>
      </c>
      <c r="N39">
        <f>AVERAGEIFS(Data!N:N,Data!$A:$A,"*PointFull15Longest")</f>
        <v>20.75</v>
      </c>
      <c r="O39">
        <f>AVERAGEIFS(Data!O:O,Data!$A:$A,"*PointFull15Longest")</f>
        <v>0</v>
      </c>
      <c r="P39">
        <f>AVERAGEIFS(Data!P:P,Data!$A:$A,"*PointFull15Longest")</f>
        <v>0</v>
      </c>
      <c r="Q39">
        <f>AVERAGEIFS(Data!Q:Q,Data!$A:$A,"*PointFull15Longest")</f>
        <v>0</v>
      </c>
      <c r="R39">
        <f>AVERAGEIFS(Data!R:R,Data!$A:$A,"*PointFull15Longest")</f>
        <v>2</v>
      </c>
      <c r="S39">
        <f>AVERAGEIFS(Data!S:S,Data!$A:$A,"*PointFull15Longest")</f>
        <v>100</v>
      </c>
      <c r="T39">
        <f>AVERAGEIFS(Data!T:T,Data!$A:$A,"*PointFull15Longest")</f>
        <v>0.89999997615814198</v>
      </c>
      <c r="U39">
        <f>AVERAGEIFS(Data!U:U,Data!$A:$A,"*PointFull15Longest")</f>
        <v>1.29999995231628</v>
      </c>
      <c r="V39">
        <f>AVERAGEIFS(Data!V:V,Data!$A:$A,"*PointFull15Longest")</f>
        <v>0.89999997615814198</v>
      </c>
      <c r="W39" s="2">
        <f>AVERAGEIFS(Data!W:W,Data!$A:$A,"*PointFull15Longest")</f>
        <v>2.5722138889250318E-4</v>
      </c>
      <c r="X39" s="2">
        <f>AVERAGEIFS(Data!X:X,Data!$A:$A,"*PointFull15Longest")</f>
        <v>2.716999115364155E-4</v>
      </c>
      <c r="Y39" s="2">
        <f>AVERAGEIFS(Data!Y:Y,Data!$A:$A,"*PointFull15Longest")</f>
        <v>7.3654804509715123E-5</v>
      </c>
      <c r="Z39" s="2">
        <f>AVERAGEIFS(Data!Z:Z,Data!$A:$A,"*PointFull15Longest")</f>
        <v>7.4280476837884594E-5</v>
      </c>
      <c r="AA39" s="3">
        <f>AVERAGEIFS(Data!AA:AA,Data!$A:$A,"*PointFull15Longest")</f>
        <v>9.3725914494586587E-2</v>
      </c>
      <c r="AB39" s="3">
        <f>AVERAGEIFS(Data!AB:AB,Data!$A:$A,"*PointFull15Longest")</f>
        <v>0.23979887763738811</v>
      </c>
      <c r="AC39" s="3">
        <f>AVERAGEIFS(Data!AC:AC,Data!$A:$A,"*PointFull15Longest")</f>
        <v>-0.26090813675372032</v>
      </c>
      <c r="AD39" s="3">
        <f>AVERAGEIFS(Data!AD:AD,Data!$A:$A,"*PointFull15Longest")</f>
        <v>-0.39100368455315704</v>
      </c>
      <c r="AE39" s="3">
        <f>AVERAGEIFS(Data!AE:AE,Data!$A:$A,"*PointFull15Longest")</f>
        <v>2.9134365217666112</v>
      </c>
    </row>
    <row r="40" spans="1:31" x14ac:dyDescent="0.25">
      <c r="A40" t="s">
        <v>332</v>
      </c>
      <c r="B40" s="1">
        <f>AVERAGEIFS(Data!B:B,Data!$A:$A,"*PointFull45Longest")</f>
        <v>115.18186998367287</v>
      </c>
      <c r="C40" s="1">
        <f>AVERAGEIFS(Data!C:C,Data!$A:$A,"*PointFull45Longest")</f>
        <v>61.771188735961772</v>
      </c>
      <c r="D40" s="8">
        <f>AVERAGEIFS(Data!D:D,Data!$A:$A,"*PointFull45Longest")</f>
        <v>133.70772266387911</v>
      </c>
      <c r="E40" s="1">
        <f>AVERAGEIFS(Data!E:E,Data!$A:$A,"*PointFull45Longest")</f>
        <v>90.210249185561906</v>
      </c>
      <c r="F40" s="3">
        <f>AVERAGEIFS(Data!F:F,Data!$A:$A,"*PointFull45Longest")</f>
        <v>0.55549999698996511</v>
      </c>
      <c r="G40" s="8">
        <f>AVERAGEIFS(Data!G:G,Data!$A:$A,"*PointFull45Longest")</f>
        <v>124.99863886833157</v>
      </c>
      <c r="H40" s="1">
        <f>AVERAGEIFS(Data!H:H,Data!$A:$A,"*PointFull45Longest")</f>
        <v>45.723269939422465</v>
      </c>
      <c r="I40" s="1">
        <f>AVERAGEIFS(Data!I:I,Data!$A:$A,"*PointFull45Longest")</f>
        <v>85.305126786231824</v>
      </c>
      <c r="J40" s="8">
        <f>AVERAGEIFS(Data!J:J,Data!$A:$A,"*PointFull45Longest")</f>
        <v>81.473140478133928</v>
      </c>
      <c r="K40" s="1">
        <f>AVERAGEIFS(Data!K:K,Data!$A:$A,"*PointFull45Longest")</f>
        <v>49.582625865936137</v>
      </c>
      <c r="L40" s="3">
        <f>AVERAGEIFS(Data!L:L,Data!$A:$A,"*PointFull45Longest")</f>
        <v>0.60897580534219697</v>
      </c>
      <c r="M40" s="3">
        <f>AVERAGEIFS(Data!M:M,Data!$A:$A,"*PointFull45Longest")</f>
        <v>0.69347559660673119</v>
      </c>
      <c r="N40">
        <f>AVERAGEIFS(Data!N:N,Data!$A:$A,"*PointFull45Longest")</f>
        <v>20.625</v>
      </c>
      <c r="O40">
        <f>AVERAGEIFS(Data!O:O,Data!$A:$A,"*PointFull45Longest")</f>
        <v>0</v>
      </c>
      <c r="P40">
        <f>AVERAGEIFS(Data!P:P,Data!$A:$A,"*PointFull45Longest")</f>
        <v>0</v>
      </c>
      <c r="Q40">
        <f>AVERAGEIFS(Data!Q:Q,Data!$A:$A,"*PointFull45Longest")</f>
        <v>0</v>
      </c>
      <c r="R40">
        <f>AVERAGEIFS(Data!R:R,Data!$A:$A,"*PointFull45Longest")</f>
        <v>2</v>
      </c>
      <c r="S40">
        <f>AVERAGEIFS(Data!S:S,Data!$A:$A,"*PointFull45Longest")</f>
        <v>100</v>
      </c>
      <c r="T40">
        <f>AVERAGEIFS(Data!T:T,Data!$A:$A,"*PointFull45Longest")</f>
        <v>0.89999997615814198</v>
      </c>
      <c r="U40">
        <f>AVERAGEIFS(Data!U:U,Data!$A:$A,"*PointFull45Longest")</f>
        <v>1.29999995231628</v>
      </c>
      <c r="V40">
        <f>AVERAGEIFS(Data!V:V,Data!$A:$A,"*PointFull45Longest")</f>
        <v>0.89999997615814198</v>
      </c>
      <c r="W40" s="2">
        <f>AVERAGEIFS(Data!W:W,Data!$A:$A,"*PointFull45Longest")</f>
        <v>2.5592990641598536E-4</v>
      </c>
      <c r="X40" s="2">
        <f>AVERAGEIFS(Data!X:X,Data!$A:$A,"*PointFull45Longest")</f>
        <v>2.6948107188218224E-4</v>
      </c>
      <c r="Y40" s="2">
        <f>AVERAGEIFS(Data!Y:Y,Data!$A:$A,"*PointFull45Longest")</f>
        <v>7.3642192546685624E-5</v>
      </c>
      <c r="Z40" s="2">
        <f>AVERAGEIFS(Data!Z:Z,Data!$A:$A,"*PointFull45Longest")</f>
        <v>7.3252483161922969E-5</v>
      </c>
      <c r="AA40" s="3">
        <f>AVERAGEIFS(Data!AA:AA,Data!$A:$A,"*PointFull45Longest")</f>
        <v>0.14501091031493446</v>
      </c>
      <c r="AB40" s="3">
        <f>AVERAGEIFS(Data!AB:AB,Data!$A:$A,"*PointFull45Longest")</f>
        <v>0.5577569541342261</v>
      </c>
      <c r="AC40" s="3">
        <f>AVERAGEIFS(Data!AC:AC,Data!$A:$A,"*PointFull45Longest")</f>
        <v>-0.21307583175100697</v>
      </c>
      <c r="AD40" s="3">
        <f>AVERAGEIFS(Data!AD:AD,Data!$A:$A,"*PointFull45Longest")</f>
        <v>-0.33475285071295147</v>
      </c>
      <c r="AE40" s="3">
        <f>AVERAGEIFS(Data!AE:AE,Data!$A:$A,"*PointFull45Longest")</f>
        <v>3.2288410079052206</v>
      </c>
    </row>
    <row r="41" spans="1:31" x14ac:dyDescent="0.25">
      <c r="A41" t="s">
        <v>333</v>
      </c>
      <c r="B41" s="1">
        <f>AVERAGEIFS(Data!B:B,Data!$A:$A,"*PointFullObliqueLongest")</f>
        <v>173.93291068077068</v>
      </c>
      <c r="C41" s="1">
        <f>AVERAGEIFS(Data!C:C,Data!$A:$A,"*PointFullObliqueLongest")</f>
        <v>61.771188735961772</v>
      </c>
      <c r="D41" s="8">
        <f>AVERAGEIFS(Data!D:D,Data!$A:$A,"*PointFullObliqueLongest")</f>
        <v>188.21667623519855</v>
      </c>
      <c r="E41" s="1">
        <f>AVERAGEIFS(Data!E:E,Data!$A:$A,"*PointFullObliqueLongest")</f>
        <v>135.06150150299055</v>
      </c>
      <c r="F41" s="3">
        <f>AVERAGEIFS(Data!F:F,Data!$A:$A,"*PointFullObliqueLongest")</f>
        <v>0.60037500038742975</v>
      </c>
      <c r="G41" s="8">
        <f>AVERAGEIFS(Data!G:G,Data!$A:$A,"*PointFullObliqueLongest")</f>
        <v>179.52631354331942</v>
      </c>
      <c r="H41" s="1">
        <f>AVERAGEIFS(Data!H:H,Data!$A:$A,"*PointFullObliqueLongest")</f>
        <v>30.055723816156345</v>
      </c>
      <c r="I41" s="1">
        <f>AVERAGEIFS(Data!I:I,Data!$A:$A,"*PointFullObliqueLongest")</f>
        <v>129.77987539768191</v>
      </c>
      <c r="J41" s="8">
        <f>AVERAGEIFS(Data!J:J,Data!$A:$A,"*PointFullObliqueLongest")</f>
        <v>81.452013015746942</v>
      </c>
      <c r="K41" s="1">
        <f>AVERAGEIFS(Data!K:K,Data!$A:$A,"*PointFullObliqueLongest")</f>
        <v>49.854250550269924</v>
      </c>
      <c r="L41" s="3">
        <f>AVERAGEIFS(Data!L:L,Data!$A:$A,"*PointFullObliqueLongest")</f>
        <v>0.63055622577667192</v>
      </c>
      <c r="M41" s="3">
        <f>AVERAGEIFS(Data!M:M,Data!$A:$A,"*PointFullObliqueLongest")</f>
        <v>0.70653282105922643</v>
      </c>
      <c r="N41">
        <f>AVERAGEIFS(Data!N:N,Data!$A:$A,"*PointFullObliqueLongest")</f>
        <v>19.875</v>
      </c>
      <c r="O41">
        <f>AVERAGEIFS(Data!O:O,Data!$A:$A,"*PointFullObliqueLongest")</f>
        <v>0</v>
      </c>
      <c r="P41">
        <f>AVERAGEIFS(Data!P:P,Data!$A:$A,"*PointFullObliqueLongest")</f>
        <v>0</v>
      </c>
      <c r="Q41">
        <f>AVERAGEIFS(Data!Q:Q,Data!$A:$A,"*PointFullObliqueLongest")</f>
        <v>0</v>
      </c>
      <c r="R41">
        <f>AVERAGEIFS(Data!R:R,Data!$A:$A,"*PointFullObliqueLongest")</f>
        <v>2</v>
      </c>
      <c r="S41">
        <f>AVERAGEIFS(Data!S:S,Data!$A:$A,"*PointFullObliqueLongest")</f>
        <v>100</v>
      </c>
      <c r="T41">
        <f>AVERAGEIFS(Data!T:T,Data!$A:$A,"*PointFullObliqueLongest")</f>
        <v>0.89999997615814198</v>
      </c>
      <c r="U41">
        <f>AVERAGEIFS(Data!U:U,Data!$A:$A,"*PointFullObliqueLongest")</f>
        <v>1.29999995231628</v>
      </c>
      <c r="V41">
        <f>AVERAGEIFS(Data!V:V,Data!$A:$A,"*PointFullObliqueLongest")</f>
        <v>0.89999997615814198</v>
      </c>
      <c r="W41" s="2">
        <f>AVERAGEIFS(Data!W:W,Data!$A:$A,"*PointFullObliqueLongest")</f>
        <v>2.5965222448576198E-4</v>
      </c>
      <c r="X41" s="2">
        <f>AVERAGEIFS(Data!X:X,Data!$A:$A,"*PointFullObliqueLongest")</f>
        <v>2.7658863473334323E-4</v>
      </c>
      <c r="Y41" s="2">
        <f>AVERAGEIFS(Data!Y:Y,Data!$A:$A,"*PointFullObliqueLongest")</f>
        <v>7.3244745181000299E-5</v>
      </c>
      <c r="Z41" s="2">
        <f>AVERAGEIFS(Data!Z:Z,Data!$A:$A,"*PointFullObliqueLongest")</f>
        <v>7.4088474320887999E-5</v>
      </c>
      <c r="AA41" s="3">
        <f>AVERAGEIFS(Data!AA:AA,Data!$A:$A,"*PointFullObliqueLongest")</f>
        <v>0.13200380870297831</v>
      </c>
      <c r="AB41" s="3">
        <f>AVERAGEIFS(Data!AB:AB,Data!$A:$A,"*PointFullObliqueLongest")</f>
        <v>0.39648923152449561</v>
      </c>
      <c r="AC41" s="3">
        <f>AVERAGEIFS(Data!AC:AC,Data!$A:$A,"*PointFullObliqueLongest")</f>
        <v>-0.34342423719247794</v>
      </c>
      <c r="AD41" s="3">
        <f>AVERAGEIFS(Data!AD:AD,Data!$A:$A,"*PointFullObliqueLongest")</f>
        <v>-0.43765763364361238</v>
      </c>
      <c r="AE41" s="3">
        <f>AVERAGEIFS(Data!AE:AE,Data!$A:$A,"*PointFullObliqueLongest")</f>
        <v>6.019889268118205</v>
      </c>
    </row>
  </sheetData>
  <autoFilter ref="A1:AE17" xr:uid="{00000000-0009-0000-0000-000001000000}">
    <sortState xmlns:xlrd2="http://schemas.microsoft.com/office/spreadsheetml/2017/richdata2" ref="A2:AE29">
      <sortCondition sortBy="fontColor" ref="A1:A17" dxfId="75"/>
    </sortState>
  </autoFilter>
  <conditionalFormatting sqref="A1:A1048576">
    <cfRule type="containsText" dxfId="48" priority="1" operator="containsText" text="Point*Standard">
      <formula>NOT(ISERROR(SEARCH("Point*Standard",A1)))</formula>
    </cfRule>
    <cfRule type="containsText" dxfId="47" priority="2" operator="containsText" text="Plane*Standard">
      <formula>NOT(ISERROR(SEARCH("Plane*Standard",A1)))</formula>
    </cfRule>
    <cfRule type="containsText" dxfId="46" priority="3" operator="containsText" text="Plane*SPFH">
      <formula>NOT(ISERROR(SEARCH("Plane*SPFH",A1)))</formula>
    </cfRule>
    <cfRule type="containsText" dxfId="45" priority="4" operator="containsText" text="Point*SPFH">
      <formula>NOT(ISERROR(SEARCH("Point*SPFH",A1)))</formula>
    </cfRule>
    <cfRule type="containsText" dxfId="44" priority="6" operator="containsText" text="Longest">
      <formula>NOT(ISERROR(SEARCH("Longest",A1)))</formula>
    </cfRule>
    <cfRule type="containsText" dxfId="43" priority="7" operator="containsText" text="Point">
      <formula>NOT(ISERROR(SEARCH("Point",A1)))</formula>
    </cfRule>
  </conditionalFormatting>
  <conditionalFormatting sqref="F1:F1048576">
    <cfRule type="colorScale" priority="8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">
    <cfRule type="colorScale" priority="13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98:AC1048576 AB2:AB97">
    <cfRule type="colorScale" priority="12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C2:AC97 AD1:AD1048576">
    <cfRule type="iconSet" priority="9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42" priority="5" operator="greaterThan">
      <formula>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4446-19E9-44A6-89FD-5E9936B69499}">
  <sheetPr filterMode="1"/>
  <dimension ref="A1:AE241"/>
  <sheetViews>
    <sheetView workbookViewId="0">
      <selection activeCell="M10" sqref="M10"/>
    </sheetView>
  </sheetViews>
  <sheetFormatPr defaultRowHeight="15" x14ac:dyDescent="0.25"/>
  <cols>
    <col min="1" max="1" width="35.42578125" bestFit="1" customWidth="1"/>
    <col min="2" max="3" width="9.140625" style="1"/>
    <col min="4" max="4" width="9.140625" style="8"/>
    <col min="5" max="5" width="9.140625" style="1"/>
    <col min="6" max="6" width="5.85546875" style="3" customWidth="1"/>
    <col min="7" max="7" width="9.140625" style="8"/>
    <col min="8" max="9" width="9.140625" style="1"/>
    <col min="10" max="10" width="9.140625" style="8"/>
    <col min="11" max="11" width="9.140625" style="1"/>
    <col min="12" max="13" width="9.140625" style="3"/>
    <col min="14" max="18" width="4.7109375" customWidth="1"/>
    <col min="19" max="19" width="5.140625" customWidth="1"/>
    <col min="20" max="22" width="4.85546875" customWidth="1"/>
    <col min="23" max="26" width="9.140625" style="2"/>
    <col min="27" max="30" width="9.140625" style="3"/>
    <col min="31" max="31" width="5.85546875" style="3" customWidth="1"/>
  </cols>
  <sheetData>
    <row r="1" spans="1:31" s="4" customFormat="1" ht="48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6" t="s">
        <v>86</v>
      </c>
      <c r="AB1" s="6" t="s">
        <v>87</v>
      </c>
      <c r="AC1" s="6" t="s">
        <v>89</v>
      </c>
      <c r="AD1" s="6" t="s">
        <v>88</v>
      </c>
      <c r="AE1" s="6" t="s">
        <v>90</v>
      </c>
    </row>
    <row r="2" spans="1:31" x14ac:dyDescent="0.25">
      <c r="A2" t="s">
        <v>42</v>
      </c>
      <c r="B2" s="1">
        <v>35.270595550537102</v>
      </c>
      <c r="C2" s="1">
        <v>39.487205505371001</v>
      </c>
      <c r="D2" s="8">
        <v>40.708427429199197</v>
      </c>
      <c r="E2" s="1">
        <v>27.538000106811499</v>
      </c>
      <c r="F2" s="3">
        <v>0.70700001716613703</v>
      </c>
      <c r="G2" s="8">
        <v>36.1896362304687</v>
      </c>
      <c r="H2" s="1">
        <v>15.4225263595581</v>
      </c>
      <c r="I2" s="1">
        <v>24.979000091552699</v>
      </c>
      <c r="J2" s="8">
        <v>47.001628875732401</v>
      </c>
      <c r="K2" s="1">
        <v>30.3850002288818</v>
      </c>
      <c r="L2" s="3">
        <v>0.22270734608173301</v>
      </c>
      <c r="M2" s="3">
        <v>0.26014688611030501</v>
      </c>
      <c r="N2">
        <v>14</v>
      </c>
      <c r="O2">
        <v>0</v>
      </c>
      <c r="P2">
        <v>0</v>
      </c>
      <c r="Q2">
        <v>0</v>
      </c>
      <c r="R2">
        <v>2</v>
      </c>
      <c r="S2">
        <v>100</v>
      </c>
      <c r="T2">
        <v>0.40000000596046398</v>
      </c>
      <c r="U2">
        <v>1.29999995231628</v>
      </c>
      <c r="V2">
        <v>0.89999997615814198</v>
      </c>
      <c r="W2" s="2">
        <v>1.8309713050257401E-4</v>
      </c>
      <c r="X2" s="2">
        <v>2.5859556626528502E-4</v>
      </c>
      <c r="Y2" s="2">
        <v>1.3046136591583399E-3</v>
      </c>
      <c r="Z2" s="2">
        <v>7.16134745744057E-5</v>
      </c>
      <c r="AA2" s="3">
        <f t="shared" ref="AA2:AA65" si="0">ABS((G2-B2)/B2)</f>
        <v>2.6056851765226367E-2</v>
      </c>
      <c r="AB2" s="3">
        <f t="shared" ref="AB2:AB65" si="1">ABS((J2-C2)/C2)</f>
        <v>0.19030020671732004</v>
      </c>
      <c r="AC2" s="3">
        <f t="shared" ref="AC2:AC65" si="2">(J2-G2)/G2</f>
        <v>0.2987593623878676</v>
      </c>
      <c r="AD2" s="3">
        <f t="shared" ref="AD2:AD65" si="3">(J2-D2)/D2</f>
        <v>0.15459210399317067</v>
      </c>
      <c r="AE2" s="3">
        <f t="shared" ref="AE2:AE65" si="4">(G2+H2-J2)/H2</f>
        <v>0.29894801972162122</v>
      </c>
    </row>
    <row r="3" spans="1:31" hidden="1" x14ac:dyDescent="0.25">
      <c r="A3" s="9" t="s">
        <v>27</v>
      </c>
      <c r="B3" s="1">
        <v>133.26058959960901</v>
      </c>
      <c r="C3" s="1">
        <v>60.9114570617675</v>
      </c>
      <c r="D3" s="8">
        <v>133.56463623046801</v>
      </c>
      <c r="E3" s="1">
        <v>86.620002746582003</v>
      </c>
      <c r="F3" s="3">
        <v>1</v>
      </c>
      <c r="G3" s="8">
        <v>133.56463623046801</v>
      </c>
      <c r="H3" s="1">
        <v>133.56463623046801</v>
      </c>
      <c r="I3" s="1">
        <v>86.620002746582003</v>
      </c>
      <c r="J3" s="8">
        <v>178.46456909179599</v>
      </c>
      <c r="K3" s="1">
        <v>108.87400054931599</v>
      </c>
      <c r="L3" s="3">
        <v>0.715370953083038</v>
      </c>
      <c r="M3" s="3">
        <v>0.79984754323959295</v>
      </c>
      <c r="N3" s="11">
        <v>26</v>
      </c>
      <c r="O3" s="11">
        <v>0</v>
      </c>
      <c r="P3" s="11">
        <v>0</v>
      </c>
      <c r="Q3" s="11">
        <v>0</v>
      </c>
      <c r="R3" s="11">
        <v>2</v>
      </c>
      <c r="S3" s="11">
        <v>100</v>
      </c>
      <c r="T3" s="10">
        <v>0.40000000596046398</v>
      </c>
      <c r="U3" s="10">
        <v>1.1000000238418499</v>
      </c>
      <c r="V3" s="10">
        <v>0.80000001192092896</v>
      </c>
      <c r="W3" s="2">
        <v>2.31473692110739E-4</v>
      </c>
      <c r="X3" s="2">
        <v>2.5453683338127998E-4</v>
      </c>
      <c r="Y3" s="2">
        <v>1.5387745806947301E-3</v>
      </c>
      <c r="Z3" s="2">
        <v>7.2042857937049094E-5</v>
      </c>
      <c r="AA3" s="3">
        <f t="shared" si="0"/>
        <v>2.2815945192238411E-3</v>
      </c>
      <c r="AB3" s="3">
        <f t="shared" si="1"/>
        <v>1.9299014947356015</v>
      </c>
      <c r="AC3" s="3">
        <f t="shared" si="2"/>
        <v>0.33616632462392515</v>
      </c>
      <c r="AD3" s="3">
        <f t="shared" si="3"/>
        <v>0.33616632462392515</v>
      </c>
      <c r="AE3" s="3">
        <f t="shared" si="4"/>
        <v>0.66383367537607485</v>
      </c>
    </row>
    <row r="4" spans="1:31" hidden="1" x14ac:dyDescent="0.25">
      <c r="A4" s="9" t="s">
        <v>27</v>
      </c>
      <c r="B4" s="1">
        <v>166.08843994140599</v>
      </c>
      <c r="C4" s="1">
        <v>53.869369506835902</v>
      </c>
      <c r="D4" s="8">
        <v>165.35551452636699</v>
      </c>
      <c r="E4" s="1">
        <v>107.16699981689401</v>
      </c>
      <c r="F4" s="3">
        <v>1</v>
      </c>
      <c r="G4" s="8">
        <v>165.35551452636699</v>
      </c>
      <c r="H4" s="1">
        <v>165.35551452636699</v>
      </c>
      <c r="I4" s="1">
        <v>107.16699981689401</v>
      </c>
      <c r="J4" s="8">
        <v>147.76045227050699</v>
      </c>
      <c r="K4" s="1">
        <v>93.430999755859304</v>
      </c>
      <c r="L4" s="3">
        <v>0.73193293809890703</v>
      </c>
      <c r="M4" s="3">
        <v>0.80169308185577304</v>
      </c>
      <c r="N4" s="11">
        <v>28</v>
      </c>
      <c r="O4" s="11">
        <v>0</v>
      </c>
      <c r="P4" s="11">
        <v>0</v>
      </c>
      <c r="Q4" s="11">
        <v>0</v>
      </c>
      <c r="R4" s="11">
        <v>2</v>
      </c>
      <c r="S4" s="11">
        <v>100</v>
      </c>
      <c r="T4" s="10">
        <v>0.80000001192092896</v>
      </c>
      <c r="U4" s="10">
        <v>1.29999995231628</v>
      </c>
      <c r="V4" s="10">
        <v>0.89999997615814198</v>
      </c>
      <c r="W4" s="2">
        <v>2.2485076624434401E-4</v>
      </c>
      <c r="X4" s="2">
        <v>2.5560965877957599E-4</v>
      </c>
      <c r="Y4" s="2">
        <v>8.11431615147739E-4</v>
      </c>
      <c r="Z4" s="2">
        <v>7.21938995411619E-5</v>
      </c>
      <c r="AA4" s="3">
        <f t="shared" si="0"/>
        <v>4.4128622997336416E-3</v>
      </c>
      <c r="AB4" s="3">
        <f t="shared" si="1"/>
        <v>1.7429400719411894</v>
      </c>
      <c r="AC4" s="3">
        <f t="shared" si="2"/>
        <v>-0.10640747184185596</v>
      </c>
      <c r="AD4" s="3">
        <f t="shared" si="3"/>
        <v>-0.10640747184185596</v>
      </c>
      <c r="AE4" s="3">
        <f t="shared" si="4"/>
        <v>1.1064074718418559</v>
      </c>
    </row>
    <row r="5" spans="1:31" x14ac:dyDescent="0.25">
      <c r="A5" t="s">
        <v>63</v>
      </c>
      <c r="B5" s="1">
        <v>45.421554565429602</v>
      </c>
      <c r="C5" s="1">
        <v>39.487205505371001</v>
      </c>
      <c r="D5" s="8">
        <v>51.710842132568303</v>
      </c>
      <c r="E5" s="1">
        <v>33.330001831054602</v>
      </c>
      <c r="F5" s="3">
        <v>0.55900001525878895</v>
      </c>
      <c r="G5" s="8">
        <v>43.810436248779297</v>
      </c>
      <c r="H5" s="1">
        <v>17.914739608764599</v>
      </c>
      <c r="I5" s="1">
        <v>28.8059997558593</v>
      </c>
      <c r="J5" s="8">
        <v>47.386451721191399</v>
      </c>
      <c r="K5" s="1">
        <v>30.593999862670898</v>
      </c>
      <c r="L5" s="3">
        <v>0.344019144773483</v>
      </c>
      <c r="M5" s="3">
        <v>0.43953597545623702</v>
      </c>
      <c r="N5">
        <v>16</v>
      </c>
      <c r="O5">
        <v>0</v>
      </c>
      <c r="P5">
        <v>0</v>
      </c>
      <c r="Q5">
        <v>0</v>
      </c>
      <c r="R5">
        <v>2</v>
      </c>
      <c r="S5">
        <v>100</v>
      </c>
      <c r="T5">
        <v>0.40000000596046398</v>
      </c>
      <c r="U5">
        <v>1.29999995231628</v>
      </c>
      <c r="V5">
        <v>0.89999997615814198</v>
      </c>
      <c r="W5" s="2">
        <v>2.4734885664656699E-4</v>
      </c>
      <c r="X5" s="2">
        <v>2.6005864492617499E-4</v>
      </c>
      <c r="Y5" s="2">
        <v>1.5130073297768801E-3</v>
      </c>
      <c r="Z5" s="2">
        <v>7.1129572461359203E-5</v>
      </c>
      <c r="AA5" s="3">
        <f t="shared" si="0"/>
        <v>3.5470347328810478E-2</v>
      </c>
      <c r="AB5" s="3">
        <f t="shared" si="1"/>
        <v>0.20004571391475023</v>
      </c>
      <c r="AC5" s="3">
        <f t="shared" si="2"/>
        <v>8.1624740098581922E-2</v>
      </c>
      <c r="AD5" s="3">
        <f t="shared" si="3"/>
        <v>-8.3626377622911197E-2</v>
      </c>
      <c r="AE5" s="3">
        <f t="shared" si="4"/>
        <v>0.80038696902618811</v>
      </c>
    </row>
    <row r="6" spans="1:31" hidden="1" x14ac:dyDescent="0.25">
      <c r="A6" s="9" t="s">
        <v>27</v>
      </c>
      <c r="B6" s="1">
        <v>129.91304016113199</v>
      </c>
      <c r="C6" s="1">
        <v>50.020580291747997</v>
      </c>
      <c r="D6" s="8">
        <v>129.96577453613199</v>
      </c>
      <c r="E6" s="1">
        <v>84.926002502441406</v>
      </c>
      <c r="F6" s="3">
        <v>1</v>
      </c>
      <c r="G6" s="8">
        <v>129.96577453613199</v>
      </c>
      <c r="H6" s="1">
        <v>129.96577453613199</v>
      </c>
      <c r="I6" s="1">
        <v>84.926002502441406</v>
      </c>
      <c r="J6" s="8">
        <v>136.83149719238199</v>
      </c>
      <c r="K6" s="1">
        <v>87.970001220703097</v>
      </c>
      <c r="L6" s="3">
        <v>0.67570197582244795</v>
      </c>
      <c r="M6" s="3">
        <v>0.79671382904052701</v>
      </c>
      <c r="N6" s="11">
        <v>28</v>
      </c>
      <c r="O6" s="11">
        <v>0</v>
      </c>
      <c r="P6" s="11">
        <v>0</v>
      </c>
      <c r="Q6" s="11">
        <v>0</v>
      </c>
      <c r="R6" s="11">
        <v>2</v>
      </c>
      <c r="S6" s="11">
        <v>100</v>
      </c>
      <c r="T6" s="10">
        <v>0.10000000149011599</v>
      </c>
      <c r="U6" s="10">
        <v>1.29999995231628</v>
      </c>
      <c r="V6" s="10">
        <v>0.89999997615814198</v>
      </c>
      <c r="W6" s="2">
        <v>2.2765444009564801E-4</v>
      </c>
      <c r="X6" s="2">
        <v>2.5422472390346202E-4</v>
      </c>
      <c r="Y6" s="2">
        <v>1.55135570093989E-3</v>
      </c>
      <c r="Z6" s="2">
        <v>7.2871982411015697E-5</v>
      </c>
      <c r="AA6" s="3">
        <f t="shared" si="0"/>
        <v>4.0592056759347031E-4</v>
      </c>
      <c r="AB6" s="3">
        <f t="shared" si="1"/>
        <v>1.7355039944419715</v>
      </c>
      <c r="AC6" s="3">
        <f t="shared" si="2"/>
        <v>5.282715915597648E-2</v>
      </c>
      <c r="AD6" s="3">
        <f t="shared" si="3"/>
        <v>5.282715915597648E-2</v>
      </c>
      <c r="AE6" s="3">
        <f t="shared" si="4"/>
        <v>0.94717284084402353</v>
      </c>
    </row>
    <row r="7" spans="1:31" x14ac:dyDescent="0.25">
      <c r="A7" s="9" t="s">
        <v>42</v>
      </c>
      <c r="B7" s="1">
        <v>37.458816528320298</v>
      </c>
      <c r="C7" s="1">
        <v>39.487205505371001</v>
      </c>
      <c r="D7" s="8">
        <v>43.070014953613203</v>
      </c>
      <c r="E7" s="1">
        <v>28.724000930786101</v>
      </c>
      <c r="F7" s="3">
        <v>0.70700001716613703</v>
      </c>
      <c r="G7" s="8">
        <v>38.551235198974602</v>
      </c>
      <c r="H7" s="1">
        <v>15.4225263595581</v>
      </c>
      <c r="I7" s="1">
        <v>26.165000915527301</v>
      </c>
      <c r="J7" s="8">
        <v>47.001628875732401</v>
      </c>
      <c r="K7" s="1">
        <v>30.3850002288818</v>
      </c>
      <c r="L7" s="3">
        <v>0.360931485891342</v>
      </c>
      <c r="M7" s="3">
        <v>0.42208933830261203</v>
      </c>
      <c r="N7" s="11">
        <v>14</v>
      </c>
      <c r="O7" s="11">
        <v>0</v>
      </c>
      <c r="P7" s="11">
        <v>0</v>
      </c>
      <c r="Q7" s="11">
        <v>0</v>
      </c>
      <c r="R7" s="11">
        <v>2</v>
      </c>
      <c r="S7" s="11">
        <v>4</v>
      </c>
      <c r="T7" s="10">
        <v>0.40000000596046398</v>
      </c>
      <c r="U7" s="10">
        <v>1.29999995231628</v>
      </c>
      <c r="V7" s="10">
        <v>0.89999997615814198</v>
      </c>
      <c r="W7" s="2">
        <v>2.8218675288371698E-4</v>
      </c>
      <c r="X7" s="2">
        <v>2.8178462525829602E-4</v>
      </c>
      <c r="Y7" s="2">
        <v>1.17907547974027E-4</v>
      </c>
      <c r="Z7" s="2">
        <v>7.6686053944285905E-5</v>
      </c>
      <c r="AA7" s="3">
        <f t="shared" si="0"/>
        <v>2.9163192324252789E-2</v>
      </c>
      <c r="AB7" s="3">
        <f t="shared" si="1"/>
        <v>0.19030020671732004</v>
      </c>
      <c r="AC7" s="3">
        <f t="shared" si="2"/>
        <v>0.21919903819275197</v>
      </c>
      <c r="AD7" s="3">
        <f t="shared" si="3"/>
        <v>9.1284247900855875E-2</v>
      </c>
      <c r="AE7" s="3">
        <f t="shared" si="4"/>
        <v>0.45207461606828936</v>
      </c>
    </row>
    <row r="8" spans="1:31" hidden="1" x14ac:dyDescent="0.25">
      <c r="A8" s="9" t="s">
        <v>44</v>
      </c>
      <c r="B8" s="1">
        <v>162.64352416992099</v>
      </c>
      <c r="C8" s="1">
        <v>60.9114570617675</v>
      </c>
      <c r="D8" s="8">
        <v>163.88139343261699</v>
      </c>
      <c r="E8" s="1">
        <v>103.699996948242</v>
      </c>
      <c r="F8" s="3">
        <v>1</v>
      </c>
      <c r="G8" s="8">
        <v>163.88139343261699</v>
      </c>
      <c r="H8" s="1">
        <v>163.88139343261699</v>
      </c>
      <c r="I8" s="1">
        <v>103.699996948242</v>
      </c>
      <c r="J8" s="8">
        <v>169.12203979492099</v>
      </c>
      <c r="K8" s="1">
        <v>101.25700378417901</v>
      </c>
      <c r="L8" s="3">
        <v>0.65104985237121504</v>
      </c>
      <c r="M8" s="3">
        <v>0.78417801856994596</v>
      </c>
      <c r="N8" s="11">
        <v>24</v>
      </c>
      <c r="O8" s="11">
        <v>0</v>
      </c>
      <c r="P8" s="11">
        <v>0</v>
      </c>
      <c r="Q8" s="11">
        <v>0</v>
      </c>
      <c r="R8" s="11">
        <v>2</v>
      </c>
      <c r="S8" s="11">
        <v>100</v>
      </c>
      <c r="T8" s="10">
        <v>0.40000000596046398</v>
      </c>
      <c r="U8" s="10">
        <v>1.1000000238418499</v>
      </c>
      <c r="V8" s="10">
        <v>0.80000001192092896</v>
      </c>
      <c r="W8" s="2">
        <v>2.2527101100422401E-4</v>
      </c>
      <c r="X8" s="2">
        <v>2.5285506853833702E-4</v>
      </c>
      <c r="Y8" s="2">
        <v>8.6937966989353299E-4</v>
      </c>
      <c r="Z8" s="2">
        <v>7.2215530963148895E-5</v>
      </c>
      <c r="AA8" s="3">
        <f t="shared" si="0"/>
        <v>7.6109348282612042E-3</v>
      </c>
      <c r="AB8" s="3">
        <f t="shared" si="1"/>
        <v>1.7765226437355151</v>
      </c>
      <c r="AC8" s="3">
        <f t="shared" si="2"/>
        <v>3.1978287788105721E-2</v>
      </c>
      <c r="AD8" s="3">
        <f t="shared" si="3"/>
        <v>3.1978287788105721E-2</v>
      </c>
      <c r="AE8" s="3">
        <f t="shared" si="4"/>
        <v>0.96802171221189426</v>
      </c>
    </row>
    <row r="9" spans="1:31" hidden="1" x14ac:dyDescent="0.25">
      <c r="A9" s="9" t="s">
        <v>44</v>
      </c>
      <c r="B9" s="1">
        <v>170.58787536621</v>
      </c>
      <c r="C9" s="1">
        <v>53.869369506835902</v>
      </c>
      <c r="D9" s="8">
        <v>172.08816528320301</v>
      </c>
      <c r="E9" s="1">
        <v>107.824996948242</v>
      </c>
      <c r="F9" s="3">
        <v>1</v>
      </c>
      <c r="G9" s="8">
        <v>172.08816528320301</v>
      </c>
      <c r="H9" s="1">
        <v>172.08816528320301</v>
      </c>
      <c r="I9" s="1">
        <v>107.824996948242</v>
      </c>
      <c r="J9" s="8">
        <v>151.47834777832</v>
      </c>
      <c r="K9" s="1">
        <v>92.389999389648395</v>
      </c>
      <c r="L9" s="3">
        <v>0.65136396884918202</v>
      </c>
      <c r="M9" s="3">
        <v>0.783857762813568</v>
      </c>
      <c r="N9" s="11">
        <v>25</v>
      </c>
      <c r="O9" s="11">
        <v>0</v>
      </c>
      <c r="P9" s="11">
        <v>0</v>
      </c>
      <c r="Q9" s="11">
        <v>0</v>
      </c>
      <c r="R9" s="11">
        <v>2</v>
      </c>
      <c r="S9" s="11">
        <v>100</v>
      </c>
      <c r="T9" s="10">
        <v>0.80000001192092896</v>
      </c>
      <c r="U9" s="10">
        <v>1.29999995231628</v>
      </c>
      <c r="V9" s="10">
        <v>0.89999997615814198</v>
      </c>
      <c r="W9" s="2">
        <v>2.20282076043076E-4</v>
      </c>
      <c r="X9" s="2">
        <v>2.5581408408470398E-4</v>
      </c>
      <c r="Y9" s="2">
        <v>8.1460736691951697E-4</v>
      </c>
      <c r="Z9" s="2">
        <v>7.2397670010104694E-5</v>
      </c>
      <c r="AA9" s="3">
        <f t="shared" si="0"/>
        <v>8.7948215180724907E-3</v>
      </c>
      <c r="AB9" s="3">
        <f t="shared" si="1"/>
        <v>1.8119569463143193</v>
      </c>
      <c r="AC9" s="3">
        <f t="shared" si="2"/>
        <v>-0.11976313113086964</v>
      </c>
      <c r="AD9" s="3">
        <f t="shared" si="3"/>
        <v>-0.11976313113086964</v>
      </c>
      <c r="AE9" s="3">
        <f t="shared" si="4"/>
        <v>1.1197631311308696</v>
      </c>
    </row>
    <row r="10" spans="1:31" x14ac:dyDescent="0.25">
      <c r="A10" t="s">
        <v>81</v>
      </c>
      <c r="B10" s="1">
        <v>87.426521301269503</v>
      </c>
      <c r="C10" s="1">
        <v>53.869369506835902</v>
      </c>
      <c r="D10" s="8">
        <v>93.092239379882798</v>
      </c>
      <c r="E10" s="1">
        <v>59.855998992919901</v>
      </c>
      <c r="F10" s="3">
        <v>0.89300000667571999</v>
      </c>
      <c r="G10" s="8">
        <v>87.308631896972599</v>
      </c>
      <c r="H10" s="1">
        <v>54.052330017089801</v>
      </c>
      <c r="I10" s="1">
        <v>56.150001525878899</v>
      </c>
      <c r="J10" s="8">
        <v>96.556632995605398</v>
      </c>
      <c r="K10" s="1">
        <v>60.505001068115199</v>
      </c>
      <c r="L10" s="3">
        <v>0.37985119223594599</v>
      </c>
      <c r="M10" s="3">
        <v>0.62432110309600797</v>
      </c>
      <c r="N10">
        <v>21</v>
      </c>
      <c r="O10">
        <v>0</v>
      </c>
      <c r="P10">
        <v>0</v>
      </c>
      <c r="Q10">
        <v>0</v>
      </c>
      <c r="R10">
        <v>2</v>
      </c>
      <c r="S10">
        <v>100</v>
      </c>
      <c r="T10">
        <v>0.40000000596046398</v>
      </c>
      <c r="U10">
        <v>1.29999995231628</v>
      </c>
      <c r="V10">
        <v>0.89999997615814198</v>
      </c>
      <c r="W10" s="2">
        <v>2.61608423897996E-4</v>
      </c>
      <c r="X10" s="2">
        <v>2.5544612435623998E-4</v>
      </c>
      <c r="Y10" s="2">
        <v>1.3883741339668599E-3</v>
      </c>
      <c r="Z10" s="2">
        <v>7.1830720116849894E-5</v>
      </c>
      <c r="AA10" s="3">
        <f t="shared" si="0"/>
        <v>1.3484398388752038E-3</v>
      </c>
      <c r="AB10" s="3">
        <f t="shared" si="1"/>
        <v>0.79242181372389331</v>
      </c>
      <c r="AC10" s="3">
        <f t="shared" si="2"/>
        <v>0.1059231017334664</v>
      </c>
      <c r="AD10" s="3">
        <f t="shared" si="3"/>
        <v>3.7214633988826934E-2</v>
      </c>
      <c r="AE10" s="3">
        <f t="shared" si="4"/>
        <v>0.82890652270292775</v>
      </c>
    </row>
    <row r="11" spans="1:31" hidden="1" x14ac:dyDescent="0.25">
      <c r="A11" s="9" t="s">
        <v>44</v>
      </c>
      <c r="B11" s="1">
        <v>109.275062561035</v>
      </c>
      <c r="C11" s="1">
        <v>50.020580291747997</v>
      </c>
      <c r="D11" s="8">
        <v>109.02357482910099</v>
      </c>
      <c r="E11" s="1">
        <v>71.939002990722599</v>
      </c>
      <c r="F11" s="3">
        <v>1</v>
      </c>
      <c r="G11" s="8">
        <v>109.02357482910099</v>
      </c>
      <c r="H11" s="1">
        <v>109.02357482910099</v>
      </c>
      <c r="I11" s="1">
        <v>71.939002990722599</v>
      </c>
      <c r="J11" s="8">
        <v>138.17756652832</v>
      </c>
      <c r="K11" s="1">
        <v>85.714996337890597</v>
      </c>
      <c r="L11" s="3">
        <v>0.71804058551788297</v>
      </c>
      <c r="M11" s="3">
        <v>0.82477438449859597</v>
      </c>
      <c r="N11" s="11">
        <v>34</v>
      </c>
      <c r="O11" s="11">
        <v>0</v>
      </c>
      <c r="P11" s="11">
        <v>0</v>
      </c>
      <c r="Q11" s="11">
        <v>0</v>
      </c>
      <c r="R11" s="11">
        <v>2</v>
      </c>
      <c r="S11" s="11">
        <v>100</v>
      </c>
      <c r="T11" s="10">
        <v>0.10000000149011599</v>
      </c>
      <c r="U11" s="10">
        <v>1.29999995231628</v>
      </c>
      <c r="V11" s="10">
        <v>0.89999997615814198</v>
      </c>
      <c r="W11" s="2">
        <v>2.0767624664585999E-4</v>
      </c>
      <c r="X11" s="2">
        <v>2.5528352125547799E-4</v>
      </c>
      <c r="Y11" s="2">
        <v>2.0398669876158198E-3</v>
      </c>
      <c r="Z11" s="2">
        <v>7.3005423473659903E-5</v>
      </c>
      <c r="AA11" s="3">
        <f t="shared" si="0"/>
        <v>2.3014192446107157E-3</v>
      </c>
      <c r="AB11" s="3">
        <f t="shared" si="1"/>
        <v>1.7624143047200005</v>
      </c>
      <c r="AC11" s="3">
        <f t="shared" si="2"/>
        <v>0.26740997756603657</v>
      </c>
      <c r="AD11" s="3">
        <f t="shared" si="3"/>
        <v>0.26740997756603657</v>
      </c>
      <c r="AE11" s="3">
        <f t="shared" si="4"/>
        <v>0.73259002243396343</v>
      </c>
    </row>
    <row r="12" spans="1:31" x14ac:dyDescent="0.25">
      <c r="A12" s="9" t="s">
        <v>63</v>
      </c>
      <c r="B12" s="1">
        <v>44.894912719726499</v>
      </c>
      <c r="C12" s="1">
        <v>39.487205505371001</v>
      </c>
      <c r="D12" s="8">
        <v>54.376445770263601</v>
      </c>
      <c r="E12" s="1">
        <v>35.0320014953613</v>
      </c>
      <c r="F12" s="3">
        <v>0.587000012397766</v>
      </c>
      <c r="G12" s="8">
        <v>46.3544311523437</v>
      </c>
      <c r="H12" s="1">
        <v>19.423727035522401</v>
      </c>
      <c r="I12" s="1">
        <v>30.424999237060501</v>
      </c>
      <c r="J12" s="8">
        <v>50.824443817138601</v>
      </c>
      <c r="K12" s="1">
        <v>32.661998748779297</v>
      </c>
      <c r="L12" s="3">
        <v>0.38295599818229598</v>
      </c>
      <c r="M12" s="3">
        <v>0.49251869320869401</v>
      </c>
      <c r="N12" s="11">
        <v>14</v>
      </c>
      <c r="O12" s="11">
        <v>0</v>
      </c>
      <c r="P12" s="11">
        <v>0</v>
      </c>
      <c r="Q12" s="11">
        <v>0</v>
      </c>
      <c r="R12" s="11">
        <v>2</v>
      </c>
      <c r="S12" s="11">
        <v>4</v>
      </c>
      <c r="T12" s="10">
        <v>0.40000000596046398</v>
      </c>
      <c r="U12" s="10">
        <v>1.29999995231628</v>
      </c>
      <c r="V12" s="10">
        <v>0.89999997615814198</v>
      </c>
      <c r="W12" s="2">
        <v>2.8350963839329698E-4</v>
      </c>
      <c r="X12" s="2">
        <v>2.8536916943266901E-4</v>
      </c>
      <c r="Y12" s="2">
        <v>1.12397385237272E-4</v>
      </c>
      <c r="Z12" s="2">
        <v>7.5454183388501406E-5</v>
      </c>
      <c r="AA12" s="3">
        <f t="shared" si="0"/>
        <v>3.2509661879260097E-2</v>
      </c>
      <c r="AB12" s="3">
        <f t="shared" si="1"/>
        <v>0.28711169014544524</v>
      </c>
      <c r="AC12" s="3">
        <f t="shared" si="2"/>
        <v>9.6431183679165797E-2</v>
      </c>
      <c r="AD12" s="3">
        <f t="shared" si="3"/>
        <v>-6.5322437000239805E-2</v>
      </c>
      <c r="AE12" s="3">
        <f t="shared" si="4"/>
        <v>0.76986843685457074</v>
      </c>
    </row>
    <row r="13" spans="1:31" hidden="1" x14ac:dyDescent="0.25">
      <c r="A13" s="9" t="s">
        <v>41</v>
      </c>
      <c r="B13" s="1">
        <v>171.14434814453099</v>
      </c>
      <c r="C13" s="1">
        <v>60.9114570617675</v>
      </c>
      <c r="D13" s="8">
        <v>171.69068908691401</v>
      </c>
      <c r="E13" s="1">
        <v>108.08999633789</v>
      </c>
      <c r="F13" s="3">
        <v>1</v>
      </c>
      <c r="G13" s="8">
        <v>171.69068908691401</v>
      </c>
      <c r="H13" s="1">
        <v>171.69068908691401</v>
      </c>
      <c r="I13" s="1">
        <v>108.08999633789</v>
      </c>
      <c r="J13" s="8">
        <v>156.096420288085</v>
      </c>
      <c r="K13" s="1">
        <v>93.945999145507798</v>
      </c>
      <c r="L13" s="3">
        <v>0.72123324871063199</v>
      </c>
      <c r="M13" s="3">
        <v>0.90012204647064198</v>
      </c>
      <c r="N13" s="11">
        <v>32</v>
      </c>
      <c r="O13" s="11">
        <v>0</v>
      </c>
      <c r="P13" s="11">
        <v>0</v>
      </c>
      <c r="Q13" s="11">
        <v>0</v>
      </c>
      <c r="R13" s="11">
        <v>2</v>
      </c>
      <c r="S13" s="11">
        <v>100</v>
      </c>
      <c r="T13" s="10">
        <v>0.40000000596046398</v>
      </c>
      <c r="U13" s="10">
        <v>1.1000000238418499</v>
      </c>
      <c r="V13" s="10">
        <v>0.80000001192092896</v>
      </c>
      <c r="W13" s="2">
        <v>2.48237251071259E-4</v>
      </c>
      <c r="X13" s="2">
        <v>2.5787236518226499E-4</v>
      </c>
      <c r="Y13" s="2">
        <v>1.10738677904009E-3</v>
      </c>
      <c r="Z13" s="2">
        <v>7.23472112440504E-5</v>
      </c>
      <c r="AA13" s="3">
        <f t="shared" si="0"/>
        <v>3.1922815348925681E-3</v>
      </c>
      <c r="AB13" s="3">
        <f t="shared" si="1"/>
        <v>1.5626774964485717</v>
      </c>
      <c r="AC13" s="3">
        <f t="shared" si="2"/>
        <v>-9.0827690667225458E-2</v>
      </c>
      <c r="AD13" s="3">
        <f t="shared" si="3"/>
        <v>-9.0827690667225458E-2</v>
      </c>
      <c r="AE13" s="3">
        <f t="shared" si="4"/>
        <v>1.0908276906672254</v>
      </c>
    </row>
    <row r="14" spans="1:31" hidden="1" x14ac:dyDescent="0.25">
      <c r="A14" s="9" t="s">
        <v>41</v>
      </c>
      <c r="B14" s="1">
        <v>351.42886352539</v>
      </c>
      <c r="C14" s="1">
        <v>53.869369506835902</v>
      </c>
      <c r="D14" s="8">
        <v>357.85549926757801</v>
      </c>
      <c r="E14" s="1">
        <v>265.47198486328102</v>
      </c>
      <c r="F14" s="3">
        <v>1</v>
      </c>
      <c r="G14" s="8">
        <v>357.85549926757801</v>
      </c>
      <c r="H14" s="1">
        <v>357.85549926757801</v>
      </c>
      <c r="I14" s="1">
        <v>265.47198486328102</v>
      </c>
      <c r="J14" s="8">
        <v>137.97196960449199</v>
      </c>
      <c r="K14" s="1">
        <v>84.853996276855398</v>
      </c>
      <c r="L14" s="3">
        <v>0.77709800004959095</v>
      </c>
      <c r="M14" s="3">
        <v>0.885686635971069</v>
      </c>
      <c r="N14" s="11">
        <v>25</v>
      </c>
      <c r="O14" s="11">
        <v>0</v>
      </c>
      <c r="P14" s="11">
        <v>0</v>
      </c>
      <c r="Q14" s="11">
        <v>0</v>
      </c>
      <c r="R14" s="11">
        <v>2</v>
      </c>
      <c r="S14" s="11">
        <v>100</v>
      </c>
      <c r="T14" s="10">
        <v>0.80000001192092896</v>
      </c>
      <c r="U14" s="10">
        <v>1.29999995231628</v>
      </c>
      <c r="V14" s="10">
        <v>0.89999997615814198</v>
      </c>
      <c r="W14" s="2">
        <v>2.4586895597167302E-4</v>
      </c>
      <c r="X14" s="2">
        <v>2.5475077563896699E-4</v>
      </c>
      <c r="Y14" s="2">
        <v>7.1286929596681094E-5</v>
      </c>
      <c r="Z14" s="2">
        <v>7.1916183514986106E-5</v>
      </c>
      <c r="AA14" s="3">
        <f t="shared" si="0"/>
        <v>1.8287159676409735E-2</v>
      </c>
      <c r="AB14" s="3">
        <f t="shared" si="1"/>
        <v>1.5612323082226467</v>
      </c>
      <c r="AC14" s="3">
        <f t="shared" si="2"/>
        <v>-0.61444781514639601</v>
      </c>
      <c r="AD14" s="3">
        <f t="shared" si="3"/>
        <v>-0.61444781514639601</v>
      </c>
      <c r="AE14" s="3">
        <f t="shared" si="4"/>
        <v>1.6144478151463961</v>
      </c>
    </row>
    <row r="15" spans="1:31" x14ac:dyDescent="0.25">
      <c r="A15" s="9" t="s">
        <v>198</v>
      </c>
      <c r="B15" s="1">
        <v>45.196117401122997</v>
      </c>
      <c r="C15" s="1">
        <v>39.487205505371001</v>
      </c>
      <c r="D15" s="8">
        <v>53.126388549804602</v>
      </c>
      <c r="E15" s="1">
        <v>34.375999450683501</v>
      </c>
      <c r="F15" s="3">
        <v>0.605000019073486</v>
      </c>
      <c r="G15" s="8">
        <v>45.589210510253899</v>
      </c>
      <c r="H15" s="1">
        <v>19.081520080566399</v>
      </c>
      <c r="I15" s="1">
        <v>30.079999923706001</v>
      </c>
      <c r="J15" s="8">
        <v>49.623207092285099</v>
      </c>
      <c r="K15" s="1">
        <v>32.097000122070298</v>
      </c>
      <c r="L15" s="3">
        <v>0.38417217135429299</v>
      </c>
      <c r="M15" s="3">
        <v>0.493155807256698</v>
      </c>
      <c r="N15" s="11">
        <v>13</v>
      </c>
      <c r="O15" s="11">
        <v>0</v>
      </c>
      <c r="P15" s="11">
        <v>0</v>
      </c>
      <c r="Q15" s="11">
        <v>0</v>
      </c>
      <c r="R15" s="11">
        <v>2</v>
      </c>
      <c r="S15" s="11">
        <v>100</v>
      </c>
      <c r="T15" s="10">
        <v>0.40000000596046398</v>
      </c>
      <c r="U15" s="10">
        <v>1.29999995231628</v>
      </c>
      <c r="V15" s="10">
        <v>0.89999997615814198</v>
      </c>
      <c r="W15" s="2">
        <v>2.4526831111870701E-4</v>
      </c>
      <c r="X15" s="2">
        <v>2.9363622888922599E-4</v>
      </c>
      <c r="Y15" s="2">
        <v>7.2986782470252297E-5</v>
      </c>
      <c r="Z15" s="2">
        <v>7.8893281170167002E-5</v>
      </c>
      <c r="AA15" s="3">
        <f t="shared" si="0"/>
        <v>8.697497301419407E-3</v>
      </c>
      <c r="AB15" s="3">
        <f t="shared" si="1"/>
        <v>0.25669078014486013</v>
      </c>
      <c r="AC15" s="3">
        <f t="shared" si="2"/>
        <v>8.8485774087355085E-2</v>
      </c>
      <c r="AD15" s="3">
        <f t="shared" si="3"/>
        <v>-6.5940515686199186E-2</v>
      </c>
      <c r="AE15" s="3">
        <f t="shared" si="4"/>
        <v>0.7885914452832492</v>
      </c>
    </row>
    <row r="16" spans="1:31" hidden="1" x14ac:dyDescent="0.25">
      <c r="A16" s="9" t="s">
        <v>41</v>
      </c>
      <c r="B16" s="1">
        <v>113.17481994628901</v>
      </c>
      <c r="C16" s="1">
        <v>50.020580291747997</v>
      </c>
      <c r="D16" s="8">
        <v>113.652702331542</v>
      </c>
      <c r="E16" s="1">
        <v>73.373001098632798</v>
      </c>
      <c r="F16" s="3">
        <v>1</v>
      </c>
      <c r="G16" s="8">
        <v>113.652702331542</v>
      </c>
      <c r="H16" s="1">
        <v>113.652702331542</v>
      </c>
      <c r="I16" s="1">
        <v>73.373001098632798</v>
      </c>
      <c r="J16" s="8">
        <v>125.967155456542</v>
      </c>
      <c r="K16" s="1">
        <v>78.839996337890597</v>
      </c>
      <c r="L16" s="3">
        <v>0.70830601453781095</v>
      </c>
      <c r="M16" s="3">
        <v>0.87149298191070501</v>
      </c>
      <c r="N16" s="11">
        <v>32</v>
      </c>
      <c r="O16" s="11">
        <v>0</v>
      </c>
      <c r="P16" s="11">
        <v>0</v>
      </c>
      <c r="Q16" s="11">
        <v>0</v>
      </c>
      <c r="R16" s="11">
        <v>2</v>
      </c>
      <c r="S16" s="11">
        <v>100</v>
      </c>
      <c r="T16" s="10">
        <v>0.10000000149011599</v>
      </c>
      <c r="U16" s="10">
        <v>1.29999995231628</v>
      </c>
      <c r="V16" s="10">
        <v>0.89999997615814198</v>
      </c>
      <c r="W16" s="2">
        <v>2.4259263591375199E-4</v>
      </c>
      <c r="X16" s="2">
        <v>2.5363019085489203E-4</v>
      </c>
      <c r="Y16" s="2">
        <v>2.1164077334105899E-3</v>
      </c>
      <c r="Z16" s="2">
        <v>7.2905662818811807E-5</v>
      </c>
      <c r="AA16" s="3">
        <f t="shared" si="0"/>
        <v>4.2225150919594327E-3</v>
      </c>
      <c r="AB16" s="3">
        <f t="shared" si="1"/>
        <v>1.51830655945675</v>
      </c>
      <c r="AC16" s="3">
        <f t="shared" si="2"/>
        <v>0.10835160864962885</v>
      </c>
      <c r="AD16" s="3">
        <f t="shared" si="3"/>
        <v>0.10835160864962885</v>
      </c>
      <c r="AE16" s="3">
        <f t="shared" si="4"/>
        <v>0.89164839135037111</v>
      </c>
    </row>
    <row r="17" spans="1:31" x14ac:dyDescent="0.25">
      <c r="A17" s="9" t="s">
        <v>81</v>
      </c>
      <c r="B17" s="1">
        <v>100.296173095703</v>
      </c>
      <c r="C17" s="1">
        <v>53.869369506835902</v>
      </c>
      <c r="D17" s="8">
        <v>102.77507781982401</v>
      </c>
      <c r="E17" s="1">
        <v>69.900001525878906</v>
      </c>
      <c r="F17" s="3">
        <v>0.90799999237060502</v>
      </c>
      <c r="G17" s="8">
        <v>97.235855102539006</v>
      </c>
      <c r="H17" s="1">
        <v>60.208690643310497</v>
      </c>
      <c r="I17" s="1">
        <v>66.343002319335895</v>
      </c>
      <c r="J17" s="8">
        <v>95.755729675292898</v>
      </c>
      <c r="K17" s="1">
        <v>59.5989990234375</v>
      </c>
      <c r="L17" s="3">
        <v>0.39367175102233798</v>
      </c>
      <c r="M17" s="3">
        <v>0.64906507730483998</v>
      </c>
      <c r="N17" s="11">
        <v>20</v>
      </c>
      <c r="O17" s="11">
        <v>0</v>
      </c>
      <c r="P17" s="11">
        <v>0</v>
      </c>
      <c r="Q17" s="11">
        <v>0</v>
      </c>
      <c r="R17" s="11">
        <v>2</v>
      </c>
      <c r="S17" s="11">
        <v>4</v>
      </c>
      <c r="T17" s="10">
        <v>0.40000000596046398</v>
      </c>
      <c r="U17" s="10">
        <v>1.29999995231628</v>
      </c>
      <c r="V17" s="10">
        <v>0.89999997615814198</v>
      </c>
      <c r="W17" s="2">
        <v>2.8025038773193901E-4</v>
      </c>
      <c r="X17" s="2">
        <v>2.7661456260830099E-4</v>
      </c>
      <c r="Y17" s="2">
        <v>8.6489351815544001E-5</v>
      </c>
      <c r="Z17" s="2">
        <v>7.6255259045865305E-5</v>
      </c>
      <c r="AA17" s="3">
        <f t="shared" si="0"/>
        <v>3.051280920004619E-2</v>
      </c>
      <c r="AB17" s="3">
        <f t="shared" si="1"/>
        <v>0.77755430501449829</v>
      </c>
      <c r="AC17" s="3">
        <f t="shared" si="2"/>
        <v>-1.5222012761498913E-2</v>
      </c>
      <c r="AD17" s="3">
        <f t="shared" si="3"/>
        <v>-6.8298154508204756E-2</v>
      </c>
      <c r="AE17" s="3">
        <f t="shared" si="4"/>
        <v>1.0245832522087996</v>
      </c>
    </row>
    <row r="18" spans="1:31" hidden="1" x14ac:dyDescent="0.25">
      <c r="A18" s="9" t="s">
        <v>36</v>
      </c>
      <c r="B18" s="1">
        <v>87.717864990234304</v>
      </c>
      <c r="C18" s="1">
        <v>60.9114570617675</v>
      </c>
      <c r="D18" s="8">
        <v>87.326507568359304</v>
      </c>
      <c r="E18" s="1">
        <v>60.902000427246001</v>
      </c>
      <c r="F18" s="3">
        <v>1</v>
      </c>
      <c r="G18" s="8">
        <v>87.326507568359304</v>
      </c>
      <c r="H18" s="1">
        <v>87.326507568359304</v>
      </c>
      <c r="I18" s="1">
        <v>60.902000427246001</v>
      </c>
      <c r="J18" s="8">
        <v>159.69613647460901</v>
      </c>
      <c r="K18" s="1">
        <v>97.320999145507798</v>
      </c>
      <c r="L18" s="3">
        <v>0.52685850858688299</v>
      </c>
      <c r="M18" s="3">
        <v>0.60277879238128595</v>
      </c>
      <c r="N18" s="11">
        <v>20</v>
      </c>
      <c r="O18" s="11">
        <v>0</v>
      </c>
      <c r="P18" s="11">
        <v>0</v>
      </c>
      <c r="Q18" s="11">
        <v>0</v>
      </c>
      <c r="R18" s="11">
        <v>2</v>
      </c>
      <c r="S18" s="11">
        <v>100</v>
      </c>
      <c r="T18" s="10">
        <v>0.40000000596046398</v>
      </c>
      <c r="U18" s="10">
        <v>1.1000000238418499</v>
      </c>
      <c r="V18" s="10">
        <v>0.80000001192092896</v>
      </c>
      <c r="W18" s="2">
        <v>1.9995035836473099E-4</v>
      </c>
      <c r="X18" s="2">
        <v>2.6230060029774899E-4</v>
      </c>
      <c r="Y18" s="2">
        <v>1.2496917042881201E-3</v>
      </c>
      <c r="Z18" s="2">
        <v>7.3551513196434799E-5</v>
      </c>
      <c r="AA18" s="3">
        <f t="shared" si="0"/>
        <v>4.4615475070964175E-3</v>
      </c>
      <c r="AB18" s="3">
        <f t="shared" si="1"/>
        <v>1.6217750186581241</v>
      </c>
      <c r="AC18" s="3">
        <f t="shared" si="2"/>
        <v>0.82872464411334279</v>
      </c>
      <c r="AD18" s="3">
        <f t="shared" si="3"/>
        <v>0.82872464411334279</v>
      </c>
      <c r="AE18" s="3">
        <f t="shared" si="4"/>
        <v>0.17127535588665718</v>
      </c>
    </row>
    <row r="19" spans="1:31" hidden="1" x14ac:dyDescent="0.25">
      <c r="A19" s="9" t="s">
        <v>36</v>
      </c>
      <c r="B19" s="1">
        <v>80.350761413574205</v>
      </c>
      <c r="C19" s="1">
        <v>53.869369506835902</v>
      </c>
      <c r="D19" s="8">
        <v>80.103195190429602</v>
      </c>
      <c r="E19" s="1">
        <v>57.285999298095703</v>
      </c>
      <c r="F19" s="3">
        <v>1</v>
      </c>
      <c r="G19" s="8">
        <v>80.103195190429602</v>
      </c>
      <c r="H19" s="1">
        <v>80.103195190429602</v>
      </c>
      <c r="I19" s="1">
        <v>57.285999298095703</v>
      </c>
      <c r="J19" s="8">
        <v>126.427932739257</v>
      </c>
      <c r="K19" s="1">
        <v>80.5780029296875</v>
      </c>
      <c r="L19" s="3">
        <v>0.64303153753280595</v>
      </c>
      <c r="M19" s="3">
        <v>0.73164361715316695</v>
      </c>
      <c r="N19" s="11">
        <v>23</v>
      </c>
      <c r="O19" s="11">
        <v>0</v>
      </c>
      <c r="P19" s="11">
        <v>0</v>
      </c>
      <c r="Q19" s="11">
        <v>0</v>
      </c>
      <c r="R19" s="11">
        <v>2</v>
      </c>
      <c r="S19" s="11">
        <v>100</v>
      </c>
      <c r="T19" s="10">
        <v>0.80000001192092896</v>
      </c>
      <c r="U19" s="10">
        <v>1.29999995231628</v>
      </c>
      <c r="V19" s="10">
        <v>0.89999997615814198</v>
      </c>
      <c r="W19" s="2">
        <v>1.9397474534343901E-4</v>
      </c>
      <c r="X19" s="2">
        <v>2.5298271793872102E-4</v>
      </c>
      <c r="Y19" s="2">
        <v>1.17211451288312E-3</v>
      </c>
      <c r="Z19" s="2">
        <v>7.2017137426882901E-5</v>
      </c>
      <c r="AA19" s="3">
        <f t="shared" si="0"/>
        <v>3.0810687887617111E-3</v>
      </c>
      <c r="AB19" s="3">
        <f t="shared" si="1"/>
        <v>1.3469354458142226</v>
      </c>
      <c r="AC19" s="3">
        <f t="shared" si="2"/>
        <v>0.57831323006154056</v>
      </c>
      <c r="AD19" s="3">
        <f t="shared" si="3"/>
        <v>0.57831323006154056</v>
      </c>
      <c r="AE19" s="3">
        <f t="shared" si="4"/>
        <v>0.42168676993845949</v>
      </c>
    </row>
    <row r="20" spans="1:31" x14ac:dyDescent="0.25">
      <c r="A20" s="9" t="s">
        <v>198</v>
      </c>
      <c r="B20" s="1">
        <v>45.433559417724602</v>
      </c>
      <c r="C20" s="1">
        <v>39.487205505371001</v>
      </c>
      <c r="D20" s="8">
        <v>52.558437347412102</v>
      </c>
      <c r="E20" s="1">
        <v>33.766998291015597</v>
      </c>
      <c r="F20" s="3">
        <v>0.57800000905990601</v>
      </c>
      <c r="G20" s="8">
        <v>45.052829742431598</v>
      </c>
      <c r="H20" s="1">
        <v>17.785781860351499</v>
      </c>
      <c r="I20" s="1">
        <v>29.4899997711181</v>
      </c>
      <c r="J20" s="8">
        <v>48.5364379882812</v>
      </c>
      <c r="K20" s="1">
        <v>31.235000610351499</v>
      </c>
      <c r="L20" s="3">
        <v>0.43540185689926098</v>
      </c>
      <c r="M20" s="3">
        <v>0.55440664291381803</v>
      </c>
      <c r="N20" s="11">
        <v>14</v>
      </c>
      <c r="O20" s="11">
        <v>0</v>
      </c>
      <c r="P20" s="11">
        <v>0</v>
      </c>
      <c r="Q20" s="11">
        <v>0</v>
      </c>
      <c r="R20" s="11">
        <v>2</v>
      </c>
      <c r="S20" s="11">
        <v>4</v>
      </c>
      <c r="T20" s="10">
        <v>0.40000000596046398</v>
      </c>
      <c r="U20" s="10">
        <v>1.29999995231628</v>
      </c>
      <c r="V20" s="10">
        <v>0.89999997615814198</v>
      </c>
      <c r="W20" s="2">
        <v>2.86331720417365E-4</v>
      </c>
      <c r="X20" s="2">
        <v>2.8975817258469701E-4</v>
      </c>
      <c r="Y20" s="2">
        <v>7.4642637628130601E-5</v>
      </c>
      <c r="Z20" s="2">
        <v>7.6179101597517702E-5</v>
      </c>
      <c r="AA20" s="3">
        <f t="shared" si="0"/>
        <v>8.3799218060928212E-3</v>
      </c>
      <c r="AB20" s="3">
        <f t="shared" si="1"/>
        <v>0.22916872356741813</v>
      </c>
      <c r="AC20" s="3">
        <f t="shared" si="2"/>
        <v>7.7322740120110034E-2</v>
      </c>
      <c r="AD20" s="3">
        <f t="shared" si="3"/>
        <v>-7.6524332954296614E-2</v>
      </c>
      <c r="AE20" s="3">
        <f t="shared" si="4"/>
        <v>0.80413522030114704</v>
      </c>
    </row>
    <row r="21" spans="1:31" hidden="1" x14ac:dyDescent="0.25">
      <c r="A21" s="9" t="s">
        <v>36</v>
      </c>
      <c r="B21" s="1">
        <v>80.350761413574205</v>
      </c>
      <c r="C21" s="1">
        <v>50.020580291747997</v>
      </c>
      <c r="D21" s="8">
        <v>80.103195190429602</v>
      </c>
      <c r="E21" s="1">
        <v>57.285999298095703</v>
      </c>
      <c r="F21" s="3">
        <v>1</v>
      </c>
      <c r="G21" s="8">
        <v>80.103195190429602</v>
      </c>
      <c r="H21" s="1">
        <v>80.103195190429602</v>
      </c>
      <c r="I21" s="1">
        <v>57.285999298095703</v>
      </c>
      <c r="J21" s="8">
        <v>118.227890014648</v>
      </c>
      <c r="K21" s="1">
        <v>76.487998962402301</v>
      </c>
      <c r="L21" s="3">
        <v>0.64303153753280595</v>
      </c>
      <c r="M21" s="3">
        <v>0.73164361715316695</v>
      </c>
      <c r="N21" s="11">
        <v>23</v>
      </c>
      <c r="O21" s="11">
        <v>0</v>
      </c>
      <c r="P21" s="11">
        <v>0</v>
      </c>
      <c r="Q21" s="11">
        <v>0</v>
      </c>
      <c r="R21" s="11">
        <v>2</v>
      </c>
      <c r="S21" s="11">
        <v>100</v>
      </c>
      <c r="T21" s="10">
        <v>0.10000000149011599</v>
      </c>
      <c r="U21" s="10">
        <v>1.29999995231628</v>
      </c>
      <c r="V21" s="10">
        <v>0.89999997615814198</v>
      </c>
      <c r="W21" s="2">
        <v>1.9012947450391899E-4</v>
      </c>
      <c r="X21" s="2">
        <v>2.6499087107367797E-4</v>
      </c>
      <c r="Y21" s="2">
        <v>1.1761029018089099E-3</v>
      </c>
      <c r="Z21" s="2">
        <v>7.4192146712448394E-5</v>
      </c>
      <c r="AA21" s="3">
        <f t="shared" si="0"/>
        <v>3.0810687887617111E-3</v>
      </c>
      <c r="AB21" s="3">
        <f t="shared" si="1"/>
        <v>1.3635849349423141</v>
      </c>
      <c r="AC21" s="3">
        <f t="shared" si="2"/>
        <v>0.47594474519505031</v>
      </c>
      <c r="AD21" s="3">
        <f t="shared" si="3"/>
        <v>0.47594474519505031</v>
      </c>
      <c r="AE21" s="3">
        <f t="shared" si="4"/>
        <v>0.52405525480494974</v>
      </c>
    </row>
    <row r="22" spans="1:31" x14ac:dyDescent="0.25">
      <c r="A22" t="s">
        <v>80</v>
      </c>
      <c r="B22" s="1">
        <v>42.3379096984863</v>
      </c>
      <c r="C22" s="1">
        <v>39.487205505371001</v>
      </c>
      <c r="D22" s="8">
        <v>49.456809997558501</v>
      </c>
      <c r="E22" s="1">
        <v>31.347000122070298</v>
      </c>
      <c r="F22" s="3">
        <v>0.50400000810623102</v>
      </c>
      <c r="G22" s="8">
        <v>41.875980377197202</v>
      </c>
      <c r="H22" s="1">
        <v>15.2838697433471</v>
      </c>
      <c r="I22" s="1">
        <v>27.163000106811499</v>
      </c>
      <c r="J22" s="8">
        <v>45.679985046386697</v>
      </c>
      <c r="K22" s="1">
        <v>29.065000534057599</v>
      </c>
      <c r="L22" s="3">
        <v>0.437472283840179</v>
      </c>
      <c r="M22" s="3">
        <v>0.48160052299499501</v>
      </c>
      <c r="N22">
        <v>16</v>
      </c>
      <c r="O22">
        <v>0</v>
      </c>
      <c r="P22">
        <v>0</v>
      </c>
      <c r="Q22">
        <v>0</v>
      </c>
      <c r="R22">
        <v>2</v>
      </c>
      <c r="S22">
        <v>100</v>
      </c>
      <c r="T22">
        <v>0.40000000596046398</v>
      </c>
      <c r="U22">
        <v>1.29999995231628</v>
      </c>
      <c r="V22">
        <v>0.89999997615814198</v>
      </c>
      <c r="W22" s="2">
        <v>2.4389167083427299E-4</v>
      </c>
      <c r="X22" s="2">
        <v>2.6013172464445201E-4</v>
      </c>
      <c r="Y22" s="2">
        <v>1.5254017198458301E-3</v>
      </c>
      <c r="Z22" s="2">
        <v>7.1628790465183502E-5</v>
      </c>
      <c r="AA22" s="3">
        <f t="shared" si="0"/>
        <v>1.0910536787923031E-2</v>
      </c>
      <c r="AB22" s="3">
        <f t="shared" si="1"/>
        <v>0.15683002789785572</v>
      </c>
      <c r="AC22" s="3">
        <f t="shared" si="2"/>
        <v>9.0839775807634512E-2</v>
      </c>
      <c r="AD22" s="3">
        <f t="shared" si="3"/>
        <v>-7.6366125339629706E-2</v>
      </c>
      <c r="AE22" s="3">
        <f t="shared" si="4"/>
        <v>0.75110984763231614</v>
      </c>
    </row>
    <row r="23" spans="1:31" hidden="1" x14ac:dyDescent="0.25">
      <c r="A23" s="9" t="s">
        <v>157</v>
      </c>
      <c r="B23" s="1">
        <v>135.58953857421801</v>
      </c>
      <c r="C23" s="1">
        <v>60.9114570617675</v>
      </c>
      <c r="D23" s="8">
        <v>133.96095275878901</v>
      </c>
      <c r="E23" s="1">
        <v>86.25</v>
      </c>
      <c r="F23" s="3">
        <v>1</v>
      </c>
      <c r="G23" s="8">
        <v>133.96095275878901</v>
      </c>
      <c r="H23" s="1">
        <v>133.96095275878901</v>
      </c>
      <c r="I23" s="1">
        <v>86.25</v>
      </c>
      <c r="J23" s="8">
        <v>177.83282470703099</v>
      </c>
      <c r="K23" s="1">
        <v>108.091003417968</v>
      </c>
      <c r="L23" s="3">
        <v>0.77665221691131503</v>
      </c>
      <c r="M23" s="3">
        <v>0.88614630699157704</v>
      </c>
      <c r="N23" s="11">
        <v>24</v>
      </c>
      <c r="O23" s="11">
        <v>0</v>
      </c>
      <c r="P23" s="11">
        <v>0</v>
      </c>
      <c r="Q23" s="11">
        <v>0</v>
      </c>
      <c r="R23" s="11">
        <v>2</v>
      </c>
      <c r="S23" s="11">
        <v>100</v>
      </c>
      <c r="T23" s="10">
        <v>0.40000000596046398</v>
      </c>
      <c r="U23" s="10">
        <v>1.1000000238418499</v>
      </c>
      <c r="V23" s="10">
        <v>0.80000001192092896</v>
      </c>
      <c r="W23" s="2">
        <v>2.3891357704997E-4</v>
      </c>
      <c r="X23" s="2">
        <v>2.6780614280141798E-4</v>
      </c>
      <c r="Y23" s="2">
        <v>7.3247865657322095E-5</v>
      </c>
      <c r="Z23" s="2">
        <v>7.41928306524641E-5</v>
      </c>
      <c r="AA23" s="3">
        <f t="shared" si="0"/>
        <v>1.2011146527632454E-2</v>
      </c>
      <c r="AB23" s="3">
        <f t="shared" si="1"/>
        <v>1.9195299749060171</v>
      </c>
      <c r="AC23" s="3">
        <f t="shared" si="2"/>
        <v>0.32749746134784496</v>
      </c>
      <c r="AD23" s="3">
        <f t="shared" si="3"/>
        <v>0.32749746134784496</v>
      </c>
      <c r="AE23" s="3">
        <f t="shared" si="4"/>
        <v>0.67250253865215504</v>
      </c>
    </row>
    <row r="24" spans="1:31" hidden="1" x14ac:dyDescent="0.25">
      <c r="A24" s="9" t="s">
        <v>157</v>
      </c>
      <c r="B24" s="1">
        <v>151.60299682617099</v>
      </c>
      <c r="C24" s="1">
        <v>53.869369506835902</v>
      </c>
      <c r="D24" s="8">
        <v>148.53015136718699</v>
      </c>
      <c r="E24" s="1">
        <v>97.689002990722599</v>
      </c>
      <c r="F24" s="3">
        <v>1</v>
      </c>
      <c r="G24" s="8">
        <v>148.53015136718699</v>
      </c>
      <c r="H24" s="1">
        <v>148.53015136718699</v>
      </c>
      <c r="I24" s="1">
        <v>97.689002990722599</v>
      </c>
      <c r="J24" s="8">
        <v>146.93022155761699</v>
      </c>
      <c r="K24" s="1">
        <v>92.547996520996094</v>
      </c>
      <c r="L24" s="3">
        <v>0.75213563442230202</v>
      </c>
      <c r="M24" s="3">
        <v>0.84519016742706299</v>
      </c>
      <c r="N24" s="11">
        <v>26</v>
      </c>
      <c r="O24" s="11">
        <v>0</v>
      </c>
      <c r="P24" s="11">
        <v>0</v>
      </c>
      <c r="Q24" s="11">
        <v>0</v>
      </c>
      <c r="R24" s="11">
        <v>2</v>
      </c>
      <c r="S24" s="11">
        <v>100</v>
      </c>
      <c r="T24" s="10">
        <v>0.80000001192092896</v>
      </c>
      <c r="U24" s="10">
        <v>1.29999995231628</v>
      </c>
      <c r="V24" s="10">
        <v>0.89999997615814198</v>
      </c>
      <c r="W24" s="2">
        <v>2.2459395404439401E-4</v>
      </c>
      <c r="X24" s="2">
        <v>2.53105798037722E-4</v>
      </c>
      <c r="Y24" s="2">
        <v>7.1621223469264805E-5</v>
      </c>
      <c r="Z24" s="2">
        <v>7.1432848926633596E-5</v>
      </c>
      <c r="AA24" s="3">
        <f t="shared" si="0"/>
        <v>2.0269028471167693E-2</v>
      </c>
      <c r="AB24" s="3">
        <f t="shared" si="1"/>
        <v>1.7275281463795835</v>
      </c>
      <c r="AC24" s="3">
        <f t="shared" si="2"/>
        <v>-1.0771751020536921E-2</v>
      </c>
      <c r="AD24" s="3">
        <f t="shared" si="3"/>
        <v>-1.0771751020536921E-2</v>
      </c>
      <c r="AE24" s="3">
        <f t="shared" si="4"/>
        <v>1.010771751020537</v>
      </c>
    </row>
    <row r="25" spans="1:31" x14ac:dyDescent="0.25">
      <c r="A25" s="9" t="s">
        <v>150</v>
      </c>
      <c r="B25" s="1">
        <v>39.711563110351499</v>
      </c>
      <c r="C25" s="1">
        <v>39.487205505371001</v>
      </c>
      <c r="D25" s="8">
        <v>45.274032592773402</v>
      </c>
      <c r="E25" s="1">
        <v>29.826000213623001</v>
      </c>
      <c r="F25" s="3">
        <v>0.70700001716613703</v>
      </c>
      <c r="G25" s="8">
        <v>40.755229949951101</v>
      </c>
      <c r="H25" s="1">
        <v>15.4225263595581</v>
      </c>
      <c r="I25" s="1">
        <v>27.267000198364201</v>
      </c>
      <c r="J25" s="8">
        <v>47.001628875732401</v>
      </c>
      <c r="K25" s="1">
        <v>30.3850002288818</v>
      </c>
      <c r="L25" s="3">
        <v>0.474886745214462</v>
      </c>
      <c r="M25" s="3">
        <v>0.529410541057586</v>
      </c>
      <c r="N25" s="11">
        <v>14</v>
      </c>
      <c r="O25" s="11">
        <v>0</v>
      </c>
      <c r="P25" s="11">
        <v>0</v>
      </c>
      <c r="Q25" s="11">
        <v>0</v>
      </c>
      <c r="R25" s="11">
        <v>2</v>
      </c>
      <c r="S25" s="11">
        <v>100</v>
      </c>
      <c r="T25" s="10">
        <v>0.40000000596046398</v>
      </c>
      <c r="U25" s="10">
        <v>1.29999995231628</v>
      </c>
      <c r="V25" s="10">
        <v>0.89999997615814198</v>
      </c>
      <c r="W25" s="2">
        <v>1.78778704139404E-4</v>
      </c>
      <c r="X25" s="2">
        <v>2.6642295415513201E-4</v>
      </c>
      <c r="Y25" s="2">
        <v>7.2411690780427293E-5</v>
      </c>
      <c r="Z25" s="2">
        <v>7.1820119046606096E-5</v>
      </c>
      <c r="AA25" s="3">
        <f t="shared" si="0"/>
        <v>2.6281182553792568E-2</v>
      </c>
      <c r="AB25" s="3">
        <f t="shared" si="1"/>
        <v>0.19030020671732004</v>
      </c>
      <c r="AC25" s="3">
        <f t="shared" si="2"/>
        <v>0.15326619266906613</v>
      </c>
      <c r="AD25" s="3">
        <f t="shared" si="3"/>
        <v>3.8158657049576709E-2</v>
      </c>
      <c r="AE25" s="3">
        <f t="shared" si="4"/>
        <v>0.59498212029898068</v>
      </c>
    </row>
    <row r="26" spans="1:31" hidden="1" x14ac:dyDescent="0.25">
      <c r="A26" s="9" t="s">
        <v>157</v>
      </c>
      <c r="B26" s="1">
        <v>128.09091186523401</v>
      </c>
      <c r="C26" s="1">
        <v>50.020580291747997</v>
      </c>
      <c r="D26" s="8">
        <v>126.193298339843</v>
      </c>
      <c r="E26" s="1">
        <v>82.540000915527301</v>
      </c>
      <c r="F26" s="3">
        <v>1</v>
      </c>
      <c r="G26" s="8">
        <v>126.193298339843</v>
      </c>
      <c r="H26" s="1">
        <v>126.193298339843</v>
      </c>
      <c r="I26" s="1">
        <v>82.540000915527301</v>
      </c>
      <c r="J26" s="8">
        <v>135.63735961914</v>
      </c>
      <c r="K26" s="1">
        <v>86.905998229980398</v>
      </c>
      <c r="L26" s="3">
        <v>0.73181843757629395</v>
      </c>
      <c r="M26" s="3">
        <v>0.87697768211364702</v>
      </c>
      <c r="N26" s="11">
        <v>23</v>
      </c>
      <c r="O26" s="11">
        <v>0</v>
      </c>
      <c r="P26" s="11">
        <v>0</v>
      </c>
      <c r="Q26" s="11">
        <v>0</v>
      </c>
      <c r="R26" s="11">
        <v>2</v>
      </c>
      <c r="S26" s="11">
        <v>100</v>
      </c>
      <c r="T26" s="10">
        <v>0.10000000149011599</v>
      </c>
      <c r="U26" s="10">
        <v>1.29999995231628</v>
      </c>
      <c r="V26" s="10">
        <v>0.89999997615814198</v>
      </c>
      <c r="W26" s="2">
        <v>2.2327872284222299E-4</v>
      </c>
      <c r="X26" s="2">
        <v>2.5518599431961699E-4</v>
      </c>
      <c r="Y26" s="2">
        <v>7.3121329478453804E-5</v>
      </c>
      <c r="Z26" s="2">
        <v>7.3081711889244602E-5</v>
      </c>
      <c r="AA26" s="3">
        <f t="shared" si="0"/>
        <v>1.4814583624695487E-2</v>
      </c>
      <c r="AB26" s="3">
        <f t="shared" si="1"/>
        <v>1.7116310692124537</v>
      </c>
      <c r="AC26" s="3">
        <f t="shared" si="2"/>
        <v>7.4838057199074173E-2</v>
      </c>
      <c r="AD26" s="3">
        <f t="shared" si="3"/>
        <v>7.4838057199074173E-2</v>
      </c>
      <c r="AE26" s="3">
        <f t="shared" si="4"/>
        <v>0.92516194280092579</v>
      </c>
    </row>
    <row r="27" spans="1:31" x14ac:dyDescent="0.25">
      <c r="A27" s="9" t="s">
        <v>80</v>
      </c>
      <c r="B27" s="1">
        <v>42.518703460693303</v>
      </c>
      <c r="C27" s="1">
        <v>39.487205505371001</v>
      </c>
      <c r="D27" s="8">
        <v>51.220802307128899</v>
      </c>
      <c r="E27" s="1">
        <v>32.605998992919901</v>
      </c>
      <c r="F27" s="3">
        <v>0.51200002431869496</v>
      </c>
      <c r="G27" s="8">
        <v>43.3671875</v>
      </c>
      <c r="H27" s="1">
        <v>16.093446731567301</v>
      </c>
      <c r="I27" s="1">
        <v>28.181999206542901</v>
      </c>
      <c r="J27" s="8">
        <v>46.488395690917898</v>
      </c>
      <c r="K27" s="1">
        <v>29.740999221801701</v>
      </c>
      <c r="L27" s="3">
        <v>0.48183342814445401</v>
      </c>
      <c r="M27" s="3">
        <v>0.52950799465179399</v>
      </c>
      <c r="N27" s="11">
        <v>15</v>
      </c>
      <c r="O27" s="11">
        <v>0</v>
      </c>
      <c r="P27" s="11">
        <v>0</v>
      </c>
      <c r="Q27" s="11">
        <v>0</v>
      </c>
      <c r="R27" s="11">
        <v>2</v>
      </c>
      <c r="S27" s="11">
        <v>4</v>
      </c>
      <c r="T27" s="10">
        <v>0.40000000596046398</v>
      </c>
      <c r="U27" s="10">
        <v>1.29999995231628</v>
      </c>
      <c r="V27" s="10">
        <v>0.89999997615814198</v>
      </c>
      <c r="W27" s="2">
        <v>2.8948762337677099E-4</v>
      </c>
      <c r="X27" s="2">
        <v>2.8895356808788999E-4</v>
      </c>
      <c r="Y27" s="2">
        <v>1.1608421482378601E-4</v>
      </c>
      <c r="Z27" s="2">
        <v>7.5010517321061302E-5</v>
      </c>
      <c r="AA27" s="3">
        <f t="shared" si="0"/>
        <v>1.9955548270447244E-2</v>
      </c>
      <c r="AB27" s="3">
        <f t="shared" si="1"/>
        <v>0.17730275151009617</v>
      </c>
      <c r="AC27" s="3">
        <f t="shared" si="2"/>
        <v>7.1971653474597538E-2</v>
      </c>
      <c r="AD27" s="3">
        <f t="shared" si="3"/>
        <v>-9.2392278196555044E-2</v>
      </c>
      <c r="AE27" s="3">
        <f t="shared" si="4"/>
        <v>0.80605719564127609</v>
      </c>
    </row>
    <row r="28" spans="1:31" hidden="1" x14ac:dyDescent="0.25">
      <c r="A28" s="9" t="s">
        <v>158</v>
      </c>
      <c r="B28" s="1">
        <v>143.723373413085</v>
      </c>
      <c r="C28" s="1">
        <v>60.9114570617675</v>
      </c>
      <c r="D28" s="8">
        <v>142.25639343261699</v>
      </c>
      <c r="E28" s="1">
        <v>91.832000732421804</v>
      </c>
      <c r="F28" s="3">
        <v>1</v>
      </c>
      <c r="G28" s="8">
        <v>142.25639343261699</v>
      </c>
      <c r="H28" s="1">
        <v>142.25639343261699</v>
      </c>
      <c r="I28" s="1">
        <v>91.832000732421804</v>
      </c>
      <c r="J28" s="8">
        <v>165.66899108886699</v>
      </c>
      <c r="K28" s="1">
        <v>99.872001647949205</v>
      </c>
      <c r="L28" s="3">
        <v>0.68051534891128496</v>
      </c>
      <c r="M28" s="3">
        <v>0.80002170801162698</v>
      </c>
      <c r="N28" s="11">
        <v>23</v>
      </c>
      <c r="O28" s="11">
        <v>0</v>
      </c>
      <c r="P28" s="11">
        <v>0</v>
      </c>
      <c r="Q28" s="11">
        <v>0</v>
      </c>
      <c r="R28" s="11">
        <v>2</v>
      </c>
      <c r="S28" s="11">
        <v>100</v>
      </c>
      <c r="T28" s="10">
        <v>0.40000000596046398</v>
      </c>
      <c r="U28" s="10">
        <v>1.1000000238418499</v>
      </c>
      <c r="V28" s="10">
        <v>0.80000001192092896</v>
      </c>
      <c r="W28" s="2">
        <v>2.2844168415758699E-4</v>
      </c>
      <c r="X28" s="2">
        <v>2.6009095017798202E-4</v>
      </c>
      <c r="Y28" s="2">
        <v>7.2609727794770097E-5</v>
      </c>
      <c r="Z28" s="2">
        <v>7.2564624133519801E-5</v>
      </c>
      <c r="AA28" s="3">
        <f t="shared" si="0"/>
        <v>1.0206968745797981E-2</v>
      </c>
      <c r="AB28" s="3">
        <f t="shared" si="1"/>
        <v>1.7198330015463217</v>
      </c>
      <c r="AC28" s="3">
        <f t="shared" si="2"/>
        <v>0.1645802841707773</v>
      </c>
      <c r="AD28" s="3">
        <f t="shared" si="3"/>
        <v>0.1645802841707773</v>
      </c>
      <c r="AE28" s="3">
        <f t="shared" si="4"/>
        <v>0.8354197158292227</v>
      </c>
    </row>
    <row r="29" spans="1:31" hidden="1" x14ac:dyDescent="0.25">
      <c r="A29" s="9" t="s">
        <v>158</v>
      </c>
      <c r="B29" s="1">
        <v>145.17599487304599</v>
      </c>
      <c r="C29" s="1">
        <v>53.869369506835902</v>
      </c>
      <c r="D29" s="8">
        <v>143.92599487304599</v>
      </c>
      <c r="E29" s="1">
        <v>92.888999938964801</v>
      </c>
      <c r="F29" s="3">
        <v>1</v>
      </c>
      <c r="G29" s="8">
        <v>143.92599487304599</v>
      </c>
      <c r="H29" s="1">
        <v>143.92599487304599</v>
      </c>
      <c r="I29" s="1">
        <v>92.888999938964801</v>
      </c>
      <c r="J29" s="8">
        <v>147.25762939453099</v>
      </c>
      <c r="K29" s="1">
        <v>90.593002319335895</v>
      </c>
      <c r="L29" s="3">
        <v>0.63612639904022195</v>
      </c>
      <c r="M29" s="3">
        <v>0.74497318267822199</v>
      </c>
      <c r="N29" s="11">
        <v>24</v>
      </c>
      <c r="O29" s="11">
        <v>0</v>
      </c>
      <c r="P29" s="11">
        <v>0</v>
      </c>
      <c r="Q29" s="11">
        <v>0</v>
      </c>
      <c r="R29" s="11">
        <v>2</v>
      </c>
      <c r="S29" s="11">
        <v>100</v>
      </c>
      <c r="T29" s="10">
        <v>0.80000001192092896</v>
      </c>
      <c r="U29" s="10">
        <v>1.29999995231628</v>
      </c>
      <c r="V29" s="10">
        <v>0.89999997615814198</v>
      </c>
      <c r="W29" s="2">
        <v>2.2679565881844599E-4</v>
      </c>
      <c r="X29" s="2">
        <v>2.5349383940920201E-4</v>
      </c>
      <c r="Y29" s="2">
        <v>7.3200702900066904E-5</v>
      </c>
      <c r="Z29" s="2">
        <v>7.2223439929075498E-5</v>
      </c>
      <c r="AA29" s="3">
        <f t="shared" si="0"/>
        <v>8.6102389110066322E-3</v>
      </c>
      <c r="AB29" s="3">
        <f t="shared" si="1"/>
        <v>1.7336059572006746</v>
      </c>
      <c r="AC29" s="3">
        <f t="shared" si="2"/>
        <v>2.3148247294894595E-2</v>
      </c>
      <c r="AD29" s="3">
        <f t="shared" si="3"/>
        <v>2.3148247294894595E-2</v>
      </c>
      <c r="AE29" s="3">
        <f t="shared" si="4"/>
        <v>0.97685175270510538</v>
      </c>
    </row>
    <row r="30" spans="1:31" x14ac:dyDescent="0.25">
      <c r="A30" s="9" t="s">
        <v>150</v>
      </c>
      <c r="B30" s="1">
        <v>40.654895782470703</v>
      </c>
      <c r="C30" s="1">
        <v>39.487205505371001</v>
      </c>
      <c r="D30" s="8">
        <v>44.348457336425703</v>
      </c>
      <c r="E30" s="1">
        <v>28.966999053955</v>
      </c>
      <c r="F30" s="3">
        <v>0.66699999570846502</v>
      </c>
      <c r="G30" s="8">
        <v>39.597259521484297</v>
      </c>
      <c r="H30" s="1">
        <v>14.2678670883178</v>
      </c>
      <c r="I30" s="1">
        <v>26.302999496459901</v>
      </c>
      <c r="J30" s="8">
        <v>44.3868598937988</v>
      </c>
      <c r="K30" s="1">
        <v>28.702999114990199</v>
      </c>
      <c r="L30" s="3">
        <v>0.48378625512123102</v>
      </c>
      <c r="M30" s="3">
        <v>0.53709536790847701</v>
      </c>
      <c r="N30" s="11">
        <v>14</v>
      </c>
      <c r="O30" s="11">
        <v>0</v>
      </c>
      <c r="P30" s="11">
        <v>0</v>
      </c>
      <c r="Q30" s="11">
        <v>0</v>
      </c>
      <c r="R30" s="11">
        <v>2</v>
      </c>
      <c r="S30" s="11">
        <v>4</v>
      </c>
      <c r="T30" s="10">
        <v>0.40000000596046398</v>
      </c>
      <c r="U30" s="10">
        <v>1.29999995231628</v>
      </c>
      <c r="V30" s="10">
        <v>0.89999997615814198</v>
      </c>
      <c r="W30" s="2">
        <v>2.7905646129511199E-4</v>
      </c>
      <c r="X30" s="2">
        <v>2.87417322397232E-4</v>
      </c>
      <c r="Y30" s="2">
        <v>7.4678806413430693E-5</v>
      </c>
      <c r="Z30" s="2">
        <v>7.5924712291453007E-5</v>
      </c>
      <c r="AA30" s="3">
        <f t="shared" si="0"/>
        <v>2.601497902357016E-2</v>
      </c>
      <c r="AB30" s="3">
        <f t="shared" si="1"/>
        <v>0.12408207483209602</v>
      </c>
      <c r="AC30" s="3">
        <f t="shared" si="2"/>
        <v>0.12095787512051959</v>
      </c>
      <c r="AD30" s="3">
        <f t="shared" si="3"/>
        <v>8.6592769353342508E-4</v>
      </c>
      <c r="AE30" s="3">
        <f t="shared" si="4"/>
        <v>0.6643085933821099</v>
      </c>
    </row>
    <row r="31" spans="1:31" hidden="1" x14ac:dyDescent="0.25">
      <c r="A31" s="9" t="s">
        <v>158</v>
      </c>
      <c r="B31" s="1">
        <v>116.378860473632</v>
      </c>
      <c r="C31" s="1">
        <v>50.020580291747997</v>
      </c>
      <c r="D31" s="8">
        <v>115.19825744628901</v>
      </c>
      <c r="E31" s="1">
        <v>75.508003234863196</v>
      </c>
      <c r="F31" s="3">
        <v>1</v>
      </c>
      <c r="G31" s="8">
        <v>115.19825744628901</v>
      </c>
      <c r="H31" s="1">
        <v>115.19825744628901</v>
      </c>
      <c r="I31" s="1">
        <v>75.508003234863196</v>
      </c>
      <c r="J31" s="8">
        <v>134.41476440429599</v>
      </c>
      <c r="K31" s="1">
        <v>84.148002624511705</v>
      </c>
      <c r="L31" s="3">
        <v>0.70911425352096502</v>
      </c>
      <c r="M31" s="3">
        <v>0.81302046775817804</v>
      </c>
      <c r="N31" s="11">
        <v>20</v>
      </c>
      <c r="O31" s="11">
        <v>0</v>
      </c>
      <c r="P31" s="11">
        <v>0</v>
      </c>
      <c r="Q31" s="11">
        <v>0</v>
      </c>
      <c r="R31" s="11">
        <v>2</v>
      </c>
      <c r="S31" s="11">
        <v>100</v>
      </c>
      <c r="T31" s="10">
        <v>0.10000000149011599</v>
      </c>
      <c r="U31" s="10">
        <v>1.29999995231628</v>
      </c>
      <c r="V31" s="10">
        <v>0.89999997615814198</v>
      </c>
      <c r="W31" s="2">
        <v>1.9864503701683101E-4</v>
      </c>
      <c r="X31" s="2">
        <v>2.5245189317502E-4</v>
      </c>
      <c r="Y31" s="2">
        <v>7.2700328018981896E-5</v>
      </c>
      <c r="Z31" s="2">
        <v>7.2996539529412904E-5</v>
      </c>
      <c r="AA31" s="3">
        <f t="shared" si="0"/>
        <v>1.0144480041635108E-2</v>
      </c>
      <c r="AB31" s="3">
        <f t="shared" si="1"/>
        <v>1.6871892253211362</v>
      </c>
      <c r="AC31" s="3">
        <f t="shared" si="2"/>
        <v>0.16681247949402925</v>
      </c>
      <c r="AD31" s="3">
        <f t="shared" si="3"/>
        <v>0.16681247949402925</v>
      </c>
      <c r="AE31" s="3">
        <f t="shared" si="4"/>
        <v>0.83318752050597078</v>
      </c>
    </row>
    <row r="32" spans="1:31" x14ac:dyDescent="0.25">
      <c r="A32" t="s">
        <v>26</v>
      </c>
      <c r="B32" s="1">
        <v>48.604644775390597</v>
      </c>
      <c r="C32" s="1">
        <v>39.487205505371001</v>
      </c>
      <c r="D32" s="8">
        <v>55.004764556884702</v>
      </c>
      <c r="E32" s="1">
        <v>35.375999450683501</v>
      </c>
      <c r="F32" s="3">
        <v>0.64700001478195102</v>
      </c>
      <c r="G32" s="8">
        <v>48.129196166992102</v>
      </c>
      <c r="H32" s="1">
        <v>19.477622985839801</v>
      </c>
      <c r="I32" s="1">
        <v>31.462999343871999</v>
      </c>
      <c r="J32" s="8">
        <v>52.773166656494098</v>
      </c>
      <c r="K32" s="1">
        <v>33.784999847412102</v>
      </c>
      <c r="L32" s="3">
        <v>0.48773282766342102</v>
      </c>
      <c r="M32" s="3">
        <v>0.53623962402343694</v>
      </c>
      <c r="N32">
        <v>16</v>
      </c>
      <c r="O32">
        <v>0</v>
      </c>
      <c r="P32">
        <v>0</v>
      </c>
      <c r="Q32">
        <v>0</v>
      </c>
      <c r="R32">
        <v>2</v>
      </c>
      <c r="S32">
        <v>100</v>
      </c>
      <c r="T32">
        <v>0.40000000596046398</v>
      </c>
      <c r="U32">
        <v>1.29999995231628</v>
      </c>
      <c r="V32">
        <v>0.89999997615814198</v>
      </c>
      <c r="W32" s="2">
        <v>2.24941351916641E-4</v>
      </c>
      <c r="X32" s="2">
        <v>3.0373051413334901E-4</v>
      </c>
      <c r="Y32" s="2">
        <v>1.6860980540513899E-3</v>
      </c>
      <c r="Z32" s="2">
        <v>7.1755021053831997E-5</v>
      </c>
      <c r="AA32" s="3">
        <f t="shared" si="0"/>
        <v>9.7819583003973011E-3</v>
      </c>
      <c r="AB32" s="3">
        <f t="shared" si="1"/>
        <v>0.33646243083258848</v>
      </c>
      <c r="AC32" s="3">
        <f t="shared" si="2"/>
        <v>9.6489674861574296E-2</v>
      </c>
      <c r="AD32" s="3">
        <f t="shared" si="3"/>
        <v>-4.0570992683419904E-2</v>
      </c>
      <c r="AE32" s="3">
        <f t="shared" si="4"/>
        <v>0.76157406410021622</v>
      </c>
    </row>
    <row r="33" spans="1:31" hidden="1" x14ac:dyDescent="0.25">
      <c r="A33" s="9" t="s">
        <v>160</v>
      </c>
      <c r="B33" s="1">
        <v>135.26777648925699</v>
      </c>
      <c r="C33" s="1">
        <v>60.9114570617675</v>
      </c>
      <c r="D33" s="8">
        <v>135.36427307128901</v>
      </c>
      <c r="E33" s="1">
        <v>87.001998901367102</v>
      </c>
      <c r="F33" s="3">
        <v>1</v>
      </c>
      <c r="G33" s="8">
        <v>135.36427307128901</v>
      </c>
      <c r="H33" s="1">
        <v>135.36427307128901</v>
      </c>
      <c r="I33" s="1">
        <v>87.001998901367102</v>
      </c>
      <c r="J33" s="8">
        <v>155.26499938964801</v>
      </c>
      <c r="K33" s="1">
        <v>93.444999694824205</v>
      </c>
      <c r="L33" s="3">
        <v>0.63387972116470304</v>
      </c>
      <c r="M33" s="3">
        <v>0.76691573858261097</v>
      </c>
      <c r="N33" s="11">
        <v>23</v>
      </c>
      <c r="O33" s="11">
        <v>0</v>
      </c>
      <c r="P33" s="11">
        <v>0</v>
      </c>
      <c r="Q33" s="11">
        <v>0</v>
      </c>
      <c r="R33" s="11">
        <v>2</v>
      </c>
      <c r="S33" s="11">
        <v>100</v>
      </c>
      <c r="T33" s="10">
        <v>0.40000000596046398</v>
      </c>
      <c r="U33" s="10">
        <v>1.1000000238418499</v>
      </c>
      <c r="V33" s="10">
        <v>0.80000001192092896</v>
      </c>
      <c r="W33" s="2">
        <v>2.4568440858274698E-4</v>
      </c>
      <c r="X33" s="2">
        <v>2.5592063320800602E-4</v>
      </c>
      <c r="Y33" s="2">
        <v>7.2083814302459305E-5</v>
      </c>
      <c r="Z33" s="2">
        <v>7.2307811933569597E-5</v>
      </c>
      <c r="AA33" s="3">
        <f t="shared" si="0"/>
        <v>7.1337449713813536E-4</v>
      </c>
      <c r="AB33" s="3">
        <f t="shared" si="1"/>
        <v>1.5490278328459774</v>
      </c>
      <c r="AC33" s="3">
        <f t="shared" si="2"/>
        <v>0.14701609122429501</v>
      </c>
      <c r="AD33" s="3">
        <f t="shared" si="3"/>
        <v>0.14701609122429501</v>
      </c>
      <c r="AE33" s="3">
        <f t="shared" si="4"/>
        <v>0.85298390877570496</v>
      </c>
    </row>
    <row r="34" spans="1:31" hidden="1" x14ac:dyDescent="0.25">
      <c r="A34" s="9" t="s">
        <v>160</v>
      </c>
      <c r="B34" s="1">
        <v>351.44070434570301</v>
      </c>
      <c r="C34" s="1">
        <v>53.869369506835902</v>
      </c>
      <c r="D34" s="8">
        <v>351.744049072265</v>
      </c>
      <c r="E34" s="1">
        <v>260.59698486328102</v>
      </c>
      <c r="F34" s="3">
        <v>1</v>
      </c>
      <c r="G34" s="8">
        <v>351.744049072265</v>
      </c>
      <c r="H34" s="1">
        <v>351.744049072265</v>
      </c>
      <c r="I34" s="1">
        <v>260.59698486328102</v>
      </c>
      <c r="J34" s="8">
        <v>135.99298095703099</v>
      </c>
      <c r="K34" s="1">
        <v>83.775001525878906</v>
      </c>
      <c r="L34" s="3">
        <v>0.77709800004959095</v>
      </c>
      <c r="M34" s="3">
        <v>0.885686635971069</v>
      </c>
      <c r="N34" s="11">
        <v>25</v>
      </c>
      <c r="O34" s="11">
        <v>0</v>
      </c>
      <c r="P34" s="11">
        <v>0</v>
      </c>
      <c r="Q34" s="11">
        <v>0</v>
      </c>
      <c r="R34" s="11">
        <v>2</v>
      </c>
      <c r="S34" s="11">
        <v>100</v>
      </c>
      <c r="T34" s="10">
        <v>0.80000001192092896</v>
      </c>
      <c r="U34" s="10">
        <v>1.29999995231628</v>
      </c>
      <c r="V34" s="10">
        <v>0.89999997615814198</v>
      </c>
      <c r="W34" s="2">
        <v>2.4602576741017401E-4</v>
      </c>
      <c r="X34" s="2">
        <v>2.5348379858769401E-4</v>
      </c>
      <c r="Y34" s="2">
        <v>7.1642287366557799E-5</v>
      </c>
      <c r="Z34" s="2">
        <v>7.1809983637649498E-5</v>
      </c>
      <c r="AA34" s="3">
        <f t="shared" si="0"/>
        <v>8.6314625144728863E-4</v>
      </c>
      <c r="AB34" s="3">
        <f t="shared" si="1"/>
        <v>1.5244955009130705</v>
      </c>
      <c r="AC34" s="3">
        <f t="shared" si="2"/>
        <v>-0.61337517630869276</v>
      </c>
      <c r="AD34" s="3">
        <f t="shared" si="3"/>
        <v>-0.61337517630869276</v>
      </c>
      <c r="AE34" s="3">
        <f t="shared" si="4"/>
        <v>1.6133751763086925</v>
      </c>
    </row>
    <row r="35" spans="1:31" x14ac:dyDescent="0.25">
      <c r="A35" s="9" t="s">
        <v>191</v>
      </c>
      <c r="B35" s="1">
        <v>41.861034393310497</v>
      </c>
      <c r="C35" s="1">
        <v>39.487205505371001</v>
      </c>
      <c r="D35" s="8">
        <v>50.053627014160099</v>
      </c>
      <c r="E35" s="1">
        <v>31.82200050354</v>
      </c>
      <c r="F35" s="3">
        <v>0.49799999594688399</v>
      </c>
      <c r="G35" s="8">
        <v>42.058834075927699</v>
      </c>
      <c r="H35" s="1">
        <v>15.9258966445922</v>
      </c>
      <c r="I35" s="1">
        <v>27.340000152587798</v>
      </c>
      <c r="J35" s="8">
        <v>46.1448364257812</v>
      </c>
      <c r="K35" s="1">
        <v>29.3840007781982</v>
      </c>
      <c r="L35" s="3">
        <v>0.50010734796524003</v>
      </c>
      <c r="M35" s="3">
        <v>0.56297594308853105</v>
      </c>
      <c r="N35" s="11">
        <v>14</v>
      </c>
      <c r="O35" s="11">
        <v>0</v>
      </c>
      <c r="P35" s="11">
        <v>0</v>
      </c>
      <c r="Q35" s="11">
        <v>0</v>
      </c>
      <c r="R35" s="11">
        <v>2</v>
      </c>
      <c r="S35" s="11">
        <v>100</v>
      </c>
      <c r="T35" s="10">
        <v>0.40000000596046398</v>
      </c>
      <c r="U35" s="10">
        <v>1.29999995231628</v>
      </c>
      <c r="V35" s="10">
        <v>0.89999997615814198</v>
      </c>
      <c r="W35" s="2">
        <v>2.43348447838798E-4</v>
      </c>
      <c r="X35" s="2">
        <v>2.6817838079295998E-4</v>
      </c>
      <c r="Y35" s="2">
        <v>7.2437120252288797E-5</v>
      </c>
      <c r="Z35" s="2">
        <v>7.3782553954515606E-5</v>
      </c>
      <c r="AA35" s="3">
        <f t="shared" si="0"/>
        <v>4.7251503811098043E-3</v>
      </c>
      <c r="AB35" s="3">
        <f t="shared" si="1"/>
        <v>0.16860223039851824</v>
      </c>
      <c r="AC35" s="3">
        <f t="shared" si="2"/>
        <v>9.7149681859396042E-2</v>
      </c>
      <c r="AD35" s="3">
        <f t="shared" si="3"/>
        <v>-7.8092054892907325E-2</v>
      </c>
      <c r="AE35" s="3">
        <f t="shared" si="4"/>
        <v>0.74343659003708618</v>
      </c>
    </row>
    <row r="36" spans="1:31" hidden="1" x14ac:dyDescent="0.25">
      <c r="A36" s="9" t="s">
        <v>160</v>
      </c>
      <c r="B36" s="1">
        <v>113.841575622558</v>
      </c>
      <c r="C36" s="1">
        <v>50.020580291747997</v>
      </c>
      <c r="D36" s="8">
        <v>114.425407409667</v>
      </c>
      <c r="E36" s="1">
        <v>73.778999328613196</v>
      </c>
      <c r="F36" s="3">
        <v>1</v>
      </c>
      <c r="G36" s="8">
        <v>114.425407409667</v>
      </c>
      <c r="H36" s="1">
        <v>114.425407409667</v>
      </c>
      <c r="I36" s="1">
        <v>73.778999328613196</v>
      </c>
      <c r="J36" s="8">
        <v>124.553428649902</v>
      </c>
      <c r="K36" s="1">
        <v>78.030998229980398</v>
      </c>
      <c r="L36" s="3">
        <v>0.63462990522384599</v>
      </c>
      <c r="M36" s="3">
        <v>0.76057487726211503</v>
      </c>
      <c r="N36" s="11">
        <v>20</v>
      </c>
      <c r="O36" s="11">
        <v>0</v>
      </c>
      <c r="P36" s="11">
        <v>0</v>
      </c>
      <c r="Q36" s="11">
        <v>0</v>
      </c>
      <c r="R36" s="11">
        <v>2</v>
      </c>
      <c r="S36" s="11">
        <v>100</v>
      </c>
      <c r="T36" s="10">
        <v>0.10000000149011599</v>
      </c>
      <c r="U36" s="10">
        <v>1.29999995231628</v>
      </c>
      <c r="V36" s="10">
        <v>0.89999997615814198</v>
      </c>
      <c r="W36" s="2">
        <v>2.3344368673861E-4</v>
      </c>
      <c r="X36" s="2">
        <v>2.5318682310171398E-4</v>
      </c>
      <c r="Y36" s="2">
        <v>7.2923612606245997E-5</v>
      </c>
      <c r="Z36" s="2">
        <v>7.2934199124574593E-5</v>
      </c>
      <c r="AA36" s="3">
        <f t="shared" si="0"/>
        <v>5.1284584205396203E-3</v>
      </c>
      <c r="AB36" s="3">
        <f t="shared" si="1"/>
        <v>1.4900436564997199</v>
      </c>
      <c r="AC36" s="3">
        <f t="shared" si="2"/>
        <v>8.8511996325908254E-2</v>
      </c>
      <c r="AD36" s="3">
        <f t="shared" si="3"/>
        <v>8.8511996325908254E-2</v>
      </c>
      <c r="AE36" s="3">
        <f t="shared" si="4"/>
        <v>0.91148800367409177</v>
      </c>
    </row>
    <row r="37" spans="1:31" x14ac:dyDescent="0.25">
      <c r="A37" s="9" t="s">
        <v>191</v>
      </c>
      <c r="B37" s="1">
        <v>41.864761352538999</v>
      </c>
      <c r="C37" s="1">
        <v>39.487205505371001</v>
      </c>
      <c r="D37" s="8">
        <v>52.272800445556598</v>
      </c>
      <c r="E37" s="1">
        <v>33.347999572753899</v>
      </c>
      <c r="F37" s="3">
        <v>0.53200000524520796</v>
      </c>
      <c r="G37" s="8">
        <v>44.6216011047363</v>
      </c>
      <c r="H37" s="1">
        <v>16.348718643188398</v>
      </c>
      <c r="I37" s="1">
        <v>29.090999603271399</v>
      </c>
      <c r="J37" s="8">
        <v>48.893581390380803</v>
      </c>
      <c r="K37" s="1">
        <v>31.2339992523193</v>
      </c>
      <c r="L37" s="3">
        <v>0.50073957443237305</v>
      </c>
      <c r="M37" s="3">
        <v>0.56321060657501198</v>
      </c>
      <c r="N37" s="11">
        <v>14</v>
      </c>
      <c r="O37" s="11">
        <v>0</v>
      </c>
      <c r="P37" s="11">
        <v>0</v>
      </c>
      <c r="Q37" s="11">
        <v>0</v>
      </c>
      <c r="R37" s="11">
        <v>2</v>
      </c>
      <c r="S37" s="11">
        <v>4</v>
      </c>
      <c r="T37" s="10">
        <v>0.40000000596046398</v>
      </c>
      <c r="U37" s="10">
        <v>1.29999995231628</v>
      </c>
      <c r="V37" s="10">
        <v>0.89999997615814198</v>
      </c>
      <c r="W37" s="2">
        <v>2.8611128800548602E-4</v>
      </c>
      <c r="X37" s="2">
        <v>2.8397931600920802E-4</v>
      </c>
      <c r="Y37" s="2">
        <v>7.4661584221757894E-5</v>
      </c>
      <c r="Z37" s="2">
        <v>7.4518909968901398E-5</v>
      </c>
      <c r="AA37" s="3">
        <f t="shared" si="0"/>
        <v>6.5851080076206034E-2</v>
      </c>
      <c r="AB37" s="3">
        <f t="shared" si="1"/>
        <v>0.23821325831047621</v>
      </c>
      <c r="AC37" s="3">
        <f t="shared" si="2"/>
        <v>9.5737942608049076E-2</v>
      </c>
      <c r="AD37" s="3">
        <f t="shared" si="3"/>
        <v>-6.4645839258130722E-2</v>
      </c>
      <c r="AE37" s="3">
        <f t="shared" si="4"/>
        <v>0.73869632361528226</v>
      </c>
    </row>
    <row r="38" spans="1:31" hidden="1" x14ac:dyDescent="0.25">
      <c r="A38" s="9" t="s">
        <v>156</v>
      </c>
      <c r="B38" s="1">
        <v>102.318710327148</v>
      </c>
      <c r="C38" s="1">
        <v>60.9114570617675</v>
      </c>
      <c r="D38" s="8">
        <v>101.542556762695</v>
      </c>
      <c r="E38" s="1">
        <v>68.122001647949205</v>
      </c>
      <c r="F38" s="3">
        <v>1</v>
      </c>
      <c r="G38" s="8">
        <v>101.542556762695</v>
      </c>
      <c r="H38" s="1">
        <v>101.542556762695</v>
      </c>
      <c r="I38" s="1">
        <v>68.122001647949205</v>
      </c>
      <c r="J38" s="8">
        <v>158.79377746582</v>
      </c>
      <c r="K38" s="1">
        <v>96.968002319335895</v>
      </c>
      <c r="L38" s="3">
        <v>0.71364396810531605</v>
      </c>
      <c r="M38" s="3">
        <v>0.783588886260986</v>
      </c>
      <c r="N38" s="11">
        <v>22</v>
      </c>
      <c r="O38" s="11">
        <v>0</v>
      </c>
      <c r="P38" s="11">
        <v>0</v>
      </c>
      <c r="Q38" s="11">
        <v>0</v>
      </c>
      <c r="R38" s="11">
        <v>2</v>
      </c>
      <c r="S38" s="11">
        <v>100</v>
      </c>
      <c r="T38" s="10">
        <v>0.40000000596046398</v>
      </c>
      <c r="U38" s="10">
        <v>1.1000000238418499</v>
      </c>
      <c r="V38" s="10">
        <v>0.80000001192092896</v>
      </c>
      <c r="W38" s="2">
        <v>2.08124591154046E-4</v>
      </c>
      <c r="X38" s="2">
        <v>2.5870787794701701E-4</v>
      </c>
      <c r="Y38" s="2">
        <v>7.3245777457486797E-5</v>
      </c>
      <c r="Z38" s="2">
        <v>7.2735085268504904E-5</v>
      </c>
      <c r="AA38" s="3">
        <f t="shared" si="0"/>
        <v>7.585646476302995E-3</v>
      </c>
      <c r="AB38" s="3">
        <f t="shared" si="1"/>
        <v>1.6069607447543828</v>
      </c>
      <c r="AC38" s="3">
        <f t="shared" si="2"/>
        <v>0.56381504000259841</v>
      </c>
      <c r="AD38" s="3">
        <f t="shared" si="3"/>
        <v>0.56381504000259841</v>
      </c>
      <c r="AE38" s="3">
        <f t="shared" si="4"/>
        <v>0.43618495999740159</v>
      </c>
    </row>
    <row r="39" spans="1:31" hidden="1" x14ac:dyDescent="0.25">
      <c r="A39" s="9" t="s">
        <v>156</v>
      </c>
      <c r="B39" s="1">
        <v>95.073623657226506</v>
      </c>
      <c r="C39" s="1">
        <v>53.869369506835902</v>
      </c>
      <c r="D39" s="8">
        <v>94.518081665039006</v>
      </c>
      <c r="E39" s="1">
        <v>64.611000061035099</v>
      </c>
      <c r="F39" s="3">
        <v>1</v>
      </c>
      <c r="G39" s="8">
        <v>94.518081665039006</v>
      </c>
      <c r="H39" s="1">
        <v>94.518081665039006</v>
      </c>
      <c r="I39" s="1">
        <v>64.611000061035099</v>
      </c>
      <c r="J39" s="8">
        <v>125.6455078125</v>
      </c>
      <c r="K39" s="1">
        <v>80.288002014160099</v>
      </c>
      <c r="L39" s="3">
        <v>0.70038503408431996</v>
      </c>
      <c r="M39" s="3">
        <v>0.776025831699371</v>
      </c>
      <c r="N39" s="11">
        <v>22</v>
      </c>
      <c r="O39" s="11">
        <v>0</v>
      </c>
      <c r="P39" s="11">
        <v>0</v>
      </c>
      <c r="Q39" s="11">
        <v>0</v>
      </c>
      <c r="R39" s="11">
        <v>2</v>
      </c>
      <c r="S39" s="11">
        <v>100</v>
      </c>
      <c r="T39" s="10">
        <v>0.80000001192092896</v>
      </c>
      <c r="U39" s="10">
        <v>1.29999995231628</v>
      </c>
      <c r="V39" s="10">
        <v>0.89999997615814198</v>
      </c>
      <c r="W39" s="2">
        <v>1.9019411411136299E-4</v>
      </c>
      <c r="X39" s="2">
        <v>2.5394343538209698E-4</v>
      </c>
      <c r="Y39" s="2">
        <v>7.1946233219932697E-5</v>
      </c>
      <c r="Z39" s="2">
        <v>7.1957329055294394E-5</v>
      </c>
      <c r="AA39" s="3">
        <f t="shared" si="0"/>
        <v>5.8432819831336419E-3</v>
      </c>
      <c r="AB39" s="3">
        <f t="shared" si="1"/>
        <v>1.3324109593774967</v>
      </c>
      <c r="AC39" s="3">
        <f t="shared" si="2"/>
        <v>0.32932773919145908</v>
      </c>
      <c r="AD39" s="3">
        <f t="shared" si="3"/>
        <v>0.32932773919145908</v>
      </c>
      <c r="AE39" s="3">
        <f t="shared" si="4"/>
        <v>0.67067226080854092</v>
      </c>
    </row>
    <row r="40" spans="1:31" x14ac:dyDescent="0.25">
      <c r="A40" s="9" t="s">
        <v>152</v>
      </c>
      <c r="B40" s="1">
        <v>47.574981689453097</v>
      </c>
      <c r="C40" s="1">
        <v>39.487205505371001</v>
      </c>
      <c r="D40" s="8">
        <v>54.311965942382798</v>
      </c>
      <c r="E40" s="1">
        <v>35.033000946044901</v>
      </c>
      <c r="F40" s="3">
        <v>0.64700001478195102</v>
      </c>
      <c r="G40" s="8">
        <v>47.436389923095703</v>
      </c>
      <c r="H40" s="1">
        <v>19.477622985839801</v>
      </c>
      <c r="I40" s="1">
        <v>31.120000839233398</v>
      </c>
      <c r="J40" s="8">
        <v>52.773166656494098</v>
      </c>
      <c r="K40" s="1">
        <v>33.784999847412102</v>
      </c>
      <c r="L40" s="3">
        <v>0.50136154890060403</v>
      </c>
      <c r="M40" s="3">
        <v>0.60447323322296098</v>
      </c>
      <c r="N40" s="11">
        <v>14</v>
      </c>
      <c r="O40" s="11">
        <v>0</v>
      </c>
      <c r="P40" s="11">
        <v>0</v>
      </c>
      <c r="Q40" s="11">
        <v>0</v>
      </c>
      <c r="R40" s="11">
        <v>2</v>
      </c>
      <c r="S40" s="11">
        <v>100</v>
      </c>
      <c r="T40" s="10">
        <v>0.40000000596046398</v>
      </c>
      <c r="U40" s="10">
        <v>1.29999995231628</v>
      </c>
      <c r="V40" s="10">
        <v>0.89999997615814198</v>
      </c>
      <c r="W40" s="2">
        <v>2.1776367793790901E-4</v>
      </c>
      <c r="X40" s="2">
        <v>2.6093650376424101E-4</v>
      </c>
      <c r="Y40" s="2">
        <v>7.2122595156542903E-5</v>
      </c>
      <c r="Z40" s="2">
        <v>7.2133821959141601E-5</v>
      </c>
      <c r="AA40" s="3">
        <f t="shared" si="0"/>
        <v>2.913122852301967E-3</v>
      </c>
      <c r="AB40" s="3">
        <f t="shared" si="1"/>
        <v>0.33646243083258848</v>
      </c>
      <c r="AC40" s="3">
        <f t="shared" si="2"/>
        <v>0.11250385499508762</v>
      </c>
      <c r="AD40" s="3">
        <f t="shared" si="3"/>
        <v>-2.833260146615104E-2</v>
      </c>
      <c r="AE40" s="3">
        <f t="shared" si="4"/>
        <v>0.72600472155774742</v>
      </c>
    </row>
    <row r="41" spans="1:31" hidden="1" x14ac:dyDescent="0.25">
      <c r="A41" s="9" t="s">
        <v>156</v>
      </c>
      <c r="B41" s="1">
        <v>95.073623657226506</v>
      </c>
      <c r="C41" s="1">
        <v>50.020580291747997</v>
      </c>
      <c r="D41" s="8">
        <v>94.518081665039006</v>
      </c>
      <c r="E41" s="1">
        <v>64.611000061035099</v>
      </c>
      <c r="F41" s="3">
        <v>1</v>
      </c>
      <c r="G41" s="8">
        <v>94.518081665039006</v>
      </c>
      <c r="H41" s="1">
        <v>94.518081665039006</v>
      </c>
      <c r="I41" s="1">
        <v>64.611000061035099</v>
      </c>
      <c r="J41" s="8">
        <v>117.237487792968</v>
      </c>
      <c r="K41" s="1">
        <v>76.085998535156193</v>
      </c>
      <c r="L41" s="3">
        <v>0.70038503408431996</v>
      </c>
      <c r="M41" s="3">
        <v>0.776025831699371</v>
      </c>
      <c r="N41" s="11">
        <v>22</v>
      </c>
      <c r="O41" s="11">
        <v>0</v>
      </c>
      <c r="P41" s="11">
        <v>0</v>
      </c>
      <c r="Q41" s="11">
        <v>0</v>
      </c>
      <c r="R41" s="11">
        <v>2</v>
      </c>
      <c r="S41" s="11">
        <v>100</v>
      </c>
      <c r="T41" s="10">
        <v>0.10000000149011599</v>
      </c>
      <c r="U41" s="10">
        <v>1.29999995231628</v>
      </c>
      <c r="V41" s="10">
        <v>0.89999997615814198</v>
      </c>
      <c r="W41" s="2">
        <v>1.8849209300242299E-4</v>
      </c>
      <c r="X41" s="2">
        <v>2.53565231105312E-4</v>
      </c>
      <c r="Y41" s="2">
        <v>7.2709794039838002E-5</v>
      </c>
      <c r="Z41" s="2">
        <v>7.2770853876136203E-5</v>
      </c>
      <c r="AA41" s="3">
        <f t="shared" si="0"/>
        <v>5.8432819831336419E-3</v>
      </c>
      <c r="AB41" s="3">
        <f t="shared" si="1"/>
        <v>1.3437850402608966</v>
      </c>
      <c r="AC41" s="3">
        <f t="shared" si="2"/>
        <v>0.24037100338582729</v>
      </c>
      <c r="AD41" s="3">
        <f t="shared" si="3"/>
        <v>0.24037100338582729</v>
      </c>
      <c r="AE41" s="3">
        <f t="shared" si="4"/>
        <v>0.75962899661417271</v>
      </c>
    </row>
    <row r="42" spans="1:31" x14ac:dyDescent="0.25">
      <c r="A42" s="9" t="s">
        <v>26</v>
      </c>
      <c r="B42" s="1">
        <v>49.668331146240199</v>
      </c>
      <c r="C42" s="1">
        <v>39.487205505371001</v>
      </c>
      <c r="D42" s="8">
        <v>56.191967010497997</v>
      </c>
      <c r="E42" s="1">
        <v>35.972999572753899</v>
      </c>
      <c r="F42" s="3">
        <v>0.64700001478195102</v>
      </c>
      <c r="G42" s="8">
        <v>49.316383361816399</v>
      </c>
      <c r="H42" s="1">
        <v>19.477622985839801</v>
      </c>
      <c r="I42" s="1">
        <v>32.060001373291001</v>
      </c>
      <c r="J42" s="8">
        <v>52.773166656494098</v>
      </c>
      <c r="K42" s="1">
        <v>33.784999847412102</v>
      </c>
      <c r="L42" s="3">
        <v>0.50490361452102595</v>
      </c>
      <c r="M42" s="3">
        <v>0.56186598539352395</v>
      </c>
      <c r="N42" s="11">
        <v>14</v>
      </c>
      <c r="O42" s="11">
        <v>0</v>
      </c>
      <c r="P42" s="11">
        <v>0</v>
      </c>
      <c r="Q42" s="11">
        <v>0</v>
      </c>
      <c r="R42" s="11">
        <v>2</v>
      </c>
      <c r="S42" s="11">
        <v>4</v>
      </c>
      <c r="T42" s="10">
        <v>0.40000000596046398</v>
      </c>
      <c r="U42" s="10">
        <v>1.29999995231628</v>
      </c>
      <c r="V42" s="10">
        <v>0.89999997615814198</v>
      </c>
      <c r="W42" s="2">
        <v>2.9411783907562402E-4</v>
      </c>
      <c r="X42" s="2">
        <v>2.85515328869223E-4</v>
      </c>
      <c r="Y42" s="2">
        <v>1.16114795673638E-4</v>
      </c>
      <c r="Z42" s="2">
        <v>7.6840915426146198E-5</v>
      </c>
      <c r="AA42" s="3">
        <f t="shared" si="0"/>
        <v>7.0859595299779168E-3</v>
      </c>
      <c r="AB42" s="3">
        <f t="shared" si="1"/>
        <v>0.33646243083258848</v>
      </c>
      <c r="AC42" s="3">
        <f t="shared" si="2"/>
        <v>7.0094014585711503E-2</v>
      </c>
      <c r="AD42" s="3">
        <f t="shared" si="3"/>
        <v>-6.0841442930182281E-2</v>
      </c>
      <c r="AE42" s="3">
        <f t="shared" si="4"/>
        <v>0.82252540275624075</v>
      </c>
    </row>
    <row r="43" spans="1:31" hidden="1" x14ac:dyDescent="0.25">
      <c r="A43" s="9" t="s">
        <v>81</v>
      </c>
      <c r="B43" s="1">
        <v>91.391754150390597</v>
      </c>
      <c r="C43" s="1">
        <v>60.9114570617675</v>
      </c>
      <c r="D43" s="8">
        <v>98.260108947753906</v>
      </c>
      <c r="E43" s="1">
        <v>62.028999328613203</v>
      </c>
      <c r="F43" s="3">
        <v>0.90799999237060502</v>
      </c>
      <c r="G43" s="8">
        <v>90.692924499511705</v>
      </c>
      <c r="H43" s="1">
        <v>82.252174377441406</v>
      </c>
      <c r="I43" s="1">
        <v>57.458000183105398</v>
      </c>
      <c r="J43" s="8">
        <v>115.09770965576099</v>
      </c>
      <c r="K43" s="1">
        <v>69.303001403808594</v>
      </c>
      <c r="L43" s="3">
        <v>0.44260784983634899</v>
      </c>
      <c r="M43" s="3">
        <v>0.684284627437591</v>
      </c>
      <c r="N43" s="11">
        <v>22</v>
      </c>
      <c r="O43" s="11">
        <v>0</v>
      </c>
      <c r="P43" s="11">
        <v>0</v>
      </c>
      <c r="Q43" s="11">
        <v>0</v>
      </c>
      <c r="R43" s="11">
        <v>2</v>
      </c>
      <c r="S43" s="11">
        <v>100</v>
      </c>
      <c r="T43" s="10">
        <v>0.40000000596046398</v>
      </c>
      <c r="U43" s="10">
        <v>1.1000000238418499</v>
      </c>
      <c r="V43" s="10">
        <v>0.80000001192092896</v>
      </c>
      <c r="W43" s="2">
        <v>2.5258073583245202E-4</v>
      </c>
      <c r="X43" s="2">
        <v>2.5180930970236599E-4</v>
      </c>
      <c r="Y43" s="2">
        <v>1.4615592081099701E-3</v>
      </c>
      <c r="Z43" s="2">
        <v>7.1930968260858194E-5</v>
      </c>
      <c r="AA43" s="3">
        <f t="shared" si="0"/>
        <v>7.6465284792425151E-3</v>
      </c>
      <c r="AB43" s="3">
        <f t="shared" si="1"/>
        <v>0.88959048441487309</v>
      </c>
      <c r="AC43" s="3">
        <f t="shared" si="2"/>
        <v>0.26909249305750071</v>
      </c>
      <c r="AD43" s="3">
        <f t="shared" si="3"/>
        <v>0.17135743984326177</v>
      </c>
      <c r="AE43" s="3">
        <f t="shared" si="4"/>
        <v>0.70329313065622046</v>
      </c>
    </row>
    <row r="44" spans="1:31" hidden="1" x14ac:dyDescent="0.25">
      <c r="A44" s="9" t="s">
        <v>81</v>
      </c>
      <c r="B44" s="1">
        <v>110.07907104492099</v>
      </c>
      <c r="C44" s="1">
        <v>53.869369506835902</v>
      </c>
      <c r="D44" s="8">
        <v>114.12343597412099</v>
      </c>
      <c r="E44" s="1">
        <v>72.880996704101506</v>
      </c>
      <c r="F44" s="3">
        <v>0.90799999237060502</v>
      </c>
      <c r="G44" s="8">
        <v>108.58424377441401</v>
      </c>
      <c r="H44" s="1">
        <v>60.208690643310497</v>
      </c>
      <c r="I44" s="1">
        <v>69.323997497558594</v>
      </c>
      <c r="J44" s="8">
        <v>95.755729675292898</v>
      </c>
      <c r="K44" s="1">
        <v>59.5989990234375</v>
      </c>
      <c r="L44" s="3">
        <v>0.46429783105850198</v>
      </c>
      <c r="M44" s="3">
        <v>0.71419441699981601</v>
      </c>
      <c r="N44" s="11">
        <v>22</v>
      </c>
      <c r="O44" s="11">
        <v>0</v>
      </c>
      <c r="P44" s="11">
        <v>0</v>
      </c>
      <c r="Q44" s="11">
        <v>0</v>
      </c>
      <c r="R44" s="11">
        <v>2</v>
      </c>
      <c r="S44" s="11">
        <v>100</v>
      </c>
      <c r="T44" s="10">
        <v>0.80000001192092896</v>
      </c>
      <c r="U44" s="10">
        <v>1.29999995231628</v>
      </c>
      <c r="V44" s="10">
        <v>0.89999997615814198</v>
      </c>
      <c r="W44" s="2">
        <v>2.4726882111281102E-4</v>
      </c>
      <c r="X44" s="2">
        <v>2.5565084069967199E-4</v>
      </c>
      <c r="Y44" s="2">
        <v>8.56966187711805E-4</v>
      </c>
      <c r="Z44" s="2">
        <v>7.2029761213343496E-5</v>
      </c>
      <c r="AA44" s="3">
        <f t="shared" si="0"/>
        <v>1.3579577446624528E-2</v>
      </c>
      <c r="AB44" s="3">
        <f t="shared" si="1"/>
        <v>0.77755430501449829</v>
      </c>
      <c r="AC44" s="3">
        <f t="shared" si="2"/>
        <v>-0.118143421671496</v>
      </c>
      <c r="AD44" s="3">
        <f t="shared" si="3"/>
        <v>-0.16094596295710215</v>
      </c>
      <c r="AE44" s="3">
        <f t="shared" si="4"/>
        <v>1.2130674818211882</v>
      </c>
    </row>
    <row r="45" spans="1:31" x14ac:dyDescent="0.25">
      <c r="A45" s="9" t="s">
        <v>152</v>
      </c>
      <c r="B45" s="1">
        <v>47.849632263183501</v>
      </c>
      <c r="C45" s="1">
        <v>39.487205505371001</v>
      </c>
      <c r="D45" s="8">
        <v>53.574016571044901</v>
      </c>
      <c r="E45" s="1">
        <v>34.408000946044901</v>
      </c>
      <c r="F45" s="3">
        <v>0.63899999856948797</v>
      </c>
      <c r="G45" s="8">
        <v>47.236804962158203</v>
      </c>
      <c r="H45" s="1">
        <v>17.554569244384702</v>
      </c>
      <c r="I45" s="1">
        <v>30.840999603271399</v>
      </c>
      <c r="J45" s="8">
        <v>52.213611602783203</v>
      </c>
      <c r="K45" s="1">
        <v>33.330001831054602</v>
      </c>
      <c r="L45" s="3">
        <v>0.50612217187881403</v>
      </c>
      <c r="M45" s="3">
        <v>0.60858786106109597</v>
      </c>
      <c r="N45" s="11">
        <v>14</v>
      </c>
      <c r="O45" s="11">
        <v>0</v>
      </c>
      <c r="P45" s="11">
        <v>0</v>
      </c>
      <c r="Q45" s="11">
        <v>0</v>
      </c>
      <c r="R45" s="11">
        <v>2</v>
      </c>
      <c r="S45" s="11">
        <v>4</v>
      </c>
      <c r="T45" s="10">
        <v>0.40000000596046398</v>
      </c>
      <c r="U45" s="10">
        <v>1.29999995231628</v>
      </c>
      <c r="V45" s="10">
        <v>0.89999997615814198</v>
      </c>
      <c r="W45" s="2">
        <v>2.8262104024179198E-4</v>
      </c>
      <c r="X45" s="2">
        <v>2.8800257132388603E-4</v>
      </c>
      <c r="Y45" s="2">
        <v>7.4832169048022398E-5</v>
      </c>
      <c r="Z45" s="2">
        <v>7.6506221375893801E-5</v>
      </c>
      <c r="AA45" s="3">
        <f t="shared" si="0"/>
        <v>1.2807356546746551E-2</v>
      </c>
      <c r="AB45" s="3">
        <f t="shared" si="1"/>
        <v>0.32229189010807996</v>
      </c>
      <c r="AC45" s="3">
        <f t="shared" si="2"/>
        <v>0.10535866353814491</v>
      </c>
      <c r="AD45" s="3">
        <f t="shared" si="3"/>
        <v>-2.5392999355530015E-2</v>
      </c>
      <c r="AE45" s="3">
        <f t="shared" si="4"/>
        <v>0.716495086188631</v>
      </c>
    </row>
    <row r="46" spans="1:31" hidden="1" x14ac:dyDescent="0.25">
      <c r="A46" s="9" t="s">
        <v>81</v>
      </c>
      <c r="B46" s="1">
        <v>79.893646240234304</v>
      </c>
      <c r="C46" s="1">
        <v>50.020580291747997</v>
      </c>
      <c r="D46" s="8">
        <v>84.703338623046804</v>
      </c>
      <c r="E46" s="1">
        <v>55.126998901367102</v>
      </c>
      <c r="F46" s="3">
        <v>0.90799999237060502</v>
      </c>
      <c r="G46" s="8">
        <v>79.498153686523395</v>
      </c>
      <c r="H46" s="1">
        <v>56.578258514404297</v>
      </c>
      <c r="I46" s="1">
        <v>51.7369995117187</v>
      </c>
      <c r="J46" s="8">
        <v>87.677330017089801</v>
      </c>
      <c r="K46" s="1">
        <v>55.547000885009702</v>
      </c>
      <c r="L46" s="3">
        <v>0.40020203590393</v>
      </c>
      <c r="M46" s="3">
        <v>0.68091017007827703</v>
      </c>
      <c r="N46" s="11">
        <v>22</v>
      </c>
      <c r="O46" s="11">
        <v>0</v>
      </c>
      <c r="P46" s="11">
        <v>0</v>
      </c>
      <c r="Q46" s="11">
        <v>0</v>
      </c>
      <c r="R46" s="11">
        <v>2</v>
      </c>
      <c r="S46" s="11">
        <v>100</v>
      </c>
      <c r="T46" s="10">
        <v>0.10000000149011599</v>
      </c>
      <c r="U46" s="10">
        <v>1.29999995231628</v>
      </c>
      <c r="V46" s="10">
        <v>0.89999997615814198</v>
      </c>
      <c r="W46" s="2">
        <v>2.42920796154066E-4</v>
      </c>
      <c r="X46" s="2">
        <v>2.5502467178739602E-4</v>
      </c>
      <c r="Y46" s="2">
        <v>1.7703635385259899E-3</v>
      </c>
      <c r="Z46" s="2">
        <v>7.2919021476991393E-5</v>
      </c>
      <c r="AA46" s="3">
        <f t="shared" si="0"/>
        <v>4.9502378765101307E-3</v>
      </c>
      <c r="AB46" s="3">
        <f t="shared" si="1"/>
        <v>0.75282512729173834</v>
      </c>
      <c r="AC46" s="3">
        <f t="shared" si="2"/>
        <v>0.10288511055009505</v>
      </c>
      <c r="AD46" s="3">
        <f t="shared" si="3"/>
        <v>3.5110675002765573E-2</v>
      </c>
      <c r="AE46" s="3">
        <f t="shared" si="4"/>
        <v>0.85543605361264208</v>
      </c>
    </row>
    <row r="47" spans="1:31" x14ac:dyDescent="0.25">
      <c r="A47" t="s">
        <v>37</v>
      </c>
      <c r="B47" s="1">
        <v>22.2507209777832</v>
      </c>
      <c r="C47" s="1">
        <v>39.487205505371001</v>
      </c>
      <c r="D47" s="8">
        <v>26.434005737304599</v>
      </c>
      <c r="E47" s="1">
        <v>16.537000656127901</v>
      </c>
      <c r="F47" s="3">
        <v>0.23299999535083701</v>
      </c>
      <c r="G47" s="8">
        <v>21.966405868530199</v>
      </c>
      <c r="H47" s="1">
        <v>5.8247714042663503</v>
      </c>
      <c r="I47" s="1">
        <v>14.046999931335399</v>
      </c>
      <c r="J47" s="8">
        <v>23.018407821655199</v>
      </c>
      <c r="K47" s="1">
        <v>14.572999954223601</v>
      </c>
      <c r="L47" s="3">
        <v>0.51558446884155196</v>
      </c>
      <c r="M47" s="3">
        <v>0.51558440923690796</v>
      </c>
      <c r="N47">
        <v>15</v>
      </c>
      <c r="O47">
        <v>0</v>
      </c>
      <c r="P47">
        <v>0</v>
      </c>
      <c r="Q47">
        <v>0</v>
      </c>
      <c r="R47">
        <v>2</v>
      </c>
      <c r="S47">
        <v>100</v>
      </c>
      <c r="T47">
        <v>0.40000000596046398</v>
      </c>
      <c r="U47">
        <v>1.29999995231628</v>
      </c>
      <c r="V47">
        <v>0.89999997615814198</v>
      </c>
      <c r="W47" s="2">
        <v>2.4516964913345797E-4</v>
      </c>
      <c r="X47" s="2">
        <v>2.56401079241186E-4</v>
      </c>
      <c r="Y47" s="2">
        <v>1.7968814354389899E-3</v>
      </c>
      <c r="Z47" s="2">
        <v>7.1454749559052194E-5</v>
      </c>
      <c r="AA47" s="3">
        <f t="shared" si="0"/>
        <v>1.2777793112271842E-2</v>
      </c>
      <c r="AB47" s="3">
        <f t="shared" si="1"/>
        <v>0.41706667952169307</v>
      </c>
      <c r="AC47" s="3">
        <f t="shared" si="2"/>
        <v>4.7891401052191834E-2</v>
      </c>
      <c r="AD47" s="3">
        <f t="shared" si="3"/>
        <v>-0.12921227110233952</v>
      </c>
      <c r="AE47" s="3">
        <f t="shared" si="4"/>
        <v>0.81939171855663528</v>
      </c>
    </row>
    <row r="48" spans="1:31" hidden="1" x14ac:dyDescent="0.25">
      <c r="A48" s="9" t="s">
        <v>40</v>
      </c>
      <c r="B48" s="1">
        <v>159.75358581542901</v>
      </c>
      <c r="C48" s="1">
        <v>60.9114570617675</v>
      </c>
      <c r="D48" s="8">
        <v>158.79925537109301</v>
      </c>
      <c r="E48" s="1">
        <v>98.160003662109304</v>
      </c>
      <c r="F48" s="3">
        <v>1</v>
      </c>
      <c r="G48" s="8">
        <v>158.79925537109301</v>
      </c>
      <c r="H48" s="1">
        <v>158.79925537109301</v>
      </c>
      <c r="I48" s="1">
        <v>98.160003662109304</v>
      </c>
      <c r="J48" s="8">
        <v>155.10557556152301</v>
      </c>
      <c r="K48" s="1">
        <v>92.694000244140597</v>
      </c>
      <c r="L48" s="3">
        <v>0.65069419145584095</v>
      </c>
      <c r="M48" s="3">
        <v>0.83433431386947599</v>
      </c>
      <c r="N48" s="11">
        <v>24</v>
      </c>
      <c r="O48" s="11">
        <v>0</v>
      </c>
      <c r="P48" s="11">
        <v>0</v>
      </c>
      <c r="Q48" s="11">
        <v>0</v>
      </c>
      <c r="R48" s="11">
        <v>2</v>
      </c>
      <c r="S48" s="11">
        <v>100</v>
      </c>
      <c r="T48" s="10">
        <v>0.40000000596046398</v>
      </c>
      <c r="U48" s="10">
        <v>1.1000000238418499</v>
      </c>
      <c r="V48" s="10">
        <v>0.80000001192092896</v>
      </c>
      <c r="W48" s="2">
        <v>2.4640801711939199E-4</v>
      </c>
      <c r="X48" s="2">
        <v>2.5335207465104699E-4</v>
      </c>
      <c r="Y48" s="2">
        <v>1.2654967140406301E-3</v>
      </c>
      <c r="Z48" s="2">
        <v>7.2124341386370307E-5</v>
      </c>
      <c r="AA48" s="3">
        <f t="shared" si="0"/>
        <v>5.9737654054199335E-3</v>
      </c>
      <c r="AB48" s="3">
        <f t="shared" si="1"/>
        <v>1.5464105283877483</v>
      </c>
      <c r="AC48" s="3">
        <f t="shared" si="2"/>
        <v>-2.326005749169513E-2</v>
      </c>
      <c r="AD48" s="3">
        <f t="shared" si="3"/>
        <v>-2.326005749169513E-2</v>
      </c>
      <c r="AE48" s="3">
        <f t="shared" si="4"/>
        <v>1.023260057491695</v>
      </c>
    </row>
    <row r="49" spans="1:31" hidden="1" x14ac:dyDescent="0.25">
      <c r="A49" s="9" t="s">
        <v>40</v>
      </c>
      <c r="B49" s="1">
        <v>173.04142761230401</v>
      </c>
      <c r="C49" s="1">
        <v>53.869369506835902</v>
      </c>
      <c r="D49" s="8">
        <v>172.31495666503901</v>
      </c>
      <c r="E49" s="1">
        <v>105.63500213623</v>
      </c>
      <c r="F49" s="3">
        <v>1</v>
      </c>
      <c r="G49" s="8">
        <v>172.31495666503901</v>
      </c>
      <c r="H49" s="1">
        <v>172.31495666503901</v>
      </c>
      <c r="I49" s="1">
        <v>105.63500213623</v>
      </c>
      <c r="J49" s="8">
        <v>135.98861694335901</v>
      </c>
      <c r="K49" s="1">
        <v>83.079002380371094</v>
      </c>
      <c r="L49" s="3">
        <v>0.65118867158889704</v>
      </c>
      <c r="M49" s="3">
        <v>0.83536475896835305</v>
      </c>
      <c r="N49" s="11">
        <v>22</v>
      </c>
      <c r="O49" s="11">
        <v>0</v>
      </c>
      <c r="P49" s="11">
        <v>0</v>
      </c>
      <c r="Q49" s="11">
        <v>0</v>
      </c>
      <c r="R49" s="11">
        <v>2</v>
      </c>
      <c r="S49" s="11">
        <v>100</v>
      </c>
      <c r="T49" s="10">
        <v>0.80000001192092896</v>
      </c>
      <c r="U49" s="10">
        <v>1.29999995231628</v>
      </c>
      <c r="V49" s="10">
        <v>0.89999997615814198</v>
      </c>
      <c r="W49" s="2">
        <v>2.4367719015572201E-4</v>
      </c>
      <c r="X49" s="2">
        <v>2.54229787969961E-4</v>
      </c>
      <c r="Y49" s="2">
        <v>7.48093007132411E-4</v>
      </c>
      <c r="Z49" s="2">
        <v>7.1695074439048699E-5</v>
      </c>
      <c r="AA49" s="3">
        <f t="shared" si="0"/>
        <v>4.1982486927502928E-3</v>
      </c>
      <c r="AB49" s="3">
        <f t="shared" si="1"/>
        <v>1.5244144898726233</v>
      </c>
      <c r="AC49" s="3">
        <f t="shared" si="2"/>
        <v>-0.21081361957624109</v>
      </c>
      <c r="AD49" s="3">
        <f t="shared" si="3"/>
        <v>-0.21081361957624109</v>
      </c>
      <c r="AE49" s="3">
        <f t="shared" si="4"/>
        <v>1.2108136195762411</v>
      </c>
    </row>
    <row r="50" spans="1:31" x14ac:dyDescent="0.25">
      <c r="A50" t="s">
        <v>38</v>
      </c>
      <c r="B50" s="1">
        <v>91.314987182617102</v>
      </c>
      <c r="C50" s="1">
        <v>53.869369506835902</v>
      </c>
      <c r="D50" s="8">
        <v>100.47508239746</v>
      </c>
      <c r="E50" s="1">
        <v>64.345001220703097</v>
      </c>
      <c r="F50" s="3">
        <v>0.87000000476837103</v>
      </c>
      <c r="G50" s="8">
        <v>92.652648925781193</v>
      </c>
      <c r="H50" s="1">
        <v>60.172283172607401</v>
      </c>
      <c r="I50" s="1">
        <v>59.245998382568303</v>
      </c>
      <c r="J50" s="8">
        <v>99.652687072753906</v>
      </c>
      <c r="K50" s="1">
        <v>62.504001617431598</v>
      </c>
      <c r="L50" s="3">
        <v>0.51792114973068204</v>
      </c>
      <c r="M50" s="3">
        <v>0.70370638370513905</v>
      </c>
      <c r="N50">
        <v>22</v>
      </c>
      <c r="O50">
        <v>0</v>
      </c>
      <c r="P50">
        <v>0</v>
      </c>
      <c r="Q50">
        <v>0</v>
      </c>
      <c r="R50">
        <v>2</v>
      </c>
      <c r="S50">
        <v>100</v>
      </c>
      <c r="T50">
        <v>0.40000000596046398</v>
      </c>
      <c r="U50">
        <v>1.29999995231628</v>
      </c>
      <c r="V50">
        <v>0.89999997615814198</v>
      </c>
      <c r="W50" s="2">
        <v>2.4766247952356902E-4</v>
      </c>
      <c r="X50" s="2">
        <v>2.5514976005069901E-4</v>
      </c>
      <c r="Y50" s="2">
        <v>1.4277624431997501E-3</v>
      </c>
      <c r="Z50" s="2">
        <v>7.2011840529739803E-5</v>
      </c>
      <c r="AA50" s="3">
        <f t="shared" si="0"/>
        <v>1.4648874017678566E-2</v>
      </c>
      <c r="AB50" s="3">
        <f t="shared" si="1"/>
        <v>0.84989518134434827</v>
      </c>
      <c r="AC50" s="3">
        <f t="shared" si="2"/>
        <v>7.5551408709102846E-2</v>
      </c>
      <c r="AD50" s="3">
        <f t="shared" si="3"/>
        <v>-8.1850674324690422E-3</v>
      </c>
      <c r="AE50" s="3">
        <f t="shared" si="4"/>
        <v>0.88366673528254303</v>
      </c>
    </row>
    <row r="51" spans="1:31" hidden="1" x14ac:dyDescent="0.25">
      <c r="A51" s="9" t="s">
        <v>40</v>
      </c>
      <c r="B51" s="1">
        <v>107.481811523437</v>
      </c>
      <c r="C51" s="1">
        <v>50.020580291747997</v>
      </c>
      <c r="D51" s="8">
        <v>106.398971557617</v>
      </c>
      <c r="E51" s="1">
        <v>69.012001037597599</v>
      </c>
      <c r="F51" s="3">
        <v>1</v>
      </c>
      <c r="G51" s="8">
        <v>106.398971557617</v>
      </c>
      <c r="H51" s="1">
        <v>106.398971557617</v>
      </c>
      <c r="I51" s="1">
        <v>69.012001037597599</v>
      </c>
      <c r="J51" s="8">
        <v>124.06576538085901</v>
      </c>
      <c r="K51" s="1">
        <v>77.106002807617102</v>
      </c>
      <c r="L51" s="3">
        <v>0.60652428865432695</v>
      </c>
      <c r="M51" s="3">
        <v>0.79781764745712203</v>
      </c>
      <c r="N51" s="11">
        <v>28</v>
      </c>
      <c r="O51" s="11">
        <v>0</v>
      </c>
      <c r="P51" s="11">
        <v>0</v>
      </c>
      <c r="Q51" s="11">
        <v>0</v>
      </c>
      <c r="R51" s="11">
        <v>2</v>
      </c>
      <c r="S51" s="11">
        <v>100</v>
      </c>
      <c r="T51" s="10">
        <v>0.10000000149011599</v>
      </c>
      <c r="U51" s="10">
        <v>1.29999995231628</v>
      </c>
      <c r="V51" s="10">
        <v>0.89999997615814198</v>
      </c>
      <c r="W51" s="2">
        <v>2.36360137932933E-4</v>
      </c>
      <c r="X51" s="2">
        <v>2.5352174998261002E-4</v>
      </c>
      <c r="Y51" s="2">
        <v>1.87217525672167E-3</v>
      </c>
      <c r="Z51" s="2">
        <v>7.3068142228294096E-5</v>
      </c>
      <c r="AA51" s="3">
        <f t="shared" si="0"/>
        <v>1.0074634493705761E-2</v>
      </c>
      <c r="AB51" s="3">
        <f t="shared" si="1"/>
        <v>1.4802944039680885</v>
      </c>
      <c r="AC51" s="3">
        <f t="shared" si="2"/>
        <v>0.16604290027065824</v>
      </c>
      <c r="AD51" s="3">
        <f t="shared" si="3"/>
        <v>0.16604290027065824</v>
      </c>
      <c r="AE51" s="3">
        <f t="shared" si="4"/>
        <v>0.83395709972934173</v>
      </c>
    </row>
    <row r="52" spans="1:31" x14ac:dyDescent="0.25">
      <c r="A52" s="9" t="s">
        <v>148</v>
      </c>
      <c r="B52" s="1">
        <v>53.835666656494098</v>
      </c>
      <c r="C52" s="1">
        <v>39.487205505371001</v>
      </c>
      <c r="D52" s="8">
        <v>62.326412200927699</v>
      </c>
      <c r="E52" s="1">
        <v>39.652999877929602</v>
      </c>
      <c r="F52" s="3">
        <v>0.55400002002715998</v>
      </c>
      <c r="G52" s="8">
        <v>53.957992553710902</v>
      </c>
      <c r="H52" s="1">
        <v>18.763229370117099</v>
      </c>
      <c r="I52" s="1">
        <v>34.838001251220703</v>
      </c>
      <c r="J52" s="8">
        <v>55.706356048583899</v>
      </c>
      <c r="K52" s="1">
        <v>35.249000549316399</v>
      </c>
      <c r="L52" s="3">
        <v>0.518840551376342</v>
      </c>
      <c r="M52" s="3">
        <v>0.55690306425094604</v>
      </c>
      <c r="N52" s="11">
        <v>18</v>
      </c>
      <c r="O52" s="11">
        <v>0</v>
      </c>
      <c r="P52" s="11">
        <v>0</v>
      </c>
      <c r="Q52" s="11">
        <v>0</v>
      </c>
      <c r="R52" s="11">
        <v>2</v>
      </c>
      <c r="S52" s="11">
        <v>100</v>
      </c>
      <c r="T52" s="10">
        <v>0.40000000596046398</v>
      </c>
      <c r="U52" s="10">
        <v>1.29999995231628</v>
      </c>
      <c r="V52" s="10">
        <v>0.89999997615814198</v>
      </c>
      <c r="W52" s="2">
        <v>2.1845578157808599E-4</v>
      </c>
      <c r="X52" s="2">
        <v>2.7081210282631202E-4</v>
      </c>
      <c r="Y52" s="2">
        <v>7.2287548391614096E-5</v>
      </c>
      <c r="Z52" s="2">
        <v>7.2435956099070595E-5</v>
      </c>
      <c r="AA52" s="3">
        <f t="shared" si="0"/>
        <v>2.2722092028194104E-3</v>
      </c>
      <c r="AB52" s="3">
        <f t="shared" si="1"/>
        <v>0.41074445090845407</v>
      </c>
      <c r="AC52" s="3">
        <f t="shared" si="2"/>
        <v>3.2402308020125843E-2</v>
      </c>
      <c r="AD52" s="3">
        <f t="shared" si="3"/>
        <v>-0.10621590299473814</v>
      </c>
      <c r="AE52" s="3">
        <f t="shared" si="4"/>
        <v>0.90681969183527122</v>
      </c>
    </row>
    <row r="53" spans="1:31" hidden="1" x14ac:dyDescent="0.25">
      <c r="A53" s="9" t="s">
        <v>43</v>
      </c>
      <c r="B53" s="1">
        <v>118.726356506347</v>
      </c>
      <c r="C53" s="1">
        <v>60.9114570617675</v>
      </c>
      <c r="D53" s="8">
        <v>121.56922912597599</v>
      </c>
      <c r="E53" s="1">
        <v>74.932998657226506</v>
      </c>
      <c r="F53" s="3">
        <v>0.98500001430511397</v>
      </c>
      <c r="G53" s="8">
        <v>121.984687805175</v>
      </c>
      <c r="H53" s="1">
        <v>28.433334350585898</v>
      </c>
      <c r="I53" s="1">
        <v>74.537002563476506</v>
      </c>
      <c r="J53" s="8">
        <v>118.170860290527</v>
      </c>
      <c r="K53" s="1">
        <v>71.616996765136705</v>
      </c>
      <c r="L53" s="3">
        <v>0.63494062423705999</v>
      </c>
      <c r="M53" s="3">
        <v>0.78482717275619496</v>
      </c>
      <c r="N53" s="11">
        <v>24</v>
      </c>
      <c r="O53" s="11">
        <v>0</v>
      </c>
      <c r="P53" s="11">
        <v>0</v>
      </c>
      <c r="Q53" s="11">
        <v>0</v>
      </c>
      <c r="R53" s="11">
        <v>2</v>
      </c>
      <c r="S53" s="11">
        <v>100</v>
      </c>
      <c r="T53" s="10">
        <v>0.40000000596046398</v>
      </c>
      <c r="U53" s="10">
        <v>1.1000000238418499</v>
      </c>
      <c r="V53" s="10">
        <v>0.80000001192092896</v>
      </c>
      <c r="W53" s="2">
        <v>2.5183529942296402E-4</v>
      </c>
      <c r="X53" s="2">
        <v>2.55990424193441E-4</v>
      </c>
      <c r="Y53" s="2">
        <v>1.43478962127119E-3</v>
      </c>
      <c r="Z53" s="2">
        <v>7.1900489274412394E-5</v>
      </c>
      <c r="AA53" s="3">
        <f t="shared" si="0"/>
        <v>2.7444043552821481E-2</v>
      </c>
      <c r="AB53" s="3">
        <f t="shared" si="1"/>
        <v>0.94004323637662091</v>
      </c>
      <c r="AC53" s="3">
        <f t="shared" si="2"/>
        <v>-3.126480530686903E-2</v>
      </c>
      <c r="AD53" s="3">
        <f t="shared" si="3"/>
        <v>-2.7954185939004641E-2</v>
      </c>
      <c r="AE53" s="3">
        <f t="shared" si="4"/>
        <v>1.1341322641805958</v>
      </c>
    </row>
    <row r="54" spans="1:31" hidden="1" x14ac:dyDescent="0.25">
      <c r="A54" s="9" t="s">
        <v>43</v>
      </c>
      <c r="B54" s="1">
        <v>238.89733886718699</v>
      </c>
      <c r="C54" s="1">
        <v>53.869369506835902</v>
      </c>
      <c r="D54" s="8">
        <v>243.78010559082</v>
      </c>
      <c r="E54" s="1">
        <v>177.66000366210901</v>
      </c>
      <c r="F54" s="3">
        <v>0.98500001430511397</v>
      </c>
      <c r="G54" s="8">
        <v>245.470947265625</v>
      </c>
      <c r="H54" s="1">
        <v>21.599996566772401</v>
      </c>
      <c r="I54" s="1">
        <v>177.34599304199199</v>
      </c>
      <c r="J54" s="8">
        <v>101.89288330078099</v>
      </c>
      <c r="K54" s="1">
        <v>63.455001831054602</v>
      </c>
      <c r="L54" s="3">
        <v>0.71528911590576105</v>
      </c>
      <c r="M54" s="3">
        <v>0.83488678932189897</v>
      </c>
      <c r="N54" s="11">
        <v>25</v>
      </c>
      <c r="O54" s="11">
        <v>0</v>
      </c>
      <c r="P54" s="11">
        <v>0</v>
      </c>
      <c r="Q54" s="11">
        <v>0</v>
      </c>
      <c r="R54" s="11">
        <v>2</v>
      </c>
      <c r="S54" s="11">
        <v>100</v>
      </c>
      <c r="T54" s="10">
        <v>0.80000001192092896</v>
      </c>
      <c r="U54" s="10">
        <v>1.29999995231628</v>
      </c>
      <c r="V54" s="10">
        <v>0.89999997615814198</v>
      </c>
      <c r="W54" s="2">
        <v>2.5245227152481599E-4</v>
      </c>
      <c r="X54" s="2">
        <v>2.5475121219642401E-4</v>
      </c>
      <c r="Y54" s="2">
        <v>3.9350628503598202E-4</v>
      </c>
      <c r="Z54" s="2">
        <v>7.2097762313205695E-5</v>
      </c>
      <c r="AA54" s="3">
        <f t="shared" si="0"/>
        <v>2.7516457192905588E-2</v>
      </c>
      <c r="AB54" s="3">
        <f t="shared" si="1"/>
        <v>0.89148089598210378</v>
      </c>
      <c r="AC54" s="3">
        <f t="shared" si="2"/>
        <v>-0.58490858313052285</v>
      </c>
      <c r="AD54" s="3">
        <f t="shared" si="3"/>
        <v>-0.58202953824375581</v>
      </c>
      <c r="AE54" s="3">
        <f t="shared" si="4"/>
        <v>7.6471336474984586</v>
      </c>
    </row>
    <row r="55" spans="1:31" x14ac:dyDescent="0.25">
      <c r="A55" s="9" t="s">
        <v>196</v>
      </c>
      <c r="B55" s="1">
        <v>48.481372833251903</v>
      </c>
      <c r="C55" s="1">
        <v>39.487205505371001</v>
      </c>
      <c r="D55" s="8">
        <v>58.327949523925703</v>
      </c>
      <c r="E55" s="1">
        <v>36.854000091552699</v>
      </c>
      <c r="F55" s="3">
        <v>0.53399997949600198</v>
      </c>
      <c r="G55" s="8">
        <v>50.825553894042898</v>
      </c>
      <c r="H55" s="1">
        <v>16.099573135375898</v>
      </c>
      <c r="I55" s="1">
        <v>32.617000579833899</v>
      </c>
      <c r="J55" s="8">
        <v>51.836761474609297</v>
      </c>
      <c r="K55" s="1">
        <v>32.860000610351499</v>
      </c>
      <c r="L55" s="3">
        <v>0.51908493041992099</v>
      </c>
      <c r="M55" s="3">
        <v>0.55396950244903498</v>
      </c>
      <c r="N55" s="11">
        <v>18</v>
      </c>
      <c r="O55" s="11">
        <v>0</v>
      </c>
      <c r="P55" s="11">
        <v>0</v>
      </c>
      <c r="Q55" s="11">
        <v>0</v>
      </c>
      <c r="R55" s="11">
        <v>2</v>
      </c>
      <c r="S55" s="11">
        <v>100</v>
      </c>
      <c r="T55" s="10">
        <v>0.40000000596046398</v>
      </c>
      <c r="U55" s="10">
        <v>1.29999995231628</v>
      </c>
      <c r="V55" s="10">
        <v>0.89999997615814198</v>
      </c>
      <c r="W55" s="2">
        <v>2.4805410066619499E-4</v>
      </c>
      <c r="X55" s="2">
        <v>3.1887341174297002E-4</v>
      </c>
      <c r="Y55" s="2">
        <v>7.3228366090916097E-5</v>
      </c>
      <c r="Z55" s="2">
        <v>7.4964569648727693E-5</v>
      </c>
      <c r="AA55" s="3">
        <f t="shared" si="0"/>
        <v>4.8352200521499911E-2</v>
      </c>
      <c r="AB55" s="3">
        <f t="shared" si="1"/>
        <v>0.31274828925431364</v>
      </c>
      <c r="AC55" s="3">
        <f t="shared" si="2"/>
        <v>1.9895652936207736E-2</v>
      </c>
      <c r="AD55" s="3">
        <f t="shared" si="3"/>
        <v>-0.11128778059742642</v>
      </c>
      <c r="AE55" s="3">
        <f t="shared" si="4"/>
        <v>0.93719041044979967</v>
      </c>
    </row>
    <row r="56" spans="1:31" hidden="1" x14ac:dyDescent="0.25">
      <c r="A56" s="9" t="s">
        <v>43</v>
      </c>
      <c r="B56" s="1">
        <v>87.200553894042898</v>
      </c>
      <c r="C56" s="1">
        <v>50.020580291747997</v>
      </c>
      <c r="D56" s="8">
        <v>90.304893493652301</v>
      </c>
      <c r="E56" s="1">
        <v>58.419998168945298</v>
      </c>
      <c r="F56" s="3">
        <v>0.98500001430511397</v>
      </c>
      <c r="G56" s="8">
        <v>90.589797973632798</v>
      </c>
      <c r="H56" s="1">
        <v>22.099998474121001</v>
      </c>
      <c r="I56" s="1">
        <v>58.099998474121001</v>
      </c>
      <c r="J56" s="8">
        <v>93.457679748535099</v>
      </c>
      <c r="K56" s="1">
        <v>59.226001739501903</v>
      </c>
      <c r="L56" s="3">
        <v>0.55561208724975497</v>
      </c>
      <c r="M56" s="3">
        <v>0.68145477771759</v>
      </c>
      <c r="N56" s="11">
        <v>24</v>
      </c>
      <c r="O56" s="11">
        <v>0</v>
      </c>
      <c r="P56" s="11">
        <v>0</v>
      </c>
      <c r="Q56" s="11">
        <v>0</v>
      </c>
      <c r="R56" s="11">
        <v>2</v>
      </c>
      <c r="S56" s="11">
        <v>100</v>
      </c>
      <c r="T56" s="10">
        <v>0.10000000149011599</v>
      </c>
      <c r="U56" s="10">
        <v>1.29999995231628</v>
      </c>
      <c r="V56" s="10">
        <v>0.89999997615814198</v>
      </c>
      <c r="W56" s="2">
        <v>2.4039420532062601E-4</v>
      </c>
      <c r="X56" s="2">
        <v>2.5360815925523601E-4</v>
      </c>
      <c r="Y56" s="2">
        <v>1.9286167807877001E-3</v>
      </c>
      <c r="Z56" s="2">
        <v>7.2994422225747203E-5</v>
      </c>
      <c r="AA56" s="3">
        <f t="shared" si="0"/>
        <v>3.886723109245567E-2</v>
      </c>
      <c r="AB56" s="3">
        <f t="shared" si="1"/>
        <v>0.86838455698509787</v>
      </c>
      <c r="AC56" s="3">
        <f t="shared" si="2"/>
        <v>3.1657889067563998E-2</v>
      </c>
      <c r="AD56" s="3">
        <f t="shared" si="3"/>
        <v>3.4912684494826554E-2</v>
      </c>
      <c r="AE56" s="3">
        <f t="shared" si="4"/>
        <v>0.87023158493605401</v>
      </c>
    </row>
    <row r="57" spans="1:31" x14ac:dyDescent="0.25">
      <c r="A57" s="9" t="s">
        <v>194</v>
      </c>
      <c r="B57" s="1">
        <v>43.511276245117102</v>
      </c>
      <c r="C57" s="1">
        <v>39.487205505371001</v>
      </c>
      <c r="D57" s="8">
        <v>51.149562835693303</v>
      </c>
      <c r="E57" s="1">
        <v>32.305999755859297</v>
      </c>
      <c r="F57" s="3">
        <v>0.44800001382827698</v>
      </c>
      <c r="G57" s="8">
        <v>42.519275665283203</v>
      </c>
      <c r="H57" s="1">
        <v>15.7115936279296</v>
      </c>
      <c r="I57" s="1">
        <v>27.382999420166001</v>
      </c>
      <c r="J57" s="8">
        <v>45.618350982666001</v>
      </c>
      <c r="K57" s="1">
        <v>28.958000183105401</v>
      </c>
      <c r="L57" s="3">
        <v>0.53135949373245195</v>
      </c>
      <c r="M57" s="3">
        <v>0.57027113437652499</v>
      </c>
      <c r="N57" s="11">
        <v>14</v>
      </c>
      <c r="O57" s="11">
        <v>0</v>
      </c>
      <c r="P57" s="11">
        <v>0</v>
      </c>
      <c r="Q57" s="11">
        <v>0</v>
      </c>
      <c r="R57" s="11">
        <v>2</v>
      </c>
      <c r="S57" s="11">
        <v>4</v>
      </c>
      <c r="T57" s="10">
        <v>0.40000000596046398</v>
      </c>
      <c r="U57" s="10">
        <v>1.29999995231628</v>
      </c>
      <c r="V57" s="10">
        <v>0.89999997615814198</v>
      </c>
      <c r="W57" s="2">
        <v>2.8358629788272001E-4</v>
      </c>
      <c r="X57" s="2">
        <v>2.8434491832740599E-4</v>
      </c>
      <c r="Y57" s="2">
        <v>7.4617928476072794E-5</v>
      </c>
      <c r="Z57" s="2">
        <v>7.4756055255420506E-5</v>
      </c>
      <c r="AA57" s="3">
        <f t="shared" si="0"/>
        <v>2.2798701059595392E-2</v>
      </c>
      <c r="AB57" s="3">
        <f t="shared" si="1"/>
        <v>0.15526916627364398</v>
      </c>
      <c r="AC57" s="3">
        <f t="shared" si="2"/>
        <v>7.2886361982717862E-2</v>
      </c>
      <c r="AD57" s="3">
        <f t="shared" si="3"/>
        <v>-0.10813800835004397</v>
      </c>
      <c r="AE57" s="3">
        <f t="shared" si="4"/>
        <v>0.80275232476266778</v>
      </c>
    </row>
    <row r="58" spans="1:31" hidden="1" x14ac:dyDescent="0.25">
      <c r="A58" s="9" t="s">
        <v>38</v>
      </c>
      <c r="B58" s="1">
        <v>91.962051391601506</v>
      </c>
      <c r="C58" s="1">
        <v>60.9114570617675</v>
      </c>
      <c r="D58" s="8">
        <v>104.19295501708901</v>
      </c>
      <c r="E58" s="1">
        <v>66.360000610351506</v>
      </c>
      <c r="F58" s="3">
        <v>0.855000019073486</v>
      </c>
      <c r="G58" s="8">
        <v>92.486946105957003</v>
      </c>
      <c r="H58" s="1">
        <v>80.731010437011705</v>
      </c>
      <c r="I58" s="1">
        <v>59.240001678466797</v>
      </c>
      <c r="J58" s="8">
        <v>121.026550292968</v>
      </c>
      <c r="K58" s="1">
        <v>73.347000122070298</v>
      </c>
      <c r="L58" s="3">
        <v>0.53496891260147095</v>
      </c>
      <c r="M58" s="3">
        <v>0.68295705318450906</v>
      </c>
      <c r="N58" s="11">
        <v>22</v>
      </c>
      <c r="O58" s="11">
        <v>0</v>
      </c>
      <c r="P58" s="11">
        <v>0</v>
      </c>
      <c r="Q58" s="11">
        <v>0</v>
      </c>
      <c r="R58" s="11">
        <v>2</v>
      </c>
      <c r="S58" s="11">
        <v>100</v>
      </c>
      <c r="T58" s="10">
        <v>0.40000000596046398</v>
      </c>
      <c r="U58" s="10">
        <v>1.1000000238418499</v>
      </c>
      <c r="V58" s="10">
        <v>0.80000001192092896</v>
      </c>
      <c r="W58" s="2">
        <v>2.7334687183610997E-4</v>
      </c>
      <c r="X58" s="2">
        <v>2.5762279983609899E-4</v>
      </c>
      <c r="Y58" s="2">
        <v>1.58186140470206E-3</v>
      </c>
      <c r="Z58" s="2">
        <v>7.2759889008011601E-5</v>
      </c>
      <c r="AA58" s="3">
        <f t="shared" si="0"/>
        <v>5.7077316829345272E-3</v>
      </c>
      <c r="AB58" s="3">
        <f t="shared" si="1"/>
        <v>0.98692587784003516</v>
      </c>
      <c r="AC58" s="3">
        <f t="shared" si="2"/>
        <v>0.30857980924480738</v>
      </c>
      <c r="AD58" s="3">
        <f t="shared" si="3"/>
        <v>0.16156174160832718</v>
      </c>
      <c r="AE58" s="3">
        <f t="shared" si="4"/>
        <v>0.6464852349484923</v>
      </c>
    </row>
    <row r="59" spans="1:31" hidden="1" x14ac:dyDescent="0.25">
      <c r="A59" s="9" t="s">
        <v>38</v>
      </c>
      <c r="B59" s="1">
        <v>121.387367248535</v>
      </c>
      <c r="C59" s="1">
        <v>53.869369506835902</v>
      </c>
      <c r="D59" s="8">
        <v>128.43885803222599</v>
      </c>
      <c r="E59" s="1">
        <v>82.581001281738196</v>
      </c>
      <c r="F59" s="3">
        <v>0.855000019073486</v>
      </c>
      <c r="G59" s="8">
        <v>119.966789245605</v>
      </c>
      <c r="H59" s="1">
        <v>58.427566528320298</v>
      </c>
      <c r="I59" s="1">
        <v>77.0780029296875</v>
      </c>
      <c r="J59" s="8">
        <v>99.671745300292898</v>
      </c>
      <c r="K59" s="1">
        <v>62.6380004882812</v>
      </c>
      <c r="L59" s="3">
        <v>0.55577313899993896</v>
      </c>
      <c r="M59" s="3">
        <v>0.75192183256149203</v>
      </c>
      <c r="N59" s="11">
        <v>22</v>
      </c>
      <c r="O59" s="11">
        <v>0</v>
      </c>
      <c r="P59" s="11">
        <v>0</v>
      </c>
      <c r="Q59" s="11">
        <v>0</v>
      </c>
      <c r="R59" s="11">
        <v>2</v>
      </c>
      <c r="S59" s="11">
        <v>100</v>
      </c>
      <c r="T59" s="10">
        <v>0.80000001192092896</v>
      </c>
      <c r="U59" s="10">
        <v>1.29999995231628</v>
      </c>
      <c r="V59" s="10">
        <v>0.89999997615814198</v>
      </c>
      <c r="W59" s="2">
        <v>2.4377014779020101E-4</v>
      </c>
      <c r="X59" s="2">
        <v>2.5222630938515002E-4</v>
      </c>
      <c r="Y59" s="2">
        <v>8.7993231136351802E-4</v>
      </c>
      <c r="Z59" s="2">
        <v>7.1663649578113095E-5</v>
      </c>
      <c r="AA59" s="3">
        <f t="shared" si="0"/>
        <v>1.1702848781796484E-2</v>
      </c>
      <c r="AB59" s="3">
        <f t="shared" si="1"/>
        <v>0.85024896732167576</v>
      </c>
      <c r="AC59" s="3">
        <f t="shared" si="2"/>
        <v>-0.16917218567684233</v>
      </c>
      <c r="AD59" s="3">
        <f t="shared" si="3"/>
        <v>-0.22397515185564226</v>
      </c>
      <c r="AE59" s="3">
        <f t="shared" si="4"/>
        <v>1.3473539144484981</v>
      </c>
    </row>
    <row r="60" spans="1:31" x14ac:dyDescent="0.25">
      <c r="A60" s="9" t="s">
        <v>37</v>
      </c>
      <c r="B60" s="1">
        <v>21.592746734619102</v>
      </c>
      <c r="C60" s="1">
        <v>39.487205505371001</v>
      </c>
      <c r="D60" s="8">
        <v>25.787605285644499</v>
      </c>
      <c r="E60" s="1">
        <v>16.215999603271399</v>
      </c>
      <c r="F60" s="3">
        <v>0.23299999535083701</v>
      </c>
      <c r="G60" s="8">
        <v>21.320005416870099</v>
      </c>
      <c r="H60" s="1">
        <v>5.8247714042663503</v>
      </c>
      <c r="I60" s="1">
        <v>13.725999832153301</v>
      </c>
      <c r="J60" s="8">
        <v>23.018407821655199</v>
      </c>
      <c r="K60" s="1">
        <v>14.572999954223601</v>
      </c>
      <c r="L60" s="3">
        <v>0.53293555974960305</v>
      </c>
      <c r="M60" s="3">
        <v>0.53293555974960305</v>
      </c>
      <c r="N60" s="11">
        <v>14</v>
      </c>
      <c r="O60" s="11">
        <v>0</v>
      </c>
      <c r="P60" s="11">
        <v>0</v>
      </c>
      <c r="Q60" s="11">
        <v>0</v>
      </c>
      <c r="R60" s="11">
        <v>2</v>
      </c>
      <c r="S60" s="11">
        <v>4</v>
      </c>
      <c r="T60" s="10">
        <v>0.40000000596046398</v>
      </c>
      <c r="U60" s="10">
        <v>1.29999995231628</v>
      </c>
      <c r="V60" s="10">
        <v>0.89999997615814198</v>
      </c>
      <c r="W60" s="2">
        <v>2.8932376881130002E-4</v>
      </c>
      <c r="X60" s="2">
        <v>2.8090679552406002E-4</v>
      </c>
      <c r="Y60" s="2">
        <v>1.23275283840484E-4</v>
      </c>
      <c r="Z60" s="2">
        <v>7.5710522651206702E-5</v>
      </c>
      <c r="AA60" s="3">
        <f t="shared" si="0"/>
        <v>1.2631154391845985E-2</v>
      </c>
      <c r="AB60" s="3">
        <f t="shared" si="1"/>
        <v>0.41706667952169307</v>
      </c>
      <c r="AC60" s="3">
        <f t="shared" si="2"/>
        <v>7.9662381485193584E-2</v>
      </c>
      <c r="AD60" s="3">
        <f t="shared" si="3"/>
        <v>-0.10738482434934986</v>
      </c>
      <c r="AE60" s="3">
        <f t="shared" si="4"/>
        <v>0.70841732886871656</v>
      </c>
    </row>
    <row r="61" spans="1:31" hidden="1" x14ac:dyDescent="0.25">
      <c r="A61" s="9" t="s">
        <v>38</v>
      </c>
      <c r="B61" s="1">
        <v>88.599342346191406</v>
      </c>
      <c r="C61" s="1">
        <v>50.020580291747997</v>
      </c>
      <c r="D61" s="8">
        <v>98.468566894531193</v>
      </c>
      <c r="E61" s="1">
        <v>64.069999694824205</v>
      </c>
      <c r="F61" s="3">
        <v>0.855000019073486</v>
      </c>
      <c r="G61" s="8">
        <v>90.390548706054602</v>
      </c>
      <c r="H61" s="1">
        <v>55.7103271484375</v>
      </c>
      <c r="I61" s="1">
        <v>58.763999938964801</v>
      </c>
      <c r="J61" s="8">
        <v>91.984161376953097</v>
      </c>
      <c r="K61" s="1">
        <v>58.779998779296797</v>
      </c>
      <c r="L61" s="3">
        <v>0.50832128524780196</v>
      </c>
      <c r="M61" s="3">
        <v>0.68305790424346902</v>
      </c>
      <c r="N61" s="11">
        <v>24</v>
      </c>
      <c r="O61" s="11">
        <v>0</v>
      </c>
      <c r="P61" s="11">
        <v>0</v>
      </c>
      <c r="Q61" s="11">
        <v>0</v>
      </c>
      <c r="R61" s="11">
        <v>2</v>
      </c>
      <c r="S61" s="11">
        <v>100</v>
      </c>
      <c r="T61" s="10">
        <v>0.10000000149011599</v>
      </c>
      <c r="U61" s="10">
        <v>1.29999995231628</v>
      </c>
      <c r="V61" s="10">
        <v>0.89999997615814198</v>
      </c>
      <c r="W61" s="2">
        <v>2.4617213057354E-4</v>
      </c>
      <c r="X61" s="2">
        <v>2.5369477225467498E-4</v>
      </c>
      <c r="Y61" s="2">
        <v>1.7096649389714E-3</v>
      </c>
      <c r="Z61" s="2">
        <v>7.2934883064590394E-5</v>
      </c>
      <c r="AA61" s="3">
        <f t="shared" si="0"/>
        <v>2.0216926135458994E-2</v>
      </c>
      <c r="AB61" s="3">
        <f t="shared" si="1"/>
        <v>0.83892631473785439</v>
      </c>
      <c r="AC61" s="3">
        <f t="shared" si="2"/>
        <v>1.7630301991869088E-2</v>
      </c>
      <c r="AD61" s="3">
        <f t="shared" si="3"/>
        <v>-6.5852542817277773E-2</v>
      </c>
      <c r="AE61" s="3">
        <f t="shared" si="4"/>
        <v>0.9713946632075523</v>
      </c>
    </row>
    <row r="62" spans="1:31" x14ac:dyDescent="0.25">
      <c r="A62" s="9" t="s">
        <v>149</v>
      </c>
      <c r="B62" s="1">
        <v>21.579002380371001</v>
      </c>
      <c r="C62" s="1">
        <v>39.487205505371001</v>
      </c>
      <c r="D62" s="8">
        <v>25.982400894165</v>
      </c>
      <c r="E62" s="1">
        <v>16.249000549316399</v>
      </c>
      <c r="F62" s="3">
        <v>0.22200000286102201</v>
      </c>
      <c r="G62" s="8">
        <v>21.515604019165</v>
      </c>
      <c r="H62" s="1">
        <v>5.7413873672485298</v>
      </c>
      <c r="I62" s="1">
        <v>13.78600025177</v>
      </c>
      <c r="J62" s="8">
        <v>23.138811111450099</v>
      </c>
      <c r="K62" s="1">
        <v>14.600999832153301</v>
      </c>
      <c r="L62" s="3">
        <v>0.53466826677322299</v>
      </c>
      <c r="M62" s="3">
        <v>0.53466826677322299</v>
      </c>
      <c r="N62" s="11">
        <v>14</v>
      </c>
      <c r="O62" s="11">
        <v>0</v>
      </c>
      <c r="P62" s="11">
        <v>0</v>
      </c>
      <c r="Q62" s="11">
        <v>0</v>
      </c>
      <c r="R62" s="11">
        <v>2</v>
      </c>
      <c r="S62" s="11">
        <v>4</v>
      </c>
      <c r="T62" s="10">
        <v>0.40000000596046398</v>
      </c>
      <c r="U62" s="10">
        <v>1.29999995231628</v>
      </c>
      <c r="V62" s="10">
        <v>0.89999997615814198</v>
      </c>
      <c r="W62" s="2">
        <v>2.8849256341345597E-4</v>
      </c>
      <c r="X62" s="2">
        <v>2.9407432884909202E-4</v>
      </c>
      <c r="Y62" s="2">
        <v>7.4812392995227101E-5</v>
      </c>
      <c r="Z62" s="2">
        <v>7.7026437793392607E-5</v>
      </c>
      <c r="AA62" s="3">
        <f t="shared" si="0"/>
        <v>2.9379653465199445E-3</v>
      </c>
      <c r="AB62" s="3">
        <f t="shared" si="1"/>
        <v>0.41401750730872089</v>
      </c>
      <c r="AC62" s="3">
        <f t="shared" si="2"/>
        <v>7.5443249970543677E-2</v>
      </c>
      <c r="AD62" s="3">
        <f t="shared" si="3"/>
        <v>-0.1094429184699979</v>
      </c>
      <c r="AE62" s="3">
        <f t="shared" si="4"/>
        <v>0.7172796419303451</v>
      </c>
    </row>
    <row r="63" spans="1:31" hidden="1" x14ac:dyDescent="0.25">
      <c r="A63" s="9" t="s">
        <v>204</v>
      </c>
      <c r="B63" s="1">
        <v>100.03492736816401</v>
      </c>
      <c r="C63" s="1">
        <v>60.9114570617675</v>
      </c>
      <c r="D63" s="8">
        <v>107.94894409179599</v>
      </c>
      <c r="E63" s="1">
        <v>67.436996459960895</v>
      </c>
      <c r="F63" s="3">
        <v>0.90799999237060502</v>
      </c>
      <c r="G63" s="8">
        <v>100.536933898925</v>
      </c>
      <c r="H63" s="1">
        <v>80.565193176269503</v>
      </c>
      <c r="I63" s="1">
        <v>62.932998657226499</v>
      </c>
      <c r="J63" s="8">
        <v>117.412940979003</v>
      </c>
      <c r="K63" s="1">
        <v>71.080001831054602</v>
      </c>
      <c r="L63" s="3">
        <v>0.62809312343597401</v>
      </c>
      <c r="M63" s="3">
        <v>0.78561258316039995</v>
      </c>
      <c r="N63" s="11">
        <v>24</v>
      </c>
      <c r="O63" s="11">
        <v>0</v>
      </c>
      <c r="P63" s="11">
        <v>0</v>
      </c>
      <c r="Q63" s="11">
        <v>0</v>
      </c>
      <c r="R63" s="11">
        <v>2</v>
      </c>
      <c r="S63" s="11">
        <v>100</v>
      </c>
      <c r="T63" s="10">
        <v>0.40000000596046398</v>
      </c>
      <c r="U63" s="10">
        <v>1.1000000238418499</v>
      </c>
      <c r="V63" s="10">
        <v>0.80000001192092896</v>
      </c>
      <c r="W63" s="2">
        <v>2.5074934819713202E-4</v>
      </c>
      <c r="X63" s="2">
        <v>2.6714990963227998E-4</v>
      </c>
      <c r="Y63" s="2">
        <v>7.2389637352898703E-5</v>
      </c>
      <c r="Z63" s="2">
        <v>7.4832154496107196E-5</v>
      </c>
      <c r="AA63" s="3">
        <f t="shared" si="0"/>
        <v>5.0183125431123863E-3</v>
      </c>
      <c r="AB63" s="3">
        <f t="shared" si="1"/>
        <v>0.92760026836888743</v>
      </c>
      <c r="AC63" s="3">
        <f t="shared" si="2"/>
        <v>0.16785878010805783</v>
      </c>
      <c r="AD63" s="3">
        <f t="shared" si="3"/>
        <v>8.7671046408375725E-2</v>
      </c>
      <c r="AE63" s="3">
        <f t="shared" si="4"/>
        <v>0.79052980059074918</v>
      </c>
    </row>
    <row r="64" spans="1:31" hidden="1" x14ac:dyDescent="0.25">
      <c r="A64" s="9" t="s">
        <v>204</v>
      </c>
      <c r="B64" s="1">
        <v>105.48939514160099</v>
      </c>
      <c r="C64" s="1">
        <v>53.869369506835902</v>
      </c>
      <c r="D64" s="8">
        <v>111.621772766113</v>
      </c>
      <c r="E64" s="1">
        <v>72.501998901367102</v>
      </c>
      <c r="F64" s="3">
        <v>0.90799999237060502</v>
      </c>
      <c r="G64" s="8">
        <v>106.251739501953</v>
      </c>
      <c r="H64" s="1">
        <v>58.369548797607401</v>
      </c>
      <c r="I64" s="1">
        <v>69.018997192382798</v>
      </c>
      <c r="J64" s="8">
        <v>97.464958190917898</v>
      </c>
      <c r="K64" s="1">
        <v>61.068000793457003</v>
      </c>
      <c r="L64" s="3">
        <v>0.59831178188323897</v>
      </c>
      <c r="M64" s="3">
        <v>0.831534624099731</v>
      </c>
      <c r="N64" s="11">
        <v>22</v>
      </c>
      <c r="O64" s="11">
        <v>0</v>
      </c>
      <c r="P64" s="11">
        <v>0</v>
      </c>
      <c r="Q64" s="11">
        <v>0</v>
      </c>
      <c r="R64" s="11">
        <v>2</v>
      </c>
      <c r="S64" s="11">
        <v>100</v>
      </c>
      <c r="T64" s="10">
        <v>0.80000001192092896</v>
      </c>
      <c r="U64" s="10">
        <v>1.29999995231628</v>
      </c>
      <c r="V64" s="10">
        <v>0.89999997615814198</v>
      </c>
      <c r="W64" s="2">
        <v>2.4377611407544399E-4</v>
      </c>
      <c r="X64" s="2">
        <v>2.5455708964727803E-4</v>
      </c>
      <c r="Y64" s="2">
        <v>7.1554743044543998E-5</v>
      </c>
      <c r="Z64" s="2">
        <v>7.1982336521614302E-5</v>
      </c>
      <c r="AA64" s="3">
        <f t="shared" si="0"/>
        <v>7.2267393260591695E-3</v>
      </c>
      <c r="AB64" s="3">
        <f t="shared" si="1"/>
        <v>0.809283440351939</v>
      </c>
      <c r="AC64" s="3">
        <f t="shared" si="2"/>
        <v>-8.2697764311647728E-2</v>
      </c>
      <c r="AD64" s="3">
        <f t="shared" si="3"/>
        <v>-0.12682843341736402</v>
      </c>
      <c r="AE64" s="3">
        <f t="shared" si="4"/>
        <v>1.1505370778434951</v>
      </c>
    </row>
    <row r="65" spans="1:31" x14ac:dyDescent="0.25">
      <c r="A65" s="9" t="s">
        <v>194</v>
      </c>
      <c r="B65" s="1">
        <v>44.0978393554687</v>
      </c>
      <c r="C65" s="1">
        <v>39.487205505371001</v>
      </c>
      <c r="D65" s="8">
        <v>54.253189086913999</v>
      </c>
      <c r="E65" s="1">
        <v>34.450000762939403</v>
      </c>
      <c r="F65" s="3">
        <v>0.47699999809265098</v>
      </c>
      <c r="G65" s="8">
        <v>46.631809234619098</v>
      </c>
      <c r="H65" s="1">
        <v>14.6615657806396</v>
      </c>
      <c r="I65" s="1">
        <v>30.139999389648398</v>
      </c>
      <c r="J65" s="8">
        <v>49.025169372558501</v>
      </c>
      <c r="K65" s="1">
        <v>31.3579998016357</v>
      </c>
      <c r="L65" s="3">
        <v>0.536413013935089</v>
      </c>
      <c r="M65" s="3">
        <v>0.575974881649017</v>
      </c>
      <c r="N65" s="11">
        <v>14</v>
      </c>
      <c r="O65" s="11">
        <v>0</v>
      </c>
      <c r="P65" s="11">
        <v>0</v>
      </c>
      <c r="Q65" s="11">
        <v>0</v>
      </c>
      <c r="R65" s="11">
        <v>2</v>
      </c>
      <c r="S65" s="11">
        <v>100</v>
      </c>
      <c r="T65" s="10">
        <v>0.40000000596046398</v>
      </c>
      <c r="U65" s="10">
        <v>1.29999995231628</v>
      </c>
      <c r="V65" s="10">
        <v>0.89999997615814198</v>
      </c>
      <c r="W65" s="2">
        <v>2.39826127653941E-4</v>
      </c>
      <c r="X65" s="2">
        <v>2.6656925911083801E-4</v>
      </c>
      <c r="Y65" s="2">
        <v>7.2786169766914099E-5</v>
      </c>
      <c r="Z65" s="2">
        <v>7.2636779805179604E-5</v>
      </c>
      <c r="AA65" s="3">
        <f t="shared" si="0"/>
        <v>5.7462449775017216E-2</v>
      </c>
      <c r="AB65" s="3">
        <f t="shared" si="1"/>
        <v>0.24154567904001609</v>
      </c>
      <c r="AC65" s="3">
        <f t="shared" si="2"/>
        <v>5.1324625340991296E-2</v>
      </c>
      <c r="AD65" s="3">
        <f t="shared" si="3"/>
        <v>-9.6363362271297492E-2</v>
      </c>
      <c r="AE65" s="3">
        <f t="shared" si="4"/>
        <v>0.83675958122427796</v>
      </c>
    </row>
    <row r="66" spans="1:31" hidden="1" x14ac:dyDescent="0.25">
      <c r="A66" s="9" t="s">
        <v>204</v>
      </c>
      <c r="B66" s="1">
        <v>88.298110961914006</v>
      </c>
      <c r="C66" s="1">
        <v>50.020580291747997</v>
      </c>
      <c r="D66" s="8">
        <v>94.612602233886705</v>
      </c>
      <c r="E66" s="1">
        <v>60.715999603271399</v>
      </c>
      <c r="F66" s="3">
        <v>0.90799999237060502</v>
      </c>
      <c r="G66" s="8">
        <v>89.528587341308594</v>
      </c>
      <c r="H66" s="1">
        <v>55.260860443115199</v>
      </c>
      <c r="I66" s="1">
        <v>57.375999450683501</v>
      </c>
      <c r="J66" s="8">
        <v>89.435783386230398</v>
      </c>
      <c r="K66" s="1">
        <v>57.037998199462798</v>
      </c>
      <c r="L66" s="3">
        <v>0.55152523517608598</v>
      </c>
      <c r="M66" s="3">
        <v>0.83804476261138905</v>
      </c>
      <c r="N66" s="11">
        <v>25</v>
      </c>
      <c r="O66" s="11">
        <v>0</v>
      </c>
      <c r="P66" s="11">
        <v>0</v>
      </c>
      <c r="Q66" s="11">
        <v>0</v>
      </c>
      <c r="R66" s="11">
        <v>2</v>
      </c>
      <c r="S66" s="11">
        <v>100</v>
      </c>
      <c r="T66" s="10">
        <v>0.10000000149011599</v>
      </c>
      <c r="U66" s="10">
        <v>1.29999995231628</v>
      </c>
      <c r="V66" s="10">
        <v>0.89999997615814198</v>
      </c>
      <c r="W66" s="2">
        <v>2.4215332814492201E-4</v>
      </c>
      <c r="X66" s="2">
        <v>2.5350056239403698E-4</v>
      </c>
      <c r="Y66" s="2">
        <v>7.2552255005575703E-5</v>
      </c>
      <c r="Z66" s="2">
        <v>7.2808841650839895E-5</v>
      </c>
      <c r="AA66" s="3">
        <f t="shared" ref="AA66:AA129" si="5">ABS((G66-B66)/B66)</f>
        <v>1.3935477961984199E-2</v>
      </c>
      <c r="AB66" s="3">
        <f t="shared" ref="AB66:AB129" si="6">ABS((J66-C66)/C66)</f>
        <v>0.7879797248370749</v>
      </c>
      <c r="AC66" s="3">
        <f t="shared" ref="AC66:AC129" si="7">(J66-G66)/G66</f>
        <v>-1.0365846020154526E-3</v>
      </c>
      <c r="AD66" s="3">
        <f t="shared" ref="AD66:AD129" si="8">(J66-D66)/D66</f>
        <v>-5.4715954591957765E-2</v>
      </c>
      <c r="AE66" s="3">
        <f t="shared" ref="AE66:AE129" si="9">(G66+H66-J66)/H66</f>
        <v>1.0016793794800523</v>
      </c>
    </row>
    <row r="67" spans="1:31" x14ac:dyDescent="0.25">
      <c r="A67" s="9" t="s">
        <v>149</v>
      </c>
      <c r="B67" s="1">
        <v>21.850471496581999</v>
      </c>
      <c r="C67" s="1">
        <v>39.487205505371001</v>
      </c>
      <c r="D67" s="8">
        <v>26.073604583740199</v>
      </c>
      <c r="E67" s="1">
        <v>16.357000350952099</v>
      </c>
      <c r="F67" s="3">
        <v>0.23299999535083701</v>
      </c>
      <c r="G67" s="8">
        <v>21.6060066223144</v>
      </c>
      <c r="H67" s="1">
        <v>5.8247714042663503</v>
      </c>
      <c r="I67" s="1">
        <v>13.8669996261596</v>
      </c>
      <c r="J67" s="8">
        <v>23.018407821655199</v>
      </c>
      <c r="K67" s="1">
        <v>14.572999954223601</v>
      </c>
      <c r="L67" s="3">
        <v>0.53754431009292603</v>
      </c>
      <c r="M67" s="3">
        <v>0.53754425048828103</v>
      </c>
      <c r="N67" s="11">
        <v>14</v>
      </c>
      <c r="O67" s="11">
        <v>0</v>
      </c>
      <c r="P67" s="11">
        <v>0</v>
      </c>
      <c r="Q67" s="11">
        <v>0</v>
      </c>
      <c r="R67" s="11">
        <v>2</v>
      </c>
      <c r="S67" s="11">
        <v>100</v>
      </c>
      <c r="T67" s="10">
        <v>0.40000000596046398</v>
      </c>
      <c r="U67" s="10">
        <v>1.29999995231628</v>
      </c>
      <c r="V67" s="10">
        <v>0.89999997615814198</v>
      </c>
      <c r="W67" s="2">
        <v>2.4530975497327702E-4</v>
      </c>
      <c r="X67" s="2">
        <v>2.6335031725466203E-4</v>
      </c>
      <c r="Y67" s="2">
        <v>7.2826645919121802E-5</v>
      </c>
      <c r="Z67" s="2">
        <v>7.1743532316759202E-5</v>
      </c>
      <c r="AA67" s="3">
        <f t="shared" si="5"/>
        <v>1.1188082339817716E-2</v>
      </c>
      <c r="AB67" s="3">
        <f t="shared" si="6"/>
        <v>0.41706667952169307</v>
      </c>
      <c r="AC67" s="3">
        <f t="shared" si="7"/>
        <v>6.5370765825929614E-2</v>
      </c>
      <c r="AD67" s="3">
        <f t="shared" si="8"/>
        <v>-0.11717584932580653</v>
      </c>
      <c r="AE67" s="3">
        <f t="shared" si="9"/>
        <v>0.75751817516713416</v>
      </c>
    </row>
    <row r="68" spans="1:31" hidden="1" x14ac:dyDescent="0.25">
      <c r="A68" s="9" t="s">
        <v>197</v>
      </c>
      <c r="B68" s="1">
        <v>135.25404357910099</v>
      </c>
      <c r="C68" s="1">
        <v>60.9114570617675</v>
      </c>
      <c r="D68" s="8">
        <v>133.42021179199199</v>
      </c>
      <c r="E68" s="1">
        <v>84.321998596191406</v>
      </c>
      <c r="F68" s="3">
        <v>1</v>
      </c>
      <c r="G68" s="8">
        <v>133.42021179199199</v>
      </c>
      <c r="H68" s="1">
        <v>133.42021179199199</v>
      </c>
      <c r="I68" s="1">
        <v>84.321998596191406</v>
      </c>
      <c r="J68" s="8">
        <v>154.68835449218699</v>
      </c>
      <c r="K68" s="1">
        <v>92.549003601074205</v>
      </c>
      <c r="L68" s="3">
        <v>0.64306437969207697</v>
      </c>
      <c r="M68" s="3">
        <v>0.79133027791976895</v>
      </c>
      <c r="N68" s="11">
        <v>24</v>
      </c>
      <c r="O68" s="11">
        <v>0</v>
      </c>
      <c r="P68" s="11">
        <v>0</v>
      </c>
      <c r="Q68" s="11">
        <v>0</v>
      </c>
      <c r="R68" s="11">
        <v>2</v>
      </c>
      <c r="S68" s="11">
        <v>100</v>
      </c>
      <c r="T68" s="10">
        <v>0.40000000596046398</v>
      </c>
      <c r="U68" s="10">
        <v>1.1000000238418499</v>
      </c>
      <c r="V68" s="10">
        <v>0.80000001192092896</v>
      </c>
      <c r="W68" s="2">
        <v>2.4649841361679099E-4</v>
      </c>
      <c r="X68" s="2">
        <v>2.50634708208963E-4</v>
      </c>
      <c r="Y68" s="2">
        <v>7.1963899245020002E-5</v>
      </c>
      <c r="Z68" s="2">
        <v>7.1451198891736499E-5</v>
      </c>
      <c r="AA68" s="3">
        <f t="shared" si="5"/>
        <v>1.3558424861704934E-2</v>
      </c>
      <c r="AB68" s="3">
        <f t="shared" si="6"/>
        <v>1.5395608963240637</v>
      </c>
      <c r="AC68" s="3">
        <f t="shared" si="7"/>
        <v>0.15940720236116079</v>
      </c>
      <c r="AD68" s="3">
        <f t="shared" si="8"/>
        <v>0.15940720236116079</v>
      </c>
      <c r="AE68" s="3">
        <f t="shared" si="9"/>
        <v>0.84059279763883921</v>
      </c>
    </row>
    <row r="69" spans="1:31" hidden="1" x14ac:dyDescent="0.25">
      <c r="A69" s="9" t="s">
        <v>197</v>
      </c>
      <c r="B69" s="1">
        <v>136.76295471191401</v>
      </c>
      <c r="C69" s="1">
        <v>53.869369506835902</v>
      </c>
      <c r="D69" s="8">
        <v>134.89698791503901</v>
      </c>
      <c r="E69" s="1">
        <v>85.641998291015597</v>
      </c>
      <c r="F69" s="3">
        <v>1</v>
      </c>
      <c r="G69" s="8">
        <v>134.89698791503901</v>
      </c>
      <c r="H69" s="1">
        <v>134.89698791503901</v>
      </c>
      <c r="I69" s="1">
        <v>85.641998291015597</v>
      </c>
      <c r="J69" s="8">
        <v>136.24629211425699</v>
      </c>
      <c r="K69" s="1">
        <v>83.282997131347599</v>
      </c>
      <c r="L69" s="3">
        <v>0.62801033258438099</v>
      </c>
      <c r="M69" s="3">
        <v>0.78062331676483099</v>
      </c>
      <c r="N69" s="11">
        <v>23</v>
      </c>
      <c r="O69" s="11">
        <v>0</v>
      </c>
      <c r="P69" s="11">
        <v>0</v>
      </c>
      <c r="Q69" s="11">
        <v>0</v>
      </c>
      <c r="R69" s="11">
        <v>2</v>
      </c>
      <c r="S69" s="11">
        <v>100</v>
      </c>
      <c r="T69" s="10">
        <v>0.80000001192092896</v>
      </c>
      <c r="U69" s="10">
        <v>1.29999995231628</v>
      </c>
      <c r="V69" s="10">
        <v>0.89999997615814198</v>
      </c>
      <c r="W69" s="2">
        <v>2.4347883299924401E-4</v>
      </c>
      <c r="X69" s="2">
        <v>2.5380050647072402E-4</v>
      </c>
      <c r="Y69" s="2">
        <v>7.2183487645816004E-5</v>
      </c>
      <c r="Z69" s="2">
        <v>7.1910879341885393E-5</v>
      </c>
      <c r="AA69" s="3">
        <f t="shared" si="5"/>
        <v>1.3643802890962604E-2</v>
      </c>
      <c r="AB69" s="3">
        <f t="shared" si="6"/>
        <v>1.529197823578901</v>
      </c>
      <c r="AC69" s="3">
        <f t="shared" si="7"/>
        <v>1.00024783360456E-2</v>
      </c>
      <c r="AD69" s="3">
        <f t="shared" si="8"/>
        <v>1.00024783360456E-2</v>
      </c>
      <c r="AE69" s="3">
        <f t="shared" si="9"/>
        <v>0.98999752166395438</v>
      </c>
    </row>
    <row r="70" spans="1:31" x14ac:dyDescent="0.25">
      <c r="A70" s="9" t="s">
        <v>68</v>
      </c>
      <c r="B70" s="1">
        <v>44.329761505126903</v>
      </c>
      <c r="C70" s="1">
        <v>39.487205505371001</v>
      </c>
      <c r="D70" s="8">
        <v>53.936794281005803</v>
      </c>
      <c r="E70" s="1">
        <v>34.188999176025298</v>
      </c>
      <c r="F70" s="3">
        <v>0.462000012397766</v>
      </c>
      <c r="G70" s="8">
        <v>45.457061767578097</v>
      </c>
      <c r="H70" s="1">
        <v>15.8460988998413</v>
      </c>
      <c r="I70" s="1">
        <v>29.3159999847412</v>
      </c>
      <c r="J70" s="8">
        <v>47.620796203613203</v>
      </c>
      <c r="K70" s="1">
        <v>30.429000854492099</v>
      </c>
      <c r="L70" s="3">
        <v>0.53985387086868197</v>
      </c>
      <c r="M70" s="3">
        <v>0.56806474924087502</v>
      </c>
      <c r="N70" s="11">
        <v>14</v>
      </c>
      <c r="O70" s="11">
        <v>0</v>
      </c>
      <c r="P70" s="11">
        <v>0</v>
      </c>
      <c r="Q70" s="11">
        <v>0</v>
      </c>
      <c r="R70" s="11">
        <v>2</v>
      </c>
      <c r="S70" s="11">
        <v>4</v>
      </c>
      <c r="T70" s="10">
        <v>0.40000000596046398</v>
      </c>
      <c r="U70" s="10">
        <v>1.29999995231628</v>
      </c>
      <c r="V70" s="10">
        <v>0.89999997615814198</v>
      </c>
      <c r="W70" s="2">
        <v>2.8960345662198901E-4</v>
      </c>
      <c r="X70" s="2">
        <v>2.8185773408040399E-4</v>
      </c>
      <c r="Y70" s="2">
        <v>1.1677556176437E-4</v>
      </c>
      <c r="Z70" s="2">
        <v>7.5274423579685295E-5</v>
      </c>
      <c r="AA70" s="3">
        <f t="shared" si="5"/>
        <v>2.5429874291582118E-2</v>
      </c>
      <c r="AB70" s="3">
        <f t="shared" si="6"/>
        <v>0.20598040793582825</v>
      </c>
      <c r="AC70" s="3">
        <f t="shared" si="7"/>
        <v>4.7599522536196426E-2</v>
      </c>
      <c r="AD70" s="3">
        <f t="shared" si="8"/>
        <v>-0.11709999011967272</v>
      </c>
      <c r="AE70" s="3">
        <f t="shared" si="9"/>
        <v>0.86345317862071558</v>
      </c>
    </row>
    <row r="71" spans="1:31" hidden="1" x14ac:dyDescent="0.25">
      <c r="A71" s="9" t="s">
        <v>197</v>
      </c>
      <c r="B71" s="1">
        <v>108.97060394287099</v>
      </c>
      <c r="C71" s="1">
        <v>50.020580291747997</v>
      </c>
      <c r="D71" s="8">
        <v>108.88027191162099</v>
      </c>
      <c r="E71" s="1">
        <v>70.315002441406193</v>
      </c>
      <c r="F71" s="3">
        <v>1</v>
      </c>
      <c r="G71" s="8">
        <v>108.88027191162099</v>
      </c>
      <c r="H71" s="1">
        <v>108.88027191162099</v>
      </c>
      <c r="I71" s="1">
        <v>70.315002441406193</v>
      </c>
      <c r="J71" s="8">
        <v>124.171463012695</v>
      </c>
      <c r="K71" s="1">
        <v>77.240997314453097</v>
      </c>
      <c r="L71" s="3">
        <v>0.62082976102828902</v>
      </c>
      <c r="M71" s="3">
        <v>0.74707293510437001</v>
      </c>
      <c r="N71" s="11">
        <v>20</v>
      </c>
      <c r="O71" s="11">
        <v>0</v>
      </c>
      <c r="P71" s="11">
        <v>0</v>
      </c>
      <c r="Q71" s="11">
        <v>0</v>
      </c>
      <c r="R71" s="11">
        <v>2</v>
      </c>
      <c r="S71" s="11">
        <v>100</v>
      </c>
      <c r="T71" s="10">
        <v>0.10000000149011599</v>
      </c>
      <c r="U71" s="10">
        <v>1.29999995231628</v>
      </c>
      <c r="V71" s="10">
        <v>0.89999997615814198</v>
      </c>
      <c r="W71" s="2">
        <v>2.3780451738275501E-4</v>
      </c>
      <c r="X71" s="2">
        <v>2.5258155073970502E-4</v>
      </c>
      <c r="Y71" s="2">
        <v>7.2963041020557203E-5</v>
      </c>
      <c r="Z71" s="2">
        <v>7.2900918894447305E-5</v>
      </c>
      <c r="AA71" s="3">
        <f t="shared" si="5"/>
        <v>8.2895779211572995E-4</v>
      </c>
      <c r="AB71" s="3">
        <f t="shared" si="6"/>
        <v>1.4824074868475654</v>
      </c>
      <c r="AC71" s="3">
        <f t="shared" si="7"/>
        <v>0.14044041985389227</v>
      </c>
      <c r="AD71" s="3">
        <f t="shared" si="8"/>
        <v>0.14044041985389227</v>
      </c>
      <c r="AE71" s="3">
        <f t="shared" si="9"/>
        <v>0.85955958014610778</v>
      </c>
    </row>
    <row r="72" spans="1:31" x14ac:dyDescent="0.25">
      <c r="A72" s="9" t="s">
        <v>196</v>
      </c>
      <c r="B72" s="1">
        <v>45.866367340087798</v>
      </c>
      <c r="C72" s="1">
        <v>39.487205505371001</v>
      </c>
      <c r="D72" s="8">
        <v>56.101978302001903</v>
      </c>
      <c r="E72" s="1">
        <v>35.499000549316399</v>
      </c>
      <c r="F72" s="3">
        <v>0.52600002288818304</v>
      </c>
      <c r="G72" s="8">
        <v>48.4091987609863</v>
      </c>
      <c r="H72" s="1">
        <v>16.229537963867099</v>
      </c>
      <c r="I72" s="1">
        <v>31.163999557495099</v>
      </c>
      <c r="J72" s="8">
        <v>51.8679809570312</v>
      </c>
      <c r="K72" s="1">
        <v>32.895000457763601</v>
      </c>
      <c r="L72" s="3">
        <v>0.54137247800827004</v>
      </c>
      <c r="M72" s="3">
        <v>0.581925868988037</v>
      </c>
      <c r="N72" s="11">
        <v>14</v>
      </c>
      <c r="O72" s="11">
        <v>0</v>
      </c>
      <c r="P72" s="11">
        <v>0</v>
      </c>
      <c r="Q72" s="11">
        <v>0</v>
      </c>
      <c r="R72" s="11">
        <v>2</v>
      </c>
      <c r="S72" s="11">
        <v>4</v>
      </c>
      <c r="T72" s="10">
        <v>0.40000000596046398</v>
      </c>
      <c r="U72" s="10">
        <v>1.29999995231628</v>
      </c>
      <c r="V72" s="10">
        <v>0.89999997615814198</v>
      </c>
      <c r="W72" s="2">
        <v>2.8964356170035899E-4</v>
      </c>
      <c r="X72" s="2">
        <v>2.8471069526858601E-4</v>
      </c>
      <c r="Y72" s="2">
        <v>7.4859541200566996E-5</v>
      </c>
      <c r="Z72" s="2">
        <v>7.6226991950534203E-5</v>
      </c>
      <c r="AA72" s="3">
        <f t="shared" si="5"/>
        <v>5.5440000339334349E-2</v>
      </c>
      <c r="AB72" s="3">
        <f t="shared" si="6"/>
        <v>0.31353891198950962</v>
      </c>
      <c r="AC72" s="3">
        <f t="shared" si="7"/>
        <v>7.1448862707316388E-2</v>
      </c>
      <c r="AD72" s="3">
        <f t="shared" si="8"/>
        <v>-7.5469662088896786E-2</v>
      </c>
      <c r="AE72" s="3">
        <f t="shared" si="9"/>
        <v>0.78688350809829499</v>
      </c>
    </row>
    <row r="73" spans="1:31" hidden="1" x14ac:dyDescent="0.25">
      <c r="A73" s="9" t="s">
        <v>206</v>
      </c>
      <c r="B73" s="1">
        <v>99.643959045410099</v>
      </c>
      <c r="C73" s="1">
        <v>60.9114570617675</v>
      </c>
      <c r="D73" s="8">
        <v>100.304054260253</v>
      </c>
      <c r="E73" s="1">
        <v>63.198001861572202</v>
      </c>
      <c r="F73" s="3">
        <v>0.98900002241134599</v>
      </c>
      <c r="G73" s="8">
        <v>100.294052124023</v>
      </c>
      <c r="H73" s="1">
        <v>0.909090936183929</v>
      </c>
      <c r="I73" s="1">
        <v>63.193000793457003</v>
      </c>
      <c r="J73" s="8">
        <v>117.84284210205</v>
      </c>
      <c r="K73" s="1">
        <v>71.174003601074205</v>
      </c>
      <c r="L73" s="3">
        <v>0.59620940685272195</v>
      </c>
      <c r="M73" s="3">
        <v>0.71627217531204201</v>
      </c>
      <c r="N73" s="11">
        <v>24</v>
      </c>
      <c r="O73" s="11">
        <v>0</v>
      </c>
      <c r="P73" s="11">
        <v>0</v>
      </c>
      <c r="Q73" s="11">
        <v>0</v>
      </c>
      <c r="R73" s="11">
        <v>2</v>
      </c>
      <c r="S73" s="11">
        <v>100</v>
      </c>
      <c r="T73" s="10">
        <v>0.40000000596046398</v>
      </c>
      <c r="U73" s="10">
        <v>1.1000000238418499</v>
      </c>
      <c r="V73" s="10">
        <v>0.80000001192092896</v>
      </c>
      <c r="W73" s="2">
        <v>2.4799304082989601E-4</v>
      </c>
      <c r="X73" s="2">
        <v>2.5516454479657103E-4</v>
      </c>
      <c r="Y73" s="2">
        <v>7.2230781370308196E-5</v>
      </c>
      <c r="Z73" s="2">
        <v>7.2429225838277394E-5</v>
      </c>
      <c r="AA73" s="3">
        <f t="shared" si="5"/>
        <v>6.5241594657698696E-3</v>
      </c>
      <c r="AB73" s="3">
        <f t="shared" si="6"/>
        <v>0.93465807233195897</v>
      </c>
      <c r="AC73" s="3">
        <f t="shared" si="7"/>
        <v>0.17497338681985128</v>
      </c>
      <c r="AD73" s="3">
        <f t="shared" si="8"/>
        <v>0.17485622062982767</v>
      </c>
      <c r="AE73" s="3">
        <f t="shared" si="9"/>
        <v>-18.303668400535564</v>
      </c>
    </row>
    <row r="74" spans="1:31" hidden="1" x14ac:dyDescent="0.25">
      <c r="A74" s="9" t="s">
        <v>206</v>
      </c>
      <c r="B74" s="1">
        <v>242.35963439941401</v>
      </c>
      <c r="C74" s="1">
        <v>53.869369506835902</v>
      </c>
      <c r="D74" s="8">
        <v>240.32681274414</v>
      </c>
      <c r="E74" s="1">
        <v>175.00399780273401</v>
      </c>
      <c r="F74" s="3">
        <v>0.98900002241134599</v>
      </c>
      <c r="G74" s="8">
        <v>240.32081604003901</v>
      </c>
      <c r="H74" s="1">
        <v>0.545454561710357</v>
      </c>
      <c r="I74" s="1">
        <v>175.00100708007801</v>
      </c>
      <c r="J74" s="8">
        <v>101.25127410888599</v>
      </c>
      <c r="K74" s="1">
        <v>62.851001739501903</v>
      </c>
      <c r="L74" s="3">
        <v>0.71300750970840399</v>
      </c>
      <c r="M74" s="3">
        <v>0.83268475532531705</v>
      </c>
      <c r="N74" s="11">
        <v>25</v>
      </c>
      <c r="O74" s="11">
        <v>0</v>
      </c>
      <c r="P74" s="11">
        <v>0</v>
      </c>
      <c r="Q74" s="11">
        <v>0</v>
      </c>
      <c r="R74" s="11">
        <v>2</v>
      </c>
      <c r="S74" s="11">
        <v>100</v>
      </c>
      <c r="T74" s="10">
        <v>0.80000001192092896</v>
      </c>
      <c r="U74" s="10">
        <v>1.29999995231628</v>
      </c>
      <c r="V74" s="10">
        <v>0.89999997615814198</v>
      </c>
      <c r="W74" s="2">
        <v>2.4804365239106102E-4</v>
      </c>
      <c r="X74" s="2">
        <v>2.5417894357815298E-4</v>
      </c>
      <c r="Y74" s="2">
        <v>7.1051101258490194E-5</v>
      </c>
      <c r="Z74" s="2">
        <v>7.1950722485780702E-5</v>
      </c>
      <c r="AA74" s="3">
        <f t="shared" si="5"/>
        <v>8.412367696573525E-3</v>
      </c>
      <c r="AB74" s="3">
        <f t="shared" si="6"/>
        <v>0.87957043187664252</v>
      </c>
      <c r="AC74" s="3">
        <f t="shared" si="7"/>
        <v>-0.57868287992157597</v>
      </c>
      <c r="AD74" s="3">
        <f t="shared" si="8"/>
        <v>-0.57869339274814302</v>
      </c>
      <c r="AE74" s="3">
        <f t="shared" si="9"/>
        <v>255.96081927535633</v>
      </c>
    </row>
    <row r="75" spans="1:31" x14ac:dyDescent="0.25">
      <c r="A75" t="s">
        <v>28</v>
      </c>
      <c r="B75" s="1">
        <v>94.229827880859304</v>
      </c>
      <c r="C75" s="1">
        <v>91.174903869628906</v>
      </c>
      <c r="D75" s="8">
        <v>120.65118408203099</v>
      </c>
      <c r="E75" s="1">
        <v>79.950996398925696</v>
      </c>
      <c r="F75" s="3">
        <v>0.73699998855590798</v>
      </c>
      <c r="G75" s="8">
        <v>93.630088806152301</v>
      </c>
      <c r="H75" s="1">
        <v>87.447265625</v>
      </c>
      <c r="I75" s="1">
        <v>63.158000946044901</v>
      </c>
      <c r="J75" s="8">
        <v>144.97621154785099</v>
      </c>
      <c r="K75" s="1">
        <v>93.861999511718693</v>
      </c>
      <c r="L75" s="3">
        <v>0.54162895679473799</v>
      </c>
      <c r="M75" s="3">
        <v>0.56678646802902199</v>
      </c>
      <c r="N75">
        <v>25</v>
      </c>
      <c r="O75">
        <v>0</v>
      </c>
      <c r="P75">
        <v>0</v>
      </c>
      <c r="Q75">
        <v>0</v>
      </c>
      <c r="R75">
        <v>2</v>
      </c>
      <c r="S75">
        <v>100</v>
      </c>
      <c r="T75">
        <v>0.40000000596046398</v>
      </c>
      <c r="U75">
        <v>1.29999995231628</v>
      </c>
      <c r="V75">
        <v>0.89999997615814198</v>
      </c>
      <c r="W75" s="2">
        <v>1.97672416106797E-4</v>
      </c>
      <c r="X75" s="2">
        <v>2.8382489108480502E-4</v>
      </c>
      <c r="Y75" s="2">
        <v>1.17309158667922E-3</v>
      </c>
      <c r="Z75" s="2">
        <v>8.3279053797014003E-5</v>
      </c>
      <c r="AA75" s="3">
        <f t="shared" si="5"/>
        <v>6.3646415173897021E-3</v>
      </c>
      <c r="AB75" s="3">
        <f t="shared" si="6"/>
        <v>0.59008899812115667</v>
      </c>
      <c r="AC75" s="3">
        <f t="shared" si="7"/>
        <v>0.54839339998922243</v>
      </c>
      <c r="AD75" s="3">
        <f t="shared" si="8"/>
        <v>0.20161449430352346</v>
      </c>
      <c r="AE75" s="3">
        <f t="shared" si="9"/>
        <v>0.41283329587586853</v>
      </c>
    </row>
    <row r="76" spans="1:31" hidden="1" x14ac:dyDescent="0.25">
      <c r="A76" s="9" t="s">
        <v>206</v>
      </c>
      <c r="B76" s="1">
        <v>82.948623657226506</v>
      </c>
      <c r="C76" s="1">
        <v>50.020580291747997</v>
      </c>
      <c r="D76" s="8">
        <v>84.358108520507798</v>
      </c>
      <c r="E76" s="1">
        <v>55.159000396728501</v>
      </c>
      <c r="F76" s="3">
        <v>0.98900002241134599</v>
      </c>
      <c r="G76" s="8">
        <v>84.352111816406193</v>
      </c>
      <c r="H76" s="1">
        <v>0.545454561710357</v>
      </c>
      <c r="I76" s="1">
        <v>55.155998229980398</v>
      </c>
      <c r="J76" s="8">
        <v>92.678482055664006</v>
      </c>
      <c r="K76" s="1">
        <v>58.554000854492102</v>
      </c>
      <c r="L76" s="3">
        <v>0.50844401121139504</v>
      </c>
      <c r="M76" s="3">
        <v>0.63541543483734098</v>
      </c>
      <c r="N76" s="11">
        <v>20</v>
      </c>
      <c r="O76" s="11">
        <v>0</v>
      </c>
      <c r="P76" s="11">
        <v>0</v>
      </c>
      <c r="Q76" s="11">
        <v>0</v>
      </c>
      <c r="R76" s="11">
        <v>2</v>
      </c>
      <c r="S76" s="11">
        <v>100</v>
      </c>
      <c r="T76" s="10">
        <v>0.10000000149011599</v>
      </c>
      <c r="U76" s="10">
        <v>1.29999995231628</v>
      </c>
      <c r="V76" s="10">
        <v>0.89999997615814198</v>
      </c>
      <c r="W76" s="2">
        <v>2.38883018027991E-4</v>
      </c>
      <c r="X76" s="2">
        <v>2.5559711502864903E-4</v>
      </c>
      <c r="Y76" s="2">
        <v>7.2929316957015504E-5</v>
      </c>
      <c r="Z76" s="2">
        <v>7.2644521424081095E-5</v>
      </c>
      <c r="AA76" s="3">
        <f t="shared" si="5"/>
        <v>1.6919969220699844E-2</v>
      </c>
      <c r="AB76" s="3">
        <f t="shared" si="6"/>
        <v>0.8528070149348782</v>
      </c>
      <c r="AC76" s="3">
        <f t="shared" si="7"/>
        <v>9.870968325464452E-2</v>
      </c>
      <c r="AD76" s="3">
        <f t="shared" si="8"/>
        <v>9.8631580070734887E-2</v>
      </c>
      <c r="AE76" s="3">
        <f t="shared" si="9"/>
        <v>-14.265011650373209</v>
      </c>
    </row>
    <row r="77" spans="1:31" x14ac:dyDescent="0.25">
      <c r="A77" s="9" t="s">
        <v>43</v>
      </c>
      <c r="B77" s="1">
        <v>140.48114013671801</v>
      </c>
      <c r="C77" s="1">
        <v>53.869369506835902</v>
      </c>
      <c r="D77" s="8">
        <v>143.39973449707</v>
      </c>
      <c r="E77" s="1">
        <v>102.79900360107401</v>
      </c>
      <c r="F77" s="3">
        <v>0.98500001430511397</v>
      </c>
      <c r="G77" s="8">
        <v>144.17897033691401</v>
      </c>
      <c r="H77" s="1">
        <v>21.599996566772401</v>
      </c>
      <c r="I77" s="1">
        <v>102.48500061035099</v>
      </c>
      <c r="J77" s="8">
        <v>101.89288330078099</v>
      </c>
      <c r="K77" s="1">
        <v>63.455001831054602</v>
      </c>
      <c r="L77" s="3">
        <v>0.54251605272293002</v>
      </c>
      <c r="M77" s="3">
        <v>0.68230336904525701</v>
      </c>
      <c r="N77" s="11">
        <v>21</v>
      </c>
      <c r="O77" s="11">
        <v>0</v>
      </c>
      <c r="P77" s="11">
        <v>0</v>
      </c>
      <c r="Q77" s="11">
        <v>0</v>
      </c>
      <c r="R77" s="11">
        <v>2</v>
      </c>
      <c r="S77" s="11">
        <v>4</v>
      </c>
      <c r="T77" s="10">
        <v>0.40000000596046398</v>
      </c>
      <c r="U77" s="10">
        <v>1.29999995231628</v>
      </c>
      <c r="V77" s="10">
        <v>0.89999997615814198</v>
      </c>
      <c r="W77" s="2">
        <v>2.7914615930058002E-4</v>
      </c>
      <c r="X77" s="2">
        <v>2.77820974588394E-4</v>
      </c>
      <c r="Y77" s="2">
        <v>8.5660045442637002E-5</v>
      </c>
      <c r="Z77" s="2">
        <v>7.6465279562398696E-5</v>
      </c>
      <c r="AA77" s="3">
        <f t="shared" si="5"/>
        <v>2.6322609544578154E-2</v>
      </c>
      <c r="AB77" s="3">
        <f t="shared" si="6"/>
        <v>0.89148089598210378</v>
      </c>
      <c r="AC77" s="3">
        <f t="shared" si="7"/>
        <v>-0.29328886825394773</v>
      </c>
      <c r="AD77" s="3">
        <f t="shared" si="8"/>
        <v>-0.28944859167181436</v>
      </c>
      <c r="AE77" s="3">
        <f t="shared" si="9"/>
        <v>2.9576895258021634</v>
      </c>
    </row>
    <row r="78" spans="1:31" hidden="1" x14ac:dyDescent="0.25">
      <c r="A78" s="9" t="s">
        <v>195</v>
      </c>
      <c r="B78" s="1">
        <v>107.20330047607401</v>
      </c>
      <c r="C78" s="1">
        <v>60.9114570617675</v>
      </c>
      <c r="D78" s="8">
        <v>116.71383666992099</v>
      </c>
      <c r="E78" s="1">
        <v>71.847999572753906</v>
      </c>
      <c r="F78" s="3">
        <v>0.84200000762939398</v>
      </c>
      <c r="G78" s="8">
        <v>103.555000305175</v>
      </c>
      <c r="H78" s="1">
        <v>83.283523559570298</v>
      </c>
      <c r="I78" s="1">
        <v>63.826000213622997</v>
      </c>
      <c r="J78" s="8">
        <v>115.49578094482401</v>
      </c>
      <c r="K78" s="1">
        <v>69.685997009277301</v>
      </c>
      <c r="L78" s="3">
        <v>0.58907085657119695</v>
      </c>
      <c r="M78" s="3">
        <v>0.81147587299346902</v>
      </c>
      <c r="N78" s="11">
        <v>23</v>
      </c>
      <c r="O78" s="11">
        <v>0</v>
      </c>
      <c r="P78" s="11">
        <v>0</v>
      </c>
      <c r="Q78" s="11">
        <v>0</v>
      </c>
      <c r="R78" s="11">
        <v>2</v>
      </c>
      <c r="S78" s="11">
        <v>100</v>
      </c>
      <c r="T78" s="10">
        <v>0.40000000596046398</v>
      </c>
      <c r="U78" s="10">
        <v>1.1000000238418499</v>
      </c>
      <c r="V78" s="10">
        <v>0.80000001192092896</v>
      </c>
      <c r="W78" s="2">
        <v>2.4966674391180201E-4</v>
      </c>
      <c r="X78" s="2">
        <v>2.5564213865436597E-4</v>
      </c>
      <c r="Y78" s="2">
        <v>7.2287344664800899E-5</v>
      </c>
      <c r="Z78" s="2">
        <v>7.27670631022192E-5</v>
      </c>
      <c r="AA78" s="3">
        <f t="shared" si="5"/>
        <v>3.4031603082157399E-2</v>
      </c>
      <c r="AB78" s="3">
        <f t="shared" si="6"/>
        <v>0.89612572931402801</v>
      </c>
      <c r="AC78" s="3">
        <f t="shared" si="7"/>
        <v>0.11530858581874084</v>
      </c>
      <c r="AD78" s="3">
        <f t="shared" si="8"/>
        <v>-1.0436258115152003E-2</v>
      </c>
      <c r="AE78" s="3">
        <f t="shared" si="9"/>
        <v>0.85662493456934363</v>
      </c>
    </row>
    <row r="79" spans="1:31" hidden="1" x14ac:dyDescent="0.25">
      <c r="A79" s="9" t="s">
        <v>195</v>
      </c>
      <c r="B79" s="1">
        <v>106.08269500732401</v>
      </c>
      <c r="C79" s="1">
        <v>53.869369506835902</v>
      </c>
      <c r="D79" s="8">
        <v>111.79070281982401</v>
      </c>
      <c r="E79" s="1">
        <v>72.532997131347599</v>
      </c>
      <c r="F79" s="3">
        <v>0.84200000762939398</v>
      </c>
      <c r="G79" s="8">
        <v>102.06590270996</v>
      </c>
      <c r="H79" s="1">
        <v>61.549346923828097</v>
      </c>
      <c r="I79" s="1">
        <v>66.230003356933594</v>
      </c>
      <c r="J79" s="8">
        <v>96.005813598632798</v>
      </c>
      <c r="K79" s="1">
        <v>59.919998168945298</v>
      </c>
      <c r="L79" s="3">
        <v>0.47582218050956698</v>
      </c>
      <c r="M79" s="3">
        <v>0.70535916090011597</v>
      </c>
      <c r="N79" s="11">
        <v>23</v>
      </c>
      <c r="O79" s="11">
        <v>0</v>
      </c>
      <c r="P79" s="11">
        <v>0</v>
      </c>
      <c r="Q79" s="11">
        <v>0</v>
      </c>
      <c r="R79" s="11">
        <v>2</v>
      </c>
      <c r="S79" s="11">
        <v>100</v>
      </c>
      <c r="T79" s="10">
        <v>0.80000001192092896</v>
      </c>
      <c r="U79" s="10">
        <v>1.29999995231628</v>
      </c>
      <c r="V79" s="10">
        <v>0.89999997615814198</v>
      </c>
      <c r="W79" s="2">
        <v>2.4396131630055601E-4</v>
      </c>
      <c r="X79" s="2">
        <v>2.5455691502429502E-4</v>
      </c>
      <c r="Y79" s="2">
        <v>7.2405455284751897E-5</v>
      </c>
      <c r="Z79" s="2">
        <v>7.2207272751256796E-5</v>
      </c>
      <c r="AA79" s="3">
        <f t="shared" si="5"/>
        <v>3.7864727108287401E-2</v>
      </c>
      <c r="AB79" s="3">
        <f t="shared" si="6"/>
        <v>0.78219671916616507</v>
      </c>
      <c r="AC79" s="3">
        <f t="shared" si="7"/>
        <v>-5.9374276329560487E-2</v>
      </c>
      <c r="AD79" s="3">
        <f t="shared" si="8"/>
        <v>-0.14120037555030068</v>
      </c>
      <c r="AE79" s="3">
        <f t="shared" si="9"/>
        <v>1.0984590318858625</v>
      </c>
    </row>
    <row r="80" spans="1:31" x14ac:dyDescent="0.25">
      <c r="A80" t="s">
        <v>68</v>
      </c>
      <c r="B80" s="1">
        <v>45.959629058837798</v>
      </c>
      <c r="C80" s="1">
        <v>39.487205505371001</v>
      </c>
      <c r="D80" s="8">
        <v>55.951156616210902</v>
      </c>
      <c r="E80" s="1">
        <v>35.436000823974602</v>
      </c>
      <c r="F80" s="3">
        <v>0.50099998712539595</v>
      </c>
      <c r="G80" s="8">
        <v>48.728225708007798</v>
      </c>
      <c r="H80" s="1">
        <v>14.670143127441399</v>
      </c>
      <c r="I80" s="1">
        <v>31.318000793456999</v>
      </c>
      <c r="J80" s="8">
        <v>49.466773986816399</v>
      </c>
      <c r="K80" s="1">
        <v>31.736000061035099</v>
      </c>
      <c r="L80" s="3">
        <v>0.54287678003311102</v>
      </c>
      <c r="M80" s="3">
        <v>0.57147836685180597</v>
      </c>
      <c r="N80">
        <v>16</v>
      </c>
      <c r="O80">
        <v>0</v>
      </c>
      <c r="P80">
        <v>0</v>
      </c>
      <c r="Q80">
        <v>0</v>
      </c>
      <c r="R80">
        <v>2</v>
      </c>
      <c r="S80">
        <v>100</v>
      </c>
      <c r="T80">
        <v>0.40000000596046398</v>
      </c>
      <c r="U80">
        <v>1.29999995231628</v>
      </c>
      <c r="V80">
        <v>0.89999997615814198</v>
      </c>
      <c r="W80" s="2">
        <v>2.44097871473059E-4</v>
      </c>
      <c r="X80" s="2">
        <v>2.7037347899749799E-4</v>
      </c>
      <c r="Y80" s="2">
        <v>1.5749275917187301E-3</v>
      </c>
      <c r="Z80" s="2">
        <v>7.2095514042302898E-5</v>
      </c>
      <c r="AA80" s="3">
        <f t="shared" si="5"/>
        <v>6.0239751840155752E-2</v>
      </c>
      <c r="AB80" s="3">
        <f t="shared" si="6"/>
        <v>0.25272916514915167</v>
      </c>
      <c r="AC80" s="3">
        <f t="shared" si="7"/>
        <v>1.5156477956619521E-2</v>
      </c>
      <c r="AD80" s="3">
        <f t="shared" si="8"/>
        <v>-0.11589362975770483</v>
      </c>
      <c r="AE80" s="3">
        <f t="shared" si="9"/>
        <v>0.94965636855804758</v>
      </c>
    </row>
    <row r="81" spans="1:31" hidden="1" x14ac:dyDescent="0.25">
      <c r="A81" s="9" t="s">
        <v>195</v>
      </c>
      <c r="B81" s="1">
        <v>97.335105895996094</v>
      </c>
      <c r="C81" s="1">
        <v>50.020580291747997</v>
      </c>
      <c r="D81" s="8">
        <v>102.78862762451099</v>
      </c>
      <c r="E81" s="1">
        <v>65.321998596191406</v>
      </c>
      <c r="F81" s="3">
        <v>0.84200000762939398</v>
      </c>
      <c r="G81" s="8">
        <v>93.547821044921804</v>
      </c>
      <c r="H81" s="1">
        <v>58.486057281494098</v>
      </c>
      <c r="I81" s="1">
        <v>59.261001586913999</v>
      </c>
      <c r="J81" s="8">
        <v>88.411437988281193</v>
      </c>
      <c r="K81" s="1">
        <v>56.097000122070298</v>
      </c>
      <c r="L81" s="3">
        <v>0.57995218038558904</v>
      </c>
      <c r="M81" s="3">
        <v>0.80709642171859697</v>
      </c>
      <c r="N81" s="11">
        <v>22</v>
      </c>
      <c r="O81" s="11">
        <v>0</v>
      </c>
      <c r="P81" s="11">
        <v>0</v>
      </c>
      <c r="Q81" s="11">
        <v>0</v>
      </c>
      <c r="R81" s="11">
        <v>2</v>
      </c>
      <c r="S81" s="11">
        <v>100</v>
      </c>
      <c r="T81" s="10">
        <v>0.10000000149011599</v>
      </c>
      <c r="U81" s="10">
        <v>1.29999995231628</v>
      </c>
      <c r="V81" s="10">
        <v>0.89999997615814198</v>
      </c>
      <c r="W81" s="2">
        <v>2.42133639403618E-4</v>
      </c>
      <c r="X81" s="2">
        <v>2.5315428501926297E-4</v>
      </c>
      <c r="Y81" s="2">
        <v>7.2644710598979105E-5</v>
      </c>
      <c r="Z81" s="2">
        <v>7.3141818575095304E-5</v>
      </c>
      <c r="AA81" s="3">
        <f t="shared" si="5"/>
        <v>3.890975220308545E-2</v>
      </c>
      <c r="AB81" s="3">
        <f t="shared" si="6"/>
        <v>0.7675012459394962</v>
      </c>
      <c r="AC81" s="3">
        <f t="shared" si="7"/>
        <v>-5.4906495942584399E-2</v>
      </c>
      <c r="AD81" s="3">
        <f t="shared" si="8"/>
        <v>-0.13987140375830268</v>
      </c>
      <c r="AE81" s="3">
        <f t="shared" si="9"/>
        <v>1.0878223510933407</v>
      </c>
    </row>
    <row r="82" spans="1:31" x14ac:dyDescent="0.25">
      <c r="A82" s="9" t="s">
        <v>38</v>
      </c>
      <c r="B82" s="1">
        <v>136.13537597656199</v>
      </c>
      <c r="C82" s="1">
        <v>53.869369506835902</v>
      </c>
      <c r="D82" s="8">
        <v>138.66883850097599</v>
      </c>
      <c r="E82" s="1">
        <v>96.309997558593693</v>
      </c>
      <c r="F82" s="3">
        <v>0.855000019073486</v>
      </c>
      <c r="G82" s="8">
        <v>130.19679260253901</v>
      </c>
      <c r="H82" s="1">
        <v>58.427566528320298</v>
      </c>
      <c r="I82" s="1">
        <v>90.806999206542898</v>
      </c>
      <c r="J82" s="8">
        <v>99.671745300292898</v>
      </c>
      <c r="K82" s="1">
        <v>62.6380004882812</v>
      </c>
      <c r="L82" s="3">
        <v>0.54440224170684803</v>
      </c>
      <c r="M82" s="3">
        <v>0.80607563257217396</v>
      </c>
      <c r="N82" s="11">
        <v>19</v>
      </c>
      <c r="O82" s="11">
        <v>0</v>
      </c>
      <c r="P82" s="11">
        <v>0</v>
      </c>
      <c r="Q82" s="11">
        <v>0</v>
      </c>
      <c r="R82" s="11">
        <v>2</v>
      </c>
      <c r="S82" s="11">
        <v>4</v>
      </c>
      <c r="T82" s="10">
        <v>0.40000000596046398</v>
      </c>
      <c r="U82" s="10">
        <v>1.29999995231628</v>
      </c>
      <c r="V82" s="10">
        <v>0.89999997615814198</v>
      </c>
      <c r="W82" s="2">
        <v>2.8220604872331002E-4</v>
      </c>
      <c r="X82" s="2">
        <v>2.7631851844489499E-4</v>
      </c>
      <c r="Y82" s="2">
        <v>8.8247616076841896E-5</v>
      </c>
      <c r="Z82" s="2">
        <v>7.6259726483840495E-5</v>
      </c>
      <c r="AA82" s="3">
        <f t="shared" si="5"/>
        <v>4.3622631747426255E-2</v>
      </c>
      <c r="AB82" s="3">
        <f t="shared" si="6"/>
        <v>0.85024896732167576</v>
      </c>
      <c r="AC82" s="3">
        <f t="shared" si="7"/>
        <v>-0.23445314352276009</v>
      </c>
      <c r="AD82" s="3">
        <f t="shared" si="8"/>
        <v>-0.28122463288973626</v>
      </c>
      <c r="AE82" s="3">
        <f t="shared" si="9"/>
        <v>1.5224425577856369</v>
      </c>
    </row>
    <row r="83" spans="1:31" hidden="1" x14ac:dyDescent="0.25">
      <c r="A83" s="9" t="s">
        <v>26</v>
      </c>
      <c r="B83" s="1">
        <v>50.6370849609375</v>
      </c>
      <c r="C83" s="1">
        <v>40.690471649169901</v>
      </c>
      <c r="D83" s="8">
        <v>55.878768920898402</v>
      </c>
      <c r="E83" s="1">
        <v>35.812999725341797</v>
      </c>
      <c r="F83" s="3">
        <v>0.64700001478195102</v>
      </c>
      <c r="G83" s="8">
        <v>49.851184844970703</v>
      </c>
      <c r="H83" s="1">
        <v>17.0753574371337</v>
      </c>
      <c r="I83" s="1">
        <v>32.324001312255803</v>
      </c>
      <c r="J83" s="8">
        <v>49.507186889648402</v>
      </c>
      <c r="K83" s="1">
        <v>32.152000427246001</v>
      </c>
      <c r="L83" s="3">
        <v>0.52599680423736495</v>
      </c>
      <c r="M83" s="3">
        <v>0.56477522850036599</v>
      </c>
      <c r="N83" s="11">
        <v>15</v>
      </c>
      <c r="O83" s="11">
        <v>0</v>
      </c>
      <c r="P83" s="11">
        <v>0</v>
      </c>
      <c r="Q83" s="11">
        <v>0</v>
      </c>
      <c r="R83" s="11">
        <v>2</v>
      </c>
      <c r="S83" s="11">
        <v>100</v>
      </c>
      <c r="T83" s="10">
        <v>0.40000000596046398</v>
      </c>
      <c r="U83" s="10">
        <v>1.1000000238418499</v>
      </c>
      <c r="V83" s="10">
        <v>0.80000001192092896</v>
      </c>
      <c r="W83" s="2">
        <v>2.2135875769890799E-4</v>
      </c>
      <c r="X83" s="2">
        <v>2.6049316511489402E-4</v>
      </c>
      <c r="Y83" s="2">
        <v>1.61227351054549E-3</v>
      </c>
      <c r="Z83" s="2">
        <v>7.1715759986545796E-5</v>
      </c>
      <c r="AA83" s="3">
        <f t="shared" si="5"/>
        <v>1.5520247987676553E-2</v>
      </c>
      <c r="AB83" s="3">
        <f t="shared" si="6"/>
        <v>0.2166776368800917</v>
      </c>
      <c r="AC83" s="3">
        <f t="shared" si="7"/>
        <v>-6.900497077292754E-3</v>
      </c>
      <c r="AD83" s="3">
        <f t="shared" si="8"/>
        <v>-0.11402509672805368</v>
      </c>
      <c r="AE83" s="3">
        <f t="shared" si="9"/>
        <v>1.0201458714166776</v>
      </c>
    </row>
    <row r="84" spans="1:31" hidden="1" x14ac:dyDescent="0.25">
      <c r="A84" s="9" t="s">
        <v>26</v>
      </c>
      <c r="B84" s="1">
        <v>57.168411254882798</v>
      </c>
      <c r="C84" s="1">
        <v>39.487205505371001</v>
      </c>
      <c r="D84" s="8">
        <v>63.080356597900298</v>
      </c>
      <c r="E84" s="1">
        <v>39.662998199462798</v>
      </c>
      <c r="F84" s="3">
        <v>0.64700001478195102</v>
      </c>
      <c r="G84" s="8">
        <v>56.204742431640597</v>
      </c>
      <c r="H84" s="1">
        <v>19.477622985839801</v>
      </c>
      <c r="I84" s="1">
        <v>35.75</v>
      </c>
      <c r="J84" s="8">
        <v>52.773166656494098</v>
      </c>
      <c r="K84" s="1">
        <v>33.784999847412102</v>
      </c>
      <c r="L84" s="3">
        <v>0.54524195194244296</v>
      </c>
      <c r="M84" s="3">
        <v>0.58685332536697299</v>
      </c>
      <c r="N84" s="11">
        <v>18</v>
      </c>
      <c r="O84" s="11">
        <v>0</v>
      </c>
      <c r="P84" s="11">
        <v>0</v>
      </c>
      <c r="Q84" s="11">
        <v>0</v>
      </c>
      <c r="R84" s="11">
        <v>2</v>
      </c>
      <c r="S84" s="11">
        <v>100</v>
      </c>
      <c r="T84" s="10">
        <v>0.80000001192092896</v>
      </c>
      <c r="U84" s="10">
        <v>1.29999995231628</v>
      </c>
      <c r="V84" s="10">
        <v>0.89999997615814198</v>
      </c>
      <c r="W84" s="2">
        <v>2.21519032493233E-4</v>
      </c>
      <c r="X84" s="2">
        <v>2.6283843908458899E-4</v>
      </c>
      <c r="Y84" s="2">
        <v>1.13230966962873E-3</v>
      </c>
      <c r="Z84" s="2">
        <v>7.1789530920796096E-5</v>
      </c>
      <c r="AA84" s="3">
        <f t="shared" si="5"/>
        <v>1.6856666156869874E-2</v>
      </c>
      <c r="AB84" s="3">
        <f t="shared" si="6"/>
        <v>0.33646243083258848</v>
      </c>
      <c r="AC84" s="3">
        <f t="shared" si="7"/>
        <v>-6.1054915060240265E-2</v>
      </c>
      <c r="AD84" s="3">
        <f t="shared" si="8"/>
        <v>-0.16339777542965392</v>
      </c>
      <c r="AE84" s="3">
        <f t="shared" si="9"/>
        <v>1.1761804188140026</v>
      </c>
    </row>
    <row r="85" spans="1:31" x14ac:dyDescent="0.25">
      <c r="A85" t="s">
        <v>39</v>
      </c>
      <c r="B85" s="1">
        <v>59.601428985595703</v>
      </c>
      <c r="C85" s="1">
        <v>39.487205505371001</v>
      </c>
      <c r="D85" s="8">
        <v>67.821197509765597</v>
      </c>
      <c r="E85" s="1">
        <v>42.442001342773402</v>
      </c>
      <c r="F85" s="3">
        <v>0.55400002002715998</v>
      </c>
      <c r="G85" s="8">
        <v>59.452774047851499</v>
      </c>
      <c r="H85" s="1">
        <v>18.763229370117099</v>
      </c>
      <c r="I85" s="1">
        <v>37.626998901367102</v>
      </c>
      <c r="J85" s="8">
        <v>55.706356048583899</v>
      </c>
      <c r="K85" s="1">
        <v>35.249000549316399</v>
      </c>
      <c r="L85" s="3">
        <v>0.54676586389541604</v>
      </c>
      <c r="M85" s="3">
        <v>0.57300949096679599</v>
      </c>
      <c r="N85">
        <v>18</v>
      </c>
      <c r="O85">
        <v>0</v>
      </c>
      <c r="P85">
        <v>0</v>
      </c>
      <c r="Q85">
        <v>0</v>
      </c>
      <c r="R85">
        <v>2</v>
      </c>
      <c r="S85">
        <v>100</v>
      </c>
      <c r="T85">
        <v>0.40000000596046398</v>
      </c>
      <c r="U85">
        <v>1.29999995231628</v>
      </c>
      <c r="V85">
        <v>0.89999997615814198</v>
      </c>
      <c r="W85" s="2">
        <v>2.15737469261512E-4</v>
      </c>
      <c r="X85" s="2">
        <v>2.6525268913246599E-4</v>
      </c>
      <c r="Y85" s="2">
        <v>1.11075793392956E-3</v>
      </c>
      <c r="Z85" s="2">
        <v>7.1871741965878701E-5</v>
      </c>
      <c r="AA85" s="3">
        <f t="shared" si="5"/>
        <v>2.4941505644123243E-3</v>
      </c>
      <c r="AB85" s="3">
        <f t="shared" si="6"/>
        <v>0.41074445090845407</v>
      </c>
      <c r="AC85" s="3">
        <f t="shared" si="7"/>
        <v>-6.301502426534776E-2</v>
      </c>
      <c r="AD85" s="3">
        <f t="shared" si="8"/>
        <v>-0.17862912932844155</v>
      </c>
      <c r="AE85" s="3">
        <f t="shared" si="9"/>
        <v>1.1996680808706766</v>
      </c>
    </row>
    <row r="86" spans="1:31" hidden="1" x14ac:dyDescent="0.25">
      <c r="A86" s="9" t="s">
        <v>26</v>
      </c>
      <c r="B86" s="1">
        <v>48.604644775390597</v>
      </c>
      <c r="C86" s="1">
        <v>38.639030456542898</v>
      </c>
      <c r="D86" s="8">
        <v>54.848361968994098</v>
      </c>
      <c r="E86" s="1">
        <v>35.299999237060497</v>
      </c>
      <c r="F86" s="3">
        <v>0.64700001478195102</v>
      </c>
      <c r="G86" s="8">
        <v>48.129196166992102</v>
      </c>
      <c r="H86" s="1">
        <v>19.0345649719238</v>
      </c>
      <c r="I86" s="1">
        <v>31.462999343871999</v>
      </c>
      <c r="J86" s="8">
        <v>53.0343627929687</v>
      </c>
      <c r="K86" s="1">
        <v>33.918998718261697</v>
      </c>
      <c r="L86" s="3">
        <v>0.48773282766342102</v>
      </c>
      <c r="M86" s="3">
        <v>0.53623962402343694</v>
      </c>
      <c r="N86" s="11">
        <v>16</v>
      </c>
      <c r="O86" s="11">
        <v>0</v>
      </c>
      <c r="P86" s="11">
        <v>0</v>
      </c>
      <c r="Q86" s="11">
        <v>0</v>
      </c>
      <c r="R86" s="11">
        <v>2</v>
      </c>
      <c r="S86" s="11">
        <v>100</v>
      </c>
      <c r="T86" s="10">
        <v>0.10000000149011599</v>
      </c>
      <c r="U86" s="10">
        <v>1.29999995231628</v>
      </c>
      <c r="V86" s="10">
        <v>0.89999997615814198</v>
      </c>
      <c r="W86" s="2">
        <v>2.19841735088266E-4</v>
      </c>
      <c r="X86" s="2">
        <v>2.6285299099981698E-4</v>
      </c>
      <c r="Y86" s="2">
        <v>1.7644527833908701E-3</v>
      </c>
      <c r="Z86" s="2">
        <v>7.2270951932296103E-5</v>
      </c>
      <c r="AA86" s="3">
        <f t="shared" si="5"/>
        <v>9.7819583003973011E-3</v>
      </c>
      <c r="AB86" s="3">
        <f t="shared" si="6"/>
        <v>0.37255935685591679</v>
      </c>
      <c r="AC86" s="3">
        <f t="shared" si="7"/>
        <v>0.10191665385304424</v>
      </c>
      <c r="AD86" s="3">
        <f t="shared" si="8"/>
        <v>-3.3072987248932893E-2</v>
      </c>
      <c r="AE86" s="3">
        <f t="shared" si="9"/>
        <v>0.74230214175045373</v>
      </c>
    </row>
    <row r="87" spans="1:31" x14ac:dyDescent="0.25">
      <c r="A87" s="9" t="s">
        <v>39</v>
      </c>
      <c r="B87" s="1">
        <v>51.651237487792898</v>
      </c>
      <c r="C87" s="1">
        <v>39.487205505371001</v>
      </c>
      <c r="D87" s="8">
        <v>59.7771797180175</v>
      </c>
      <c r="E87" s="1">
        <v>37.905998229980398</v>
      </c>
      <c r="F87" s="3">
        <v>0.55400002002715998</v>
      </c>
      <c r="G87" s="8">
        <v>51.408760070800703</v>
      </c>
      <c r="H87" s="1">
        <v>18.763229370117099</v>
      </c>
      <c r="I87" s="1">
        <v>33.090999603271399</v>
      </c>
      <c r="J87" s="8">
        <v>55.706356048583899</v>
      </c>
      <c r="K87" s="1">
        <v>35.249000549316399</v>
      </c>
      <c r="L87" s="3">
        <v>0.54896360635757402</v>
      </c>
      <c r="M87" s="3">
        <v>0.580699682235717</v>
      </c>
      <c r="N87" s="11">
        <v>14</v>
      </c>
      <c r="O87" s="11">
        <v>0</v>
      </c>
      <c r="P87" s="11">
        <v>0</v>
      </c>
      <c r="Q87" s="11">
        <v>0</v>
      </c>
      <c r="R87" s="11">
        <v>2</v>
      </c>
      <c r="S87" s="11">
        <v>4</v>
      </c>
      <c r="T87" s="10">
        <v>0.40000000596046398</v>
      </c>
      <c r="U87" s="10">
        <v>1.29999995231628</v>
      </c>
      <c r="V87" s="10">
        <v>0.89999997615814198</v>
      </c>
      <c r="W87" s="2">
        <v>2.8250477043911798E-4</v>
      </c>
      <c r="X87" s="2">
        <v>2.8427189681679E-4</v>
      </c>
      <c r="Y87" s="2">
        <v>9.7681077022571103E-5</v>
      </c>
      <c r="Z87" s="2">
        <v>7.5375828600954197E-5</v>
      </c>
      <c r="AA87" s="3">
        <f t="shared" si="5"/>
        <v>4.6945132156707963E-3</v>
      </c>
      <c r="AB87" s="3">
        <f t="shared" si="6"/>
        <v>0.41074445090845407</v>
      </c>
      <c r="AC87" s="3">
        <f t="shared" si="7"/>
        <v>8.3596569375812613E-2</v>
      </c>
      <c r="AD87" s="3">
        <f t="shared" si="8"/>
        <v>-6.809996203629208E-2</v>
      </c>
      <c r="AE87" s="3">
        <f t="shared" si="9"/>
        <v>0.770956486593524</v>
      </c>
    </row>
    <row r="88" spans="1:31" hidden="1" x14ac:dyDescent="0.25">
      <c r="A88" s="9" t="s">
        <v>39</v>
      </c>
      <c r="B88" s="1">
        <v>55.764530181884702</v>
      </c>
      <c r="C88" s="1">
        <v>40.690471649169901</v>
      </c>
      <c r="D88" s="8">
        <v>64.461219787597599</v>
      </c>
      <c r="E88" s="1">
        <v>40.741001129150298</v>
      </c>
      <c r="F88" s="3">
        <v>0.55400002002715998</v>
      </c>
      <c r="G88" s="8">
        <v>56.024776458740199</v>
      </c>
      <c r="H88" s="1">
        <v>18.915695190429599</v>
      </c>
      <c r="I88" s="1">
        <v>35.891998291015597</v>
      </c>
      <c r="J88" s="8">
        <v>55.982353210449197</v>
      </c>
      <c r="K88" s="1">
        <v>35.387001037597599</v>
      </c>
      <c r="L88" s="3">
        <v>0.53619498014449996</v>
      </c>
      <c r="M88" s="3">
        <v>0.56471014022827104</v>
      </c>
      <c r="N88" s="11">
        <v>18</v>
      </c>
      <c r="O88" s="11">
        <v>0</v>
      </c>
      <c r="P88" s="11">
        <v>0</v>
      </c>
      <c r="Q88" s="11">
        <v>0</v>
      </c>
      <c r="R88" s="11">
        <v>2</v>
      </c>
      <c r="S88" s="11">
        <v>100</v>
      </c>
      <c r="T88" s="10">
        <v>0.40000000596046398</v>
      </c>
      <c r="U88" s="10">
        <v>1.1000000238418499</v>
      </c>
      <c r="V88" s="10">
        <v>0.80000001192092896</v>
      </c>
      <c r="W88" s="2">
        <v>2.2876002185512299E-4</v>
      </c>
      <c r="X88" s="2">
        <v>2.8476602165028399E-4</v>
      </c>
      <c r="Y88" s="2">
        <v>1.18620507419109E-3</v>
      </c>
      <c r="Z88" s="2">
        <v>7.7363503805827295E-5</v>
      </c>
      <c r="AA88" s="3">
        <f t="shared" si="5"/>
        <v>4.6668783186492096E-3</v>
      </c>
      <c r="AB88" s="3">
        <f t="shared" si="6"/>
        <v>0.3758098872169563</v>
      </c>
      <c r="AC88" s="3">
        <f t="shared" si="7"/>
        <v>-7.572229819113028E-4</v>
      </c>
      <c r="AD88" s="3">
        <f t="shared" si="8"/>
        <v>-0.13153437997429493</v>
      </c>
      <c r="AE88" s="3">
        <f t="shared" si="9"/>
        <v>1.0022427538540832</v>
      </c>
    </row>
    <row r="89" spans="1:31" hidden="1" x14ac:dyDescent="0.25">
      <c r="A89" s="9" t="s">
        <v>39</v>
      </c>
      <c r="B89" s="1">
        <v>59.601428985595703</v>
      </c>
      <c r="C89" s="1">
        <v>39.487205505371001</v>
      </c>
      <c r="D89" s="8">
        <v>67.821197509765597</v>
      </c>
      <c r="E89" s="1">
        <v>42.442001342773402</v>
      </c>
      <c r="F89" s="3">
        <v>0.55400002002715998</v>
      </c>
      <c r="G89" s="8">
        <v>59.452774047851499</v>
      </c>
      <c r="H89" s="1">
        <v>18.763229370117099</v>
      </c>
      <c r="I89" s="1">
        <v>37.626998901367102</v>
      </c>
      <c r="J89" s="8">
        <v>55.706356048583899</v>
      </c>
      <c r="K89" s="1">
        <v>35.249000549316399</v>
      </c>
      <c r="L89" s="3">
        <v>0.54676586389541604</v>
      </c>
      <c r="M89" s="3">
        <v>0.57300949096679599</v>
      </c>
      <c r="N89" s="11">
        <v>18</v>
      </c>
      <c r="O89" s="11">
        <v>0</v>
      </c>
      <c r="P89" s="11">
        <v>0</v>
      </c>
      <c r="Q89" s="11">
        <v>0</v>
      </c>
      <c r="R89" s="11">
        <v>2</v>
      </c>
      <c r="S89" s="11">
        <v>100</v>
      </c>
      <c r="T89" s="10">
        <v>0.80000001192092896</v>
      </c>
      <c r="U89" s="10">
        <v>1.29999995231628</v>
      </c>
      <c r="V89" s="10">
        <v>0.89999997615814198</v>
      </c>
      <c r="W89" s="2">
        <v>2.23024253500625E-4</v>
      </c>
      <c r="X89" s="2">
        <v>2.6115585933439401E-4</v>
      </c>
      <c r="Y89" s="2">
        <v>1.18096056394279E-3</v>
      </c>
      <c r="Z89" s="2">
        <v>7.2007504059001803E-5</v>
      </c>
      <c r="AA89" s="3">
        <f t="shared" si="5"/>
        <v>2.4941505644123243E-3</v>
      </c>
      <c r="AB89" s="3">
        <f t="shared" si="6"/>
        <v>0.41074445090845407</v>
      </c>
      <c r="AC89" s="3">
        <f t="shared" si="7"/>
        <v>-6.301502426534776E-2</v>
      </c>
      <c r="AD89" s="3">
        <f t="shared" si="8"/>
        <v>-0.17862912932844155</v>
      </c>
      <c r="AE89" s="3">
        <f t="shared" si="9"/>
        <v>1.1996680808706766</v>
      </c>
    </row>
    <row r="90" spans="1:31" x14ac:dyDescent="0.25">
      <c r="A90" s="9" t="s">
        <v>204</v>
      </c>
      <c r="B90" s="1">
        <v>88.913619995117102</v>
      </c>
      <c r="C90" s="1">
        <v>53.869369506835902</v>
      </c>
      <c r="D90" s="8">
        <v>95.159805297851506</v>
      </c>
      <c r="E90" s="1">
        <v>61.1380004882812</v>
      </c>
      <c r="F90" s="3">
        <v>0.90200001001357999</v>
      </c>
      <c r="G90" s="8">
        <v>89.3994140625</v>
      </c>
      <c r="H90" s="1">
        <v>58.779579162597599</v>
      </c>
      <c r="I90" s="1">
        <v>57.387001037597599</v>
      </c>
      <c r="J90" s="8">
        <v>97.699806213378906</v>
      </c>
      <c r="K90" s="1">
        <v>61.132999420166001</v>
      </c>
      <c r="L90" s="3">
        <v>0.55442517995834295</v>
      </c>
      <c r="M90" s="3">
        <v>0.84039926528930597</v>
      </c>
      <c r="N90" s="11">
        <v>25</v>
      </c>
      <c r="O90" s="11">
        <v>0</v>
      </c>
      <c r="P90" s="11">
        <v>0</v>
      </c>
      <c r="Q90" s="11">
        <v>0</v>
      </c>
      <c r="R90" s="11">
        <v>2</v>
      </c>
      <c r="S90" s="11">
        <v>100</v>
      </c>
      <c r="T90" s="10">
        <v>0.40000000596046398</v>
      </c>
      <c r="U90" s="10">
        <v>1.29999995231628</v>
      </c>
      <c r="V90" s="10">
        <v>0.89999997615814198</v>
      </c>
      <c r="W90" s="2">
        <v>2.4487252812832502E-4</v>
      </c>
      <c r="X90" s="2">
        <v>2.5985189131461003E-4</v>
      </c>
      <c r="Y90" s="2">
        <v>7.2800292400643202E-5</v>
      </c>
      <c r="Z90" s="2">
        <v>7.2988579631783E-5</v>
      </c>
      <c r="AA90" s="3">
        <f t="shared" si="5"/>
        <v>5.4636631306831983E-3</v>
      </c>
      <c r="AB90" s="3">
        <f t="shared" si="6"/>
        <v>0.81364302400051336</v>
      </c>
      <c r="AC90" s="3">
        <f t="shared" si="7"/>
        <v>9.2846158310120705E-2</v>
      </c>
      <c r="AD90" s="3">
        <f t="shared" si="8"/>
        <v>2.6691951581628005E-2</v>
      </c>
      <c r="AE90" s="3">
        <f t="shared" si="9"/>
        <v>0.85878782616122262</v>
      </c>
    </row>
    <row r="91" spans="1:31" hidden="1" x14ac:dyDescent="0.25">
      <c r="A91" s="9" t="s">
        <v>39</v>
      </c>
      <c r="B91" s="1">
        <v>50.574966430663999</v>
      </c>
      <c r="C91" s="1">
        <v>38.639030456542898</v>
      </c>
      <c r="D91" s="8">
        <v>58.775985717773402</v>
      </c>
      <c r="E91" s="1">
        <v>37.409999847412102</v>
      </c>
      <c r="F91" s="3">
        <v>0.55400002002715998</v>
      </c>
      <c r="G91" s="8">
        <v>50.269966125488203</v>
      </c>
      <c r="H91" s="1">
        <v>19.071752548217699</v>
      </c>
      <c r="I91" s="1">
        <v>32.527000427246001</v>
      </c>
      <c r="J91" s="8">
        <v>56.543952941894503</v>
      </c>
      <c r="K91" s="1">
        <v>35.6640014648437</v>
      </c>
      <c r="L91" s="3">
        <v>0.53923404216766302</v>
      </c>
      <c r="M91" s="3">
        <v>0.58061164617538397</v>
      </c>
      <c r="N91" s="11">
        <v>15</v>
      </c>
      <c r="O91" s="11">
        <v>0</v>
      </c>
      <c r="P91" s="11">
        <v>0</v>
      </c>
      <c r="Q91" s="11">
        <v>0</v>
      </c>
      <c r="R91" s="11">
        <v>2</v>
      </c>
      <c r="S91" s="11">
        <v>100</v>
      </c>
      <c r="T91" s="10">
        <v>0.10000000149011599</v>
      </c>
      <c r="U91" s="10">
        <v>1.29999995231628</v>
      </c>
      <c r="V91" s="10">
        <v>0.89999997615814198</v>
      </c>
      <c r="W91" s="2">
        <v>2.02002091100439E-4</v>
      </c>
      <c r="X91" s="2">
        <v>2.63909314526245E-4</v>
      </c>
      <c r="Y91" s="2">
        <v>2.1203097421675899E-3</v>
      </c>
      <c r="Z91" s="2">
        <v>7.2653536335565096E-5</v>
      </c>
      <c r="AA91" s="3">
        <f t="shared" si="5"/>
        <v>6.0306575901328012E-3</v>
      </c>
      <c r="AB91" s="3">
        <f t="shared" si="6"/>
        <v>0.46338953834489122</v>
      </c>
      <c r="AC91" s="3">
        <f t="shared" si="7"/>
        <v>0.12480586918926175</v>
      </c>
      <c r="AD91" s="3">
        <f t="shared" si="8"/>
        <v>-3.7975250412583886E-2</v>
      </c>
      <c r="AE91" s="3">
        <f t="shared" si="9"/>
        <v>0.67103249685395994</v>
      </c>
    </row>
    <row r="92" spans="1:31" x14ac:dyDescent="0.25">
      <c r="A92" t="s">
        <v>69</v>
      </c>
      <c r="B92" s="1">
        <v>52.819625854492102</v>
      </c>
      <c r="C92" s="1">
        <v>39.487205505371001</v>
      </c>
      <c r="D92" s="8">
        <v>60.4639892578125</v>
      </c>
      <c r="E92" s="1">
        <v>37.438999176025298</v>
      </c>
      <c r="F92" s="3">
        <v>0.50400000810623102</v>
      </c>
      <c r="G92" s="8">
        <v>52.388767242431598</v>
      </c>
      <c r="H92" s="1">
        <v>16.280647277831999</v>
      </c>
      <c r="I92" s="1">
        <v>32.881999969482401</v>
      </c>
      <c r="J92" s="8">
        <v>49.226795196533203</v>
      </c>
      <c r="K92" s="1">
        <v>31.049999237060501</v>
      </c>
      <c r="L92" s="3">
        <v>0.55527865886688199</v>
      </c>
      <c r="M92" s="3">
        <v>0.58287298679351796</v>
      </c>
      <c r="N92">
        <v>18</v>
      </c>
      <c r="O92">
        <v>0</v>
      </c>
      <c r="P92">
        <v>0</v>
      </c>
      <c r="Q92">
        <v>0</v>
      </c>
      <c r="R92">
        <v>2</v>
      </c>
      <c r="S92">
        <v>100</v>
      </c>
      <c r="T92">
        <v>0.40000000596046398</v>
      </c>
      <c r="U92">
        <v>1.29999995231628</v>
      </c>
      <c r="V92">
        <v>0.89999997615814198</v>
      </c>
      <c r="W92" s="2">
        <v>2.4270261928904799E-4</v>
      </c>
      <c r="X92" s="2">
        <v>2.5369442300870998E-4</v>
      </c>
      <c r="Y92" s="2">
        <v>1.17271079216152E-3</v>
      </c>
      <c r="Z92" s="2">
        <v>7.1238617238122902E-5</v>
      </c>
      <c r="AA92" s="3">
        <f t="shared" si="5"/>
        <v>8.1571689516967937E-3</v>
      </c>
      <c r="AB92" s="3">
        <f t="shared" si="6"/>
        <v>0.24665178420482134</v>
      </c>
      <c r="AC92" s="3">
        <f t="shared" si="7"/>
        <v>-6.0355916207499478E-2</v>
      </c>
      <c r="AD92" s="3">
        <f t="shared" si="8"/>
        <v>-0.18584936586577189</v>
      </c>
      <c r="AE92" s="3">
        <f t="shared" si="9"/>
        <v>1.1942166052699754</v>
      </c>
    </row>
    <row r="93" spans="1:31" hidden="1" x14ac:dyDescent="0.25">
      <c r="A93" s="9" t="s">
        <v>37</v>
      </c>
      <c r="B93" s="1">
        <v>24.0820007324218</v>
      </c>
      <c r="C93" s="1">
        <v>40.690471649169901</v>
      </c>
      <c r="D93" s="8">
        <v>28.246004104614201</v>
      </c>
      <c r="E93" s="1">
        <v>17.443000793456999</v>
      </c>
      <c r="F93" s="3">
        <v>0.23299999535083701</v>
      </c>
      <c r="G93" s="8">
        <v>23.748407363891602</v>
      </c>
      <c r="H93" s="1">
        <v>5.8638839721679599</v>
      </c>
      <c r="I93" s="1">
        <v>14.937999725341699</v>
      </c>
      <c r="J93" s="8">
        <v>22.916406631469702</v>
      </c>
      <c r="K93" s="1">
        <v>14.522000312805099</v>
      </c>
      <c r="L93" s="3">
        <v>0.59541559219360296</v>
      </c>
      <c r="M93" s="3">
        <v>0.59541559219360296</v>
      </c>
      <c r="N93" s="11">
        <v>15</v>
      </c>
      <c r="O93" s="11">
        <v>0</v>
      </c>
      <c r="P93" s="11">
        <v>0</v>
      </c>
      <c r="Q93" s="11">
        <v>0</v>
      </c>
      <c r="R93" s="11">
        <v>2</v>
      </c>
      <c r="S93" s="11">
        <v>100</v>
      </c>
      <c r="T93" s="10">
        <v>0.40000000596046398</v>
      </c>
      <c r="U93" s="10">
        <v>1.1000000238418499</v>
      </c>
      <c r="V93" s="10">
        <v>0.80000001192092896</v>
      </c>
      <c r="W93" s="2">
        <v>2.5318586267530902E-4</v>
      </c>
      <c r="X93" s="2">
        <v>2.5979767087846902E-4</v>
      </c>
      <c r="Y93" s="2">
        <v>1.74372305627912E-3</v>
      </c>
      <c r="Z93" s="2">
        <v>7.2326118242926896E-5</v>
      </c>
      <c r="AA93" s="3">
        <f t="shared" si="5"/>
        <v>1.3852394252321373E-2</v>
      </c>
      <c r="AB93" s="3">
        <f t="shared" si="6"/>
        <v>0.43681147692134936</v>
      </c>
      <c r="AC93" s="3">
        <f t="shared" si="7"/>
        <v>-3.5033959106113365E-2</v>
      </c>
      <c r="AD93" s="3">
        <f t="shared" si="8"/>
        <v>-0.18868500667936491</v>
      </c>
      <c r="AE93" s="3">
        <f t="shared" si="9"/>
        <v>1.1418856062587301</v>
      </c>
    </row>
    <row r="94" spans="1:31" hidden="1" x14ac:dyDescent="0.25">
      <c r="A94" s="9" t="s">
        <v>37</v>
      </c>
      <c r="B94" s="1">
        <v>23.7860794067382</v>
      </c>
      <c r="C94" s="1">
        <v>39.487205505371001</v>
      </c>
      <c r="D94" s="8">
        <v>28.149206161498999</v>
      </c>
      <c r="E94" s="1">
        <v>17.583999633788999</v>
      </c>
      <c r="F94" s="3">
        <v>0.23299999535083701</v>
      </c>
      <c r="G94" s="8">
        <v>23.6816101074218</v>
      </c>
      <c r="H94" s="1">
        <v>5.8247714042663503</v>
      </c>
      <c r="I94" s="1">
        <v>15.093999862670801</v>
      </c>
      <c r="J94" s="8">
        <v>23.018407821655199</v>
      </c>
      <c r="K94" s="1">
        <v>14.572999954223601</v>
      </c>
      <c r="L94" s="3">
        <v>0.52717316150665205</v>
      </c>
      <c r="M94" s="3">
        <v>0.52717316150665205</v>
      </c>
      <c r="N94" s="11">
        <v>16</v>
      </c>
      <c r="O94" s="11">
        <v>0</v>
      </c>
      <c r="P94" s="11">
        <v>0</v>
      </c>
      <c r="Q94" s="11">
        <v>0</v>
      </c>
      <c r="R94" s="11">
        <v>2</v>
      </c>
      <c r="S94" s="11">
        <v>100</v>
      </c>
      <c r="T94" s="10">
        <v>0.80000001192092896</v>
      </c>
      <c r="U94" s="10">
        <v>1.29999995231628</v>
      </c>
      <c r="V94" s="10">
        <v>0.89999997615814198</v>
      </c>
      <c r="W94" s="2">
        <v>2.4706436670385301E-4</v>
      </c>
      <c r="X94" s="2">
        <v>2.6539884856901998E-4</v>
      </c>
      <c r="Y94" s="2">
        <v>7.0960893935989494E-5</v>
      </c>
      <c r="Z94" s="2">
        <v>7.1667083830107003E-5</v>
      </c>
      <c r="AA94" s="3">
        <f t="shared" si="5"/>
        <v>4.3920352543178991E-3</v>
      </c>
      <c r="AB94" s="3">
        <f t="shared" si="6"/>
        <v>0.41706667952169307</v>
      </c>
      <c r="AC94" s="3">
        <f t="shared" si="7"/>
        <v>-2.8004949104315946E-2</v>
      </c>
      <c r="AD94" s="3">
        <f t="shared" si="8"/>
        <v>-0.18227151097644223</v>
      </c>
      <c r="AE94" s="3">
        <f t="shared" si="9"/>
        <v>1.1138589379285924</v>
      </c>
    </row>
    <row r="95" spans="1:31" x14ac:dyDescent="0.25">
      <c r="A95" s="9" t="s">
        <v>148</v>
      </c>
      <c r="B95" s="1">
        <v>51.082801818847599</v>
      </c>
      <c r="C95" s="1">
        <v>39.487205505371001</v>
      </c>
      <c r="D95" s="8">
        <v>58.135593414306598</v>
      </c>
      <c r="E95" s="1">
        <v>37.073001861572202</v>
      </c>
      <c r="F95" s="3">
        <v>0.56800001859664895</v>
      </c>
      <c r="G95" s="8">
        <v>50.607582092285099</v>
      </c>
      <c r="H95" s="1">
        <v>17.425930023193299</v>
      </c>
      <c r="I95" s="1">
        <v>32.742000579833899</v>
      </c>
      <c r="J95" s="8">
        <v>54.631988525390597</v>
      </c>
      <c r="K95" s="1">
        <v>34.750999450683501</v>
      </c>
      <c r="L95" s="3">
        <v>0.55725765228271396</v>
      </c>
      <c r="M95" s="3">
        <v>0.59624618291854803</v>
      </c>
      <c r="N95" s="11">
        <v>14</v>
      </c>
      <c r="O95" s="11">
        <v>0</v>
      </c>
      <c r="P95" s="11">
        <v>0</v>
      </c>
      <c r="Q95" s="11">
        <v>0</v>
      </c>
      <c r="R95" s="11">
        <v>2</v>
      </c>
      <c r="S95" s="11">
        <v>4</v>
      </c>
      <c r="T95" s="10">
        <v>0.40000000596046398</v>
      </c>
      <c r="U95" s="10">
        <v>1.29999995231628</v>
      </c>
      <c r="V95" s="10">
        <v>0.89999997615814198</v>
      </c>
      <c r="W95" s="2">
        <v>2.8648902662098402E-4</v>
      </c>
      <c r="X95" s="2">
        <v>2.8536899480968697E-4</v>
      </c>
      <c r="Y95" s="2">
        <v>7.5064439442940002E-5</v>
      </c>
      <c r="Z95" s="2">
        <v>7.5972617196384804E-5</v>
      </c>
      <c r="AA95" s="3">
        <f t="shared" si="5"/>
        <v>9.302929942013519E-3</v>
      </c>
      <c r="AB95" s="3">
        <f t="shared" si="6"/>
        <v>0.38353646013161452</v>
      </c>
      <c r="AC95" s="3">
        <f t="shared" si="7"/>
        <v>7.9521808130782051E-2</v>
      </c>
      <c r="AD95" s="3">
        <f t="shared" si="8"/>
        <v>-6.0266089724884425E-2</v>
      </c>
      <c r="AE95" s="3">
        <f t="shared" si="9"/>
        <v>0.76905643327218975</v>
      </c>
    </row>
    <row r="96" spans="1:31" hidden="1" x14ac:dyDescent="0.25">
      <c r="A96" s="9" t="s">
        <v>37</v>
      </c>
      <c r="B96" s="1">
        <v>21.207218170166001</v>
      </c>
      <c r="C96" s="1">
        <v>38.639030456542898</v>
      </c>
      <c r="D96" s="8">
        <v>25.393606185913001</v>
      </c>
      <c r="E96" s="1">
        <v>16.018999099731399</v>
      </c>
      <c r="F96" s="3">
        <v>0.23299999535083701</v>
      </c>
      <c r="G96" s="8">
        <v>20.948005676269499</v>
      </c>
      <c r="H96" s="1">
        <v>5.7960882186889604</v>
      </c>
      <c r="I96" s="1">
        <v>13.539999961853001</v>
      </c>
      <c r="J96" s="8">
        <v>22.752008438110298</v>
      </c>
      <c r="K96" s="1">
        <v>14.4420003890991</v>
      </c>
      <c r="L96" s="3">
        <v>0.50728851556777899</v>
      </c>
      <c r="M96" s="3">
        <v>0.50728851556777899</v>
      </c>
      <c r="N96" s="11">
        <v>14</v>
      </c>
      <c r="O96" s="11">
        <v>0</v>
      </c>
      <c r="P96" s="11">
        <v>0</v>
      </c>
      <c r="Q96" s="11">
        <v>0</v>
      </c>
      <c r="R96" s="11">
        <v>2</v>
      </c>
      <c r="S96" s="11">
        <v>100</v>
      </c>
      <c r="T96" s="10">
        <v>0.10000000149011599</v>
      </c>
      <c r="U96" s="10">
        <v>1.29999995231628</v>
      </c>
      <c r="V96" s="10">
        <v>0.89999997615814198</v>
      </c>
      <c r="W96" s="2">
        <v>2.26296222535893E-4</v>
      </c>
      <c r="X96" s="2">
        <v>2.6065236306749198E-4</v>
      </c>
      <c r="Y96" s="2">
        <v>2.1972532849758798E-3</v>
      </c>
      <c r="Z96" s="2">
        <v>7.2493283369112706E-5</v>
      </c>
      <c r="AA96" s="3">
        <f t="shared" si="5"/>
        <v>1.2222842798927698E-2</v>
      </c>
      <c r="AB96" s="3">
        <f t="shared" si="6"/>
        <v>0.41116513097554674</v>
      </c>
      <c r="AC96" s="3">
        <f t="shared" si="7"/>
        <v>8.6118114999578457E-2</v>
      </c>
      <c r="AD96" s="3">
        <f t="shared" si="8"/>
        <v>-0.10402609729641779</v>
      </c>
      <c r="AE96" s="3">
        <f t="shared" si="9"/>
        <v>0.68875512349450529</v>
      </c>
    </row>
    <row r="97" spans="1:31" x14ac:dyDescent="0.25">
      <c r="A97" s="9" t="s">
        <v>204</v>
      </c>
      <c r="B97" s="1">
        <v>128.86708068847599</v>
      </c>
      <c r="C97" s="1">
        <v>53.869369506835902</v>
      </c>
      <c r="D97" s="8">
        <v>132.65347290039</v>
      </c>
      <c r="E97" s="1">
        <v>91.611000061035099</v>
      </c>
      <c r="F97" s="3">
        <v>0.90799999237060502</v>
      </c>
      <c r="G97" s="8">
        <v>127.28346252441401</v>
      </c>
      <c r="H97" s="1">
        <v>58.369548797607401</v>
      </c>
      <c r="I97" s="1">
        <v>88.127998352050696</v>
      </c>
      <c r="J97" s="8">
        <v>97.464958190917898</v>
      </c>
      <c r="K97" s="1">
        <v>61.068000793457003</v>
      </c>
      <c r="L97" s="3">
        <v>0.56381905078887895</v>
      </c>
      <c r="M97" s="3">
        <v>0.86041569709777799</v>
      </c>
      <c r="N97" s="11">
        <v>23</v>
      </c>
      <c r="O97" s="11">
        <v>0</v>
      </c>
      <c r="P97" s="11">
        <v>0</v>
      </c>
      <c r="Q97" s="11">
        <v>0</v>
      </c>
      <c r="R97" s="11">
        <v>2</v>
      </c>
      <c r="S97" s="11">
        <v>4</v>
      </c>
      <c r="T97" s="10">
        <v>0.40000000596046398</v>
      </c>
      <c r="U97" s="10">
        <v>1.29999995231628</v>
      </c>
      <c r="V97" s="10">
        <v>0.89999997615814198</v>
      </c>
      <c r="W97" s="2">
        <v>2.7902843430638302E-4</v>
      </c>
      <c r="X97" s="2">
        <v>2.7892473735846498E-4</v>
      </c>
      <c r="Y97" s="2">
        <v>7.5730167736764997E-5</v>
      </c>
      <c r="Z97" s="2">
        <v>7.6664764492306804E-5</v>
      </c>
      <c r="AA97" s="3">
        <f t="shared" si="5"/>
        <v>1.2288771931524048E-2</v>
      </c>
      <c r="AB97" s="3">
        <f t="shared" si="6"/>
        <v>0.809283440351939</v>
      </c>
      <c r="AC97" s="3">
        <f t="shared" si="7"/>
        <v>-0.23426848816103407</v>
      </c>
      <c r="AD97" s="3">
        <f t="shared" si="8"/>
        <v>-0.26526644150428907</v>
      </c>
      <c r="AE97" s="3">
        <f t="shared" si="9"/>
        <v>1.5108572011904668</v>
      </c>
    </row>
    <row r="98" spans="1:31" hidden="1" x14ac:dyDescent="0.25">
      <c r="A98" s="9" t="s">
        <v>42</v>
      </c>
      <c r="B98" s="1">
        <v>40.016666412353501</v>
      </c>
      <c r="C98" s="1">
        <v>40.690471649169901</v>
      </c>
      <c r="D98" s="8">
        <v>45.196434020996001</v>
      </c>
      <c r="E98" s="1">
        <v>29.781999588012599</v>
      </c>
      <c r="F98" s="3">
        <v>0.70700001716613703</v>
      </c>
      <c r="G98" s="8">
        <v>41.299629211425703</v>
      </c>
      <c r="H98" s="1">
        <v>13.2996606826782</v>
      </c>
      <c r="I98" s="1">
        <v>27.534000396728501</v>
      </c>
      <c r="J98" s="8">
        <v>41.637630462646399</v>
      </c>
      <c r="K98" s="1">
        <v>27.702999114990199</v>
      </c>
      <c r="L98" s="3">
        <v>0.41445779800415</v>
      </c>
      <c r="M98" s="3">
        <v>0.46424290537834101</v>
      </c>
      <c r="N98" s="11">
        <v>15</v>
      </c>
      <c r="O98" s="11">
        <v>0</v>
      </c>
      <c r="P98" s="11">
        <v>0</v>
      </c>
      <c r="Q98" s="11">
        <v>0</v>
      </c>
      <c r="R98" s="11">
        <v>2</v>
      </c>
      <c r="S98" s="11">
        <v>100</v>
      </c>
      <c r="T98" s="10">
        <v>0.40000000596046398</v>
      </c>
      <c r="U98" s="10">
        <v>1.1000000238418499</v>
      </c>
      <c r="V98" s="10">
        <v>0.80000001192092896</v>
      </c>
      <c r="W98" s="2">
        <v>1.96912544197402E-4</v>
      </c>
      <c r="X98" s="2">
        <v>2.6618223637342399E-4</v>
      </c>
      <c r="Y98" s="2">
        <v>1.2727064313367E-3</v>
      </c>
      <c r="Z98" s="2">
        <v>7.2985189035534804E-5</v>
      </c>
      <c r="AA98" s="3">
        <f t="shared" si="5"/>
        <v>3.2060711550828722E-2</v>
      </c>
      <c r="AB98" s="3">
        <f t="shared" si="6"/>
        <v>2.3277164778104039E-2</v>
      </c>
      <c r="AC98" s="3">
        <f t="shared" si="7"/>
        <v>8.1841231428583065E-3</v>
      </c>
      <c r="AD98" s="3">
        <f t="shared" si="8"/>
        <v>-7.8740804123979338E-2</v>
      </c>
      <c r="AE98" s="3">
        <f t="shared" si="9"/>
        <v>0.9745857237048976</v>
      </c>
    </row>
    <row r="99" spans="1:31" hidden="1" x14ac:dyDescent="0.25">
      <c r="A99" s="9" t="s">
        <v>42</v>
      </c>
      <c r="B99" s="1">
        <v>35.270595550537102</v>
      </c>
      <c r="C99" s="1">
        <v>39.487205505371001</v>
      </c>
      <c r="D99" s="8">
        <v>40.708427429199197</v>
      </c>
      <c r="E99" s="1">
        <v>27.538000106811499</v>
      </c>
      <c r="F99" s="3">
        <v>0.70700001716613703</v>
      </c>
      <c r="G99" s="8">
        <v>36.1896362304687</v>
      </c>
      <c r="H99" s="1">
        <v>15.4225263595581</v>
      </c>
      <c r="I99" s="1">
        <v>24.979000091552699</v>
      </c>
      <c r="J99" s="8">
        <v>47.001628875732401</v>
      </c>
      <c r="K99" s="1">
        <v>30.3850002288818</v>
      </c>
      <c r="L99" s="3">
        <v>0.22270734608173301</v>
      </c>
      <c r="M99" s="3">
        <v>0.26014688611030501</v>
      </c>
      <c r="N99" s="11">
        <v>14</v>
      </c>
      <c r="O99" s="11">
        <v>0</v>
      </c>
      <c r="P99" s="11">
        <v>0</v>
      </c>
      <c r="Q99" s="11">
        <v>0</v>
      </c>
      <c r="R99" s="11">
        <v>2</v>
      </c>
      <c r="S99" s="11">
        <v>100</v>
      </c>
      <c r="T99" s="10">
        <v>0.80000001192092896</v>
      </c>
      <c r="U99" s="10">
        <v>1.29999995231628</v>
      </c>
      <c r="V99" s="10">
        <v>0.89999997615814198</v>
      </c>
      <c r="W99" s="2">
        <v>1.94929918507114E-4</v>
      </c>
      <c r="X99" s="2">
        <v>2.6569142937660201E-4</v>
      </c>
      <c r="Y99" s="2">
        <v>1.3511275174096201E-3</v>
      </c>
      <c r="Z99" s="2">
        <v>7.2143324359785698E-5</v>
      </c>
      <c r="AA99" s="3">
        <f t="shared" si="5"/>
        <v>2.6056851765226367E-2</v>
      </c>
      <c r="AB99" s="3">
        <f t="shared" si="6"/>
        <v>0.19030020671732004</v>
      </c>
      <c r="AC99" s="3">
        <f t="shared" si="7"/>
        <v>0.2987593623878676</v>
      </c>
      <c r="AD99" s="3">
        <f t="shared" si="8"/>
        <v>0.15459210399317067</v>
      </c>
      <c r="AE99" s="3">
        <f t="shared" si="9"/>
        <v>0.29894801972162122</v>
      </c>
    </row>
    <row r="100" spans="1:31" x14ac:dyDescent="0.25">
      <c r="A100" s="9" t="s">
        <v>195</v>
      </c>
      <c r="B100" s="1">
        <v>97.526466369628906</v>
      </c>
      <c r="C100" s="1">
        <v>53.869369506835902</v>
      </c>
      <c r="D100" s="8">
        <v>105.55311584472599</v>
      </c>
      <c r="E100" s="1">
        <v>66.941001892089801</v>
      </c>
      <c r="F100" s="3">
        <v>0.87099999189376798</v>
      </c>
      <c r="G100" s="8">
        <v>97.523880004882798</v>
      </c>
      <c r="H100" s="1">
        <v>62.241844177246001</v>
      </c>
      <c r="I100" s="1">
        <v>61.7630004882812</v>
      </c>
      <c r="J100" s="8">
        <v>99.927940368652301</v>
      </c>
      <c r="K100" s="1">
        <v>62.873001098632798</v>
      </c>
      <c r="L100" s="3">
        <v>0.56976455450057895</v>
      </c>
      <c r="M100" s="3">
        <v>0.80479347705840998</v>
      </c>
      <c r="N100" s="11">
        <v>22</v>
      </c>
      <c r="O100" s="11">
        <v>0</v>
      </c>
      <c r="P100" s="11">
        <v>0</v>
      </c>
      <c r="Q100" s="11">
        <v>0</v>
      </c>
      <c r="R100" s="11">
        <v>2</v>
      </c>
      <c r="S100" s="11">
        <v>100</v>
      </c>
      <c r="T100" s="10">
        <v>0.40000000596046398</v>
      </c>
      <c r="U100" s="10">
        <v>1.29999995231628</v>
      </c>
      <c r="V100" s="10">
        <v>0.89999997615814198</v>
      </c>
      <c r="W100" s="2">
        <v>2.4625353398732798E-4</v>
      </c>
      <c r="X100" s="2">
        <v>2.6007634005509301E-4</v>
      </c>
      <c r="Y100" s="2">
        <v>7.2896473284345107E-5</v>
      </c>
      <c r="Z100" s="2">
        <v>7.3020972195081399E-5</v>
      </c>
      <c r="AA100" s="3">
        <f t="shared" si="5"/>
        <v>2.651961915963963E-5</v>
      </c>
      <c r="AB100" s="3">
        <f t="shared" si="6"/>
        <v>0.85500482525550392</v>
      </c>
      <c r="AC100" s="3">
        <f t="shared" si="7"/>
        <v>2.4650991774005884E-2</v>
      </c>
      <c r="AD100" s="3">
        <f t="shared" si="8"/>
        <v>-5.3292367838279758E-2</v>
      </c>
      <c r="AE100" s="3">
        <f t="shared" si="9"/>
        <v>0.96137549592965998</v>
      </c>
    </row>
    <row r="101" spans="1:31" hidden="1" x14ac:dyDescent="0.25">
      <c r="A101" s="9" t="s">
        <v>42</v>
      </c>
      <c r="B101" s="1">
        <v>35.270595550537102</v>
      </c>
      <c r="C101" s="1">
        <v>38.639030456542898</v>
      </c>
      <c r="D101" s="8">
        <v>40.866424560546797</v>
      </c>
      <c r="E101" s="1">
        <v>27.617000579833899</v>
      </c>
      <c r="F101" s="3">
        <v>0.70700001716613703</v>
      </c>
      <c r="G101" s="8">
        <v>36.1896362304687</v>
      </c>
      <c r="H101" s="1">
        <v>15.9617757797241</v>
      </c>
      <c r="I101" s="1">
        <v>24.979000091552699</v>
      </c>
      <c r="J101" s="8">
        <v>46.745227813720703</v>
      </c>
      <c r="K101" s="1">
        <v>30.261999130248999</v>
      </c>
      <c r="L101" s="3">
        <v>0.22270734608173301</v>
      </c>
      <c r="M101" s="3">
        <v>0.26014688611030501</v>
      </c>
      <c r="N101" s="11">
        <v>14</v>
      </c>
      <c r="O101" s="11">
        <v>0</v>
      </c>
      <c r="P101" s="11">
        <v>0</v>
      </c>
      <c r="Q101" s="11">
        <v>0</v>
      </c>
      <c r="R101" s="11">
        <v>2</v>
      </c>
      <c r="S101" s="11">
        <v>100</v>
      </c>
      <c r="T101" s="10">
        <v>0.10000000149011599</v>
      </c>
      <c r="U101" s="10">
        <v>1.29999995231628</v>
      </c>
      <c r="V101" s="10">
        <v>0.89999997615814198</v>
      </c>
      <c r="W101" s="2">
        <v>1.7820400535129E-4</v>
      </c>
      <c r="X101" s="2">
        <v>2.5730731431394799E-4</v>
      </c>
      <c r="Y101" s="2">
        <v>1.35950627736747E-3</v>
      </c>
      <c r="Z101" s="2">
        <v>7.1977345214691E-5</v>
      </c>
      <c r="AA101" s="3">
        <f t="shared" si="5"/>
        <v>2.6056851765226367E-2</v>
      </c>
      <c r="AB101" s="3">
        <f t="shared" si="6"/>
        <v>0.20979298034651259</v>
      </c>
      <c r="AC101" s="3">
        <f t="shared" si="7"/>
        <v>0.29167443176356278</v>
      </c>
      <c r="AD101" s="3">
        <f t="shared" si="8"/>
        <v>0.14385411291521236</v>
      </c>
      <c r="AE101" s="3">
        <f t="shared" si="9"/>
        <v>0.33869566087624514</v>
      </c>
    </row>
    <row r="102" spans="1:31" x14ac:dyDescent="0.25">
      <c r="A102" s="9" t="s">
        <v>69</v>
      </c>
      <c r="B102" s="1">
        <v>45.802684783935497</v>
      </c>
      <c r="C102" s="1">
        <v>39.487205505371001</v>
      </c>
      <c r="D102" s="8">
        <v>54.281185150146399</v>
      </c>
      <c r="E102" s="1">
        <v>34.2109985351562</v>
      </c>
      <c r="F102" s="3">
        <v>0.49500000476837103</v>
      </c>
      <c r="G102" s="8">
        <v>45.9283638000488</v>
      </c>
      <c r="H102" s="1">
        <v>16.540199279785099</v>
      </c>
      <c r="I102" s="1">
        <v>29.461999893188398</v>
      </c>
      <c r="J102" s="8">
        <v>49.476768493652301</v>
      </c>
      <c r="K102" s="1">
        <v>31.242000579833899</v>
      </c>
      <c r="L102" s="3">
        <v>0.576760053634643</v>
      </c>
      <c r="M102" s="3">
        <v>0.61327278614044101</v>
      </c>
      <c r="N102" s="11">
        <v>14</v>
      </c>
      <c r="O102" s="11">
        <v>0</v>
      </c>
      <c r="P102" s="11">
        <v>0</v>
      </c>
      <c r="Q102" s="11">
        <v>0</v>
      </c>
      <c r="R102" s="11">
        <v>2</v>
      </c>
      <c r="S102" s="11">
        <v>4</v>
      </c>
      <c r="T102" s="10">
        <v>0.40000000596046398</v>
      </c>
      <c r="U102" s="10">
        <v>1.29999995231628</v>
      </c>
      <c r="V102" s="10">
        <v>0.89999997615814198</v>
      </c>
      <c r="W102" s="2">
        <v>2.9157989774830601E-4</v>
      </c>
      <c r="X102" s="2">
        <v>2.87051661871373E-4</v>
      </c>
      <c r="Y102" s="2">
        <v>9.6368334197904901E-5</v>
      </c>
      <c r="Z102" s="2">
        <v>7.53509666537866E-5</v>
      </c>
      <c r="AA102" s="3">
        <f t="shared" si="5"/>
        <v>2.7439224732385627E-3</v>
      </c>
      <c r="AB102" s="3">
        <f t="shared" si="6"/>
        <v>0.25298227262302803</v>
      </c>
      <c r="AC102" s="3">
        <f t="shared" si="7"/>
        <v>7.7259549437720912E-2</v>
      </c>
      <c r="AD102" s="3">
        <f t="shared" si="8"/>
        <v>-8.8509796593509715E-2</v>
      </c>
      <c r="AE102" s="3">
        <f t="shared" si="9"/>
        <v>0.78546783907614415</v>
      </c>
    </row>
    <row r="103" spans="1:31" hidden="1" x14ac:dyDescent="0.25">
      <c r="A103" s="9" t="s">
        <v>152</v>
      </c>
      <c r="B103" s="1">
        <v>50.436229705810497</v>
      </c>
      <c r="C103" s="1">
        <v>40.690471649169901</v>
      </c>
      <c r="D103" s="8">
        <v>54.956813812255803</v>
      </c>
      <c r="E103" s="1">
        <v>35.099998474121001</v>
      </c>
      <c r="F103" s="3">
        <v>0.63899999856948797</v>
      </c>
      <c r="G103" s="8">
        <v>49.493614196777301</v>
      </c>
      <c r="H103" s="1">
        <v>15.133517265319799</v>
      </c>
      <c r="I103" s="1">
        <v>31.9699993133544</v>
      </c>
      <c r="J103" s="8">
        <v>49.551609039306598</v>
      </c>
      <c r="K103" s="1">
        <v>31.999000549316399</v>
      </c>
      <c r="L103" s="3">
        <v>0.50362455844879095</v>
      </c>
      <c r="M103" s="3">
        <v>0.566545009613037</v>
      </c>
      <c r="N103" s="11">
        <v>17</v>
      </c>
      <c r="O103" s="11">
        <v>0</v>
      </c>
      <c r="P103" s="11">
        <v>0</v>
      </c>
      <c r="Q103" s="11">
        <v>0</v>
      </c>
      <c r="R103" s="11">
        <v>2</v>
      </c>
      <c r="S103" s="11">
        <v>100</v>
      </c>
      <c r="T103" s="10">
        <v>0.40000000596046398</v>
      </c>
      <c r="U103" s="10">
        <v>1.1000000238418499</v>
      </c>
      <c r="V103" s="10">
        <v>0.80000001192092896</v>
      </c>
      <c r="W103" s="2">
        <v>2.3086770670488401E-4</v>
      </c>
      <c r="X103" s="2">
        <v>2.6024031103588597E-4</v>
      </c>
      <c r="Y103" s="2">
        <v>7.2179493145085803E-5</v>
      </c>
      <c r="Z103" s="2">
        <v>7.2747054218780195E-5</v>
      </c>
      <c r="AA103" s="3">
        <f t="shared" si="5"/>
        <v>1.8689254024961389E-2</v>
      </c>
      <c r="AB103" s="3">
        <f t="shared" si="6"/>
        <v>0.21776934577059559</v>
      </c>
      <c r="AC103" s="3">
        <f t="shared" si="7"/>
        <v>1.1717641451424478E-3</v>
      </c>
      <c r="AD103" s="3">
        <f t="shared" si="8"/>
        <v>-9.8353678061005076E-2</v>
      </c>
      <c r="AE103" s="3">
        <f t="shared" si="9"/>
        <v>0.99616778826015528</v>
      </c>
    </row>
    <row r="104" spans="1:31" hidden="1" x14ac:dyDescent="0.25">
      <c r="A104" s="9" t="s">
        <v>152</v>
      </c>
      <c r="B104" s="1">
        <v>52.4464111328125</v>
      </c>
      <c r="C104" s="1">
        <v>39.487205505371001</v>
      </c>
      <c r="D104" s="8">
        <v>58.012413024902301</v>
      </c>
      <c r="E104" s="1">
        <v>36.891998291015597</v>
      </c>
      <c r="F104" s="3">
        <v>0.63899999856948797</v>
      </c>
      <c r="G104" s="8">
        <v>51.675209045410099</v>
      </c>
      <c r="H104" s="1">
        <v>17.554569244384702</v>
      </c>
      <c r="I104" s="1">
        <v>33.325000762939403</v>
      </c>
      <c r="J104" s="8">
        <v>52.213611602783203</v>
      </c>
      <c r="K104" s="1">
        <v>33.330001831054602</v>
      </c>
      <c r="L104" s="3">
        <v>0.513530373573303</v>
      </c>
      <c r="M104" s="3">
        <v>0.57124137878417902</v>
      </c>
      <c r="N104" s="11">
        <v>18</v>
      </c>
      <c r="O104" s="11">
        <v>0</v>
      </c>
      <c r="P104" s="11">
        <v>0</v>
      </c>
      <c r="Q104" s="11">
        <v>0</v>
      </c>
      <c r="R104" s="11">
        <v>2</v>
      </c>
      <c r="S104" s="11">
        <v>100</v>
      </c>
      <c r="T104" s="10">
        <v>0.80000001192092896</v>
      </c>
      <c r="U104" s="10">
        <v>1.29999995231628</v>
      </c>
      <c r="V104" s="10">
        <v>0.89999997615814198</v>
      </c>
      <c r="W104" s="2">
        <v>2.2332198568619701E-4</v>
      </c>
      <c r="X104" s="2">
        <v>2.6656899717636401E-4</v>
      </c>
      <c r="Y104" s="2">
        <v>7.2591348725836697E-5</v>
      </c>
      <c r="Z104" s="2">
        <v>7.2365139203611694E-5</v>
      </c>
      <c r="AA104" s="3">
        <f t="shared" si="5"/>
        <v>1.4704573120350398E-2</v>
      </c>
      <c r="AB104" s="3">
        <f t="shared" si="6"/>
        <v>0.32229189010807996</v>
      </c>
      <c r="AC104" s="3">
        <f t="shared" si="7"/>
        <v>1.0418972023895969E-2</v>
      </c>
      <c r="AD104" s="3">
        <f t="shared" si="8"/>
        <v>-9.9957942098183622E-2</v>
      </c>
      <c r="AE104" s="3">
        <f t="shared" si="9"/>
        <v>0.96932977677334242</v>
      </c>
    </row>
    <row r="105" spans="1:31" x14ac:dyDescent="0.25">
      <c r="A105" s="9" t="s">
        <v>206</v>
      </c>
      <c r="B105" s="1">
        <v>143.43841552734301</v>
      </c>
      <c r="C105" s="1">
        <v>53.869369506835902</v>
      </c>
      <c r="D105" s="8">
        <v>145.63948059082</v>
      </c>
      <c r="E105" s="1">
        <v>103.19499969482401</v>
      </c>
      <c r="F105" s="3">
        <v>0.98900002241134599</v>
      </c>
      <c r="G105" s="8">
        <v>145.63348388671801</v>
      </c>
      <c r="H105" s="1">
        <v>0.545454561710357</v>
      </c>
      <c r="I105" s="1">
        <v>103.192001342773</v>
      </c>
      <c r="J105" s="8">
        <v>101.25127410888599</v>
      </c>
      <c r="K105" s="1">
        <v>62.851001739501903</v>
      </c>
      <c r="L105" s="3">
        <v>0.57891386747360196</v>
      </c>
      <c r="M105" s="3">
        <v>0.71041667461395197</v>
      </c>
      <c r="N105" s="11">
        <v>22</v>
      </c>
      <c r="O105" s="11">
        <v>0</v>
      </c>
      <c r="P105" s="11">
        <v>0</v>
      </c>
      <c r="Q105" s="11">
        <v>0</v>
      </c>
      <c r="R105" s="11">
        <v>2</v>
      </c>
      <c r="S105" s="11">
        <v>4</v>
      </c>
      <c r="T105" s="10">
        <v>0.40000000596046398</v>
      </c>
      <c r="U105" s="10">
        <v>1.29999995231628</v>
      </c>
      <c r="V105" s="10">
        <v>0.89999997615814198</v>
      </c>
      <c r="W105" s="2">
        <v>2.8466730145737502E-4</v>
      </c>
      <c r="X105" s="2">
        <v>2.7563280309550399E-4</v>
      </c>
      <c r="Y105" s="2">
        <v>7.6300275395624299E-5</v>
      </c>
      <c r="Z105" s="2">
        <v>7.6278287451714196E-5</v>
      </c>
      <c r="AA105" s="3">
        <f t="shared" si="5"/>
        <v>1.5303211146783506E-2</v>
      </c>
      <c r="AB105" s="3">
        <f t="shared" si="6"/>
        <v>0.87957043187664252</v>
      </c>
      <c r="AC105" s="3">
        <f t="shared" si="7"/>
        <v>-0.30475278482217055</v>
      </c>
      <c r="AD105" s="3">
        <f t="shared" si="8"/>
        <v>-0.30478141161904077</v>
      </c>
      <c r="AE105" s="3">
        <f t="shared" si="9"/>
        <v>82.367382167755181</v>
      </c>
    </row>
    <row r="106" spans="1:31" hidden="1" x14ac:dyDescent="0.25">
      <c r="A106" s="9" t="s">
        <v>152</v>
      </c>
      <c r="B106" s="1">
        <v>47.574981689453097</v>
      </c>
      <c r="C106" s="1">
        <v>38.639030456542898</v>
      </c>
      <c r="D106" s="8">
        <v>53.021617889404297</v>
      </c>
      <c r="E106" s="1">
        <v>34.1310005187988</v>
      </c>
      <c r="F106" s="3">
        <v>0.63899999856948797</v>
      </c>
      <c r="G106" s="8">
        <v>46.8788032531738</v>
      </c>
      <c r="H106" s="1">
        <v>17.016063690185501</v>
      </c>
      <c r="I106" s="1">
        <v>30.662000656127901</v>
      </c>
      <c r="J106" s="8">
        <v>52.604808807372997</v>
      </c>
      <c r="K106" s="1">
        <v>33.525001525878899</v>
      </c>
      <c r="L106" s="3">
        <v>0.50136154890060403</v>
      </c>
      <c r="M106" s="3">
        <v>0.60447323322296098</v>
      </c>
      <c r="N106" s="11">
        <v>14</v>
      </c>
      <c r="O106" s="11">
        <v>0</v>
      </c>
      <c r="P106" s="11">
        <v>0</v>
      </c>
      <c r="Q106" s="11">
        <v>0</v>
      </c>
      <c r="R106" s="11">
        <v>2</v>
      </c>
      <c r="S106" s="11">
        <v>100</v>
      </c>
      <c r="T106" s="10">
        <v>0.10000000149011599</v>
      </c>
      <c r="U106" s="10">
        <v>1.29999995231628</v>
      </c>
      <c r="V106" s="10">
        <v>0.89999997615814198</v>
      </c>
      <c r="W106" s="2">
        <v>2.1950210793875101E-4</v>
      </c>
      <c r="X106" s="2">
        <v>2.6091645122505697E-4</v>
      </c>
      <c r="Y106" s="2">
        <v>7.2487709985580295E-5</v>
      </c>
      <c r="Z106" s="2">
        <v>7.25424251868389E-5</v>
      </c>
      <c r="AA106" s="3">
        <f t="shared" si="5"/>
        <v>1.4633288580616159E-2</v>
      </c>
      <c r="AB106" s="3">
        <f t="shared" si="6"/>
        <v>0.36144225633552923</v>
      </c>
      <c r="AC106" s="3">
        <f t="shared" si="7"/>
        <v>0.1221448748014175</v>
      </c>
      <c r="AD106" s="3">
        <f t="shared" si="8"/>
        <v>-7.8611158735424746E-3</v>
      </c>
      <c r="AE106" s="3">
        <f t="shared" si="9"/>
        <v>0.66349411600393626</v>
      </c>
    </row>
    <row r="107" spans="1:31" x14ac:dyDescent="0.25">
      <c r="A107" s="9" t="s">
        <v>195</v>
      </c>
      <c r="B107" s="1">
        <v>150.09875488281199</v>
      </c>
      <c r="C107" s="1">
        <v>53.869369506835902</v>
      </c>
      <c r="D107" s="8">
        <v>148.24948120117099</v>
      </c>
      <c r="E107" s="1">
        <v>103.65499877929599</v>
      </c>
      <c r="F107" s="3">
        <v>0.84200000762939398</v>
      </c>
      <c r="G107" s="8">
        <v>138.524658203125</v>
      </c>
      <c r="H107" s="1">
        <v>61.549346923828097</v>
      </c>
      <c r="I107" s="1">
        <v>97.351997375488196</v>
      </c>
      <c r="J107" s="8">
        <v>96.005813598632798</v>
      </c>
      <c r="K107" s="1">
        <v>59.919998168945298</v>
      </c>
      <c r="L107" s="3">
        <v>0.57993167638778598</v>
      </c>
      <c r="M107" s="3">
        <v>0.80832958221435502</v>
      </c>
      <c r="N107" s="11">
        <v>22</v>
      </c>
      <c r="O107" s="11">
        <v>0</v>
      </c>
      <c r="P107" s="11">
        <v>0</v>
      </c>
      <c r="Q107" s="11">
        <v>0</v>
      </c>
      <c r="R107" s="11">
        <v>2</v>
      </c>
      <c r="S107" s="11">
        <v>4</v>
      </c>
      <c r="T107" s="10">
        <v>0.40000000596046398</v>
      </c>
      <c r="U107" s="10">
        <v>1.29999995231628</v>
      </c>
      <c r="V107" s="10">
        <v>0.89999997615814198</v>
      </c>
      <c r="W107" s="2">
        <v>2.8362643206492001E-4</v>
      </c>
      <c r="X107" s="2">
        <v>2.7636913000606E-4</v>
      </c>
      <c r="Y107" s="2">
        <v>7.6308795541990494E-5</v>
      </c>
      <c r="Z107" s="2">
        <v>7.6448435720521902E-5</v>
      </c>
      <c r="AA107" s="3">
        <f t="shared" si="5"/>
        <v>7.7109878018131073E-2</v>
      </c>
      <c r="AB107" s="3">
        <f t="shared" si="6"/>
        <v>0.78219671916616507</v>
      </c>
      <c r="AC107" s="3">
        <f t="shared" si="7"/>
        <v>-0.30694062094089336</v>
      </c>
      <c r="AD107" s="3">
        <f t="shared" si="8"/>
        <v>-0.35240371284432886</v>
      </c>
      <c r="AE107" s="3">
        <f t="shared" si="9"/>
        <v>1.6908090293323899</v>
      </c>
    </row>
    <row r="108" spans="1:31" hidden="1" x14ac:dyDescent="0.25">
      <c r="A108" s="9" t="s">
        <v>148</v>
      </c>
      <c r="B108" s="1">
        <v>53.528926849365199</v>
      </c>
      <c r="C108" s="1">
        <v>40.690471649169901</v>
      </c>
      <c r="D108" s="8">
        <v>60.919586181640597</v>
      </c>
      <c r="E108" s="1">
        <v>38.877998352050703</v>
      </c>
      <c r="F108" s="3">
        <v>0.56800001859664895</v>
      </c>
      <c r="G108" s="8">
        <v>53.109584808349602</v>
      </c>
      <c r="H108" s="1">
        <v>18.078706741333001</v>
      </c>
      <c r="I108" s="1">
        <v>34.405998229980398</v>
      </c>
      <c r="J108" s="8">
        <v>55.191993713378899</v>
      </c>
      <c r="K108" s="1">
        <v>35.030998229980398</v>
      </c>
      <c r="L108" s="3">
        <v>0.52830940485000599</v>
      </c>
      <c r="M108" s="3">
        <v>0.56656646728515603</v>
      </c>
      <c r="N108" s="11">
        <v>18</v>
      </c>
      <c r="O108" s="11">
        <v>0</v>
      </c>
      <c r="P108" s="11">
        <v>0</v>
      </c>
      <c r="Q108" s="11">
        <v>0</v>
      </c>
      <c r="R108" s="11">
        <v>2</v>
      </c>
      <c r="S108" s="11">
        <v>100</v>
      </c>
      <c r="T108" s="10">
        <v>0.40000000596046398</v>
      </c>
      <c r="U108" s="10">
        <v>1.1000000238418499</v>
      </c>
      <c r="V108" s="10">
        <v>0.80000001192092896</v>
      </c>
      <c r="W108" s="2">
        <v>2.3459453950635999E-4</v>
      </c>
      <c r="X108" s="2">
        <v>2.67256516963243E-4</v>
      </c>
      <c r="Y108" s="2">
        <v>7.2847571573220193E-5</v>
      </c>
      <c r="Z108" s="2">
        <v>7.3001960117835497E-5</v>
      </c>
      <c r="AA108" s="3">
        <f t="shared" si="5"/>
        <v>7.833933271176154E-3</v>
      </c>
      <c r="AB108" s="3">
        <f t="shared" si="6"/>
        <v>0.35638618763724345</v>
      </c>
      <c r="AC108" s="3">
        <f t="shared" si="7"/>
        <v>3.9209662672827217E-2</v>
      </c>
      <c r="AD108" s="3">
        <f t="shared" si="8"/>
        <v>-9.4018899786745894E-2</v>
      </c>
      <c r="AE108" s="3">
        <f t="shared" si="9"/>
        <v>0.88481427710377503</v>
      </c>
    </row>
    <row r="109" spans="1:31" hidden="1" x14ac:dyDescent="0.25">
      <c r="A109" s="9" t="s">
        <v>148</v>
      </c>
      <c r="B109" s="1">
        <v>53.835666656494098</v>
      </c>
      <c r="C109" s="1">
        <v>39.487205505371001</v>
      </c>
      <c r="D109" s="8">
        <v>60.720386505126903</v>
      </c>
      <c r="E109" s="1">
        <v>38.784000396728501</v>
      </c>
      <c r="F109" s="3">
        <v>0.56800001859664895</v>
      </c>
      <c r="G109" s="8">
        <v>53.1923828125</v>
      </c>
      <c r="H109" s="1">
        <v>17.425930023193299</v>
      </c>
      <c r="I109" s="1">
        <v>34.452999114990199</v>
      </c>
      <c r="J109" s="8">
        <v>54.631988525390597</v>
      </c>
      <c r="K109" s="1">
        <v>34.750999450683501</v>
      </c>
      <c r="L109" s="3">
        <v>0.518840551376342</v>
      </c>
      <c r="M109" s="3">
        <v>0.55690306425094604</v>
      </c>
      <c r="N109" s="11">
        <v>18</v>
      </c>
      <c r="O109" s="11">
        <v>0</v>
      </c>
      <c r="P109" s="11">
        <v>0</v>
      </c>
      <c r="Q109" s="11">
        <v>0</v>
      </c>
      <c r="R109" s="11">
        <v>2</v>
      </c>
      <c r="S109" s="11">
        <v>100</v>
      </c>
      <c r="T109" s="10">
        <v>0.80000001192092896</v>
      </c>
      <c r="U109" s="10">
        <v>1.29999995231628</v>
      </c>
      <c r="V109" s="10">
        <v>0.89999997615814198</v>
      </c>
      <c r="W109" s="2">
        <v>2.3197486007120401E-4</v>
      </c>
      <c r="X109" s="2">
        <v>2.6027814601548E-4</v>
      </c>
      <c r="Y109" s="2">
        <v>7.3069655627477901E-5</v>
      </c>
      <c r="Z109" s="2">
        <v>7.2173883381765295E-5</v>
      </c>
      <c r="AA109" s="3">
        <f t="shared" si="5"/>
        <v>1.1949027177440921E-2</v>
      </c>
      <c r="AB109" s="3">
        <f t="shared" si="6"/>
        <v>0.38353646013161452</v>
      </c>
      <c r="AC109" s="3">
        <f t="shared" si="7"/>
        <v>2.706413280948743E-2</v>
      </c>
      <c r="AD109" s="3">
        <f t="shared" si="8"/>
        <v>-0.10026942070308191</v>
      </c>
      <c r="AE109" s="3">
        <f t="shared" si="9"/>
        <v>0.91738715173453989</v>
      </c>
    </row>
    <row r="110" spans="1:31" x14ac:dyDescent="0.25">
      <c r="A110" s="9" t="s">
        <v>28</v>
      </c>
      <c r="B110" s="1">
        <v>111.775192260742</v>
      </c>
      <c r="C110" s="1">
        <v>91.174903869628906</v>
      </c>
      <c r="D110" s="8">
        <v>144.05114746093699</v>
      </c>
      <c r="E110" s="1">
        <v>97.164001464843693</v>
      </c>
      <c r="F110" s="3">
        <v>0.73699998855590798</v>
      </c>
      <c r="G110" s="8">
        <v>117.029975891113</v>
      </c>
      <c r="H110" s="1">
        <v>87.447265625</v>
      </c>
      <c r="I110" s="1">
        <v>80.371002197265597</v>
      </c>
      <c r="J110" s="8">
        <v>144.97621154785099</v>
      </c>
      <c r="K110" s="1">
        <v>93.861999511718693</v>
      </c>
      <c r="L110" s="3">
        <v>0.58845138549804599</v>
      </c>
      <c r="M110" s="3">
        <v>0.61499947309493996</v>
      </c>
      <c r="N110" s="11">
        <v>26</v>
      </c>
      <c r="O110" s="11">
        <v>0</v>
      </c>
      <c r="P110" s="11">
        <v>0</v>
      </c>
      <c r="Q110" s="11">
        <v>0</v>
      </c>
      <c r="R110" s="11">
        <v>2</v>
      </c>
      <c r="S110" s="11">
        <v>4</v>
      </c>
      <c r="T110" s="10">
        <v>0.40000000596046398</v>
      </c>
      <c r="U110" s="10">
        <v>1.29999995231628</v>
      </c>
      <c r="V110" s="10">
        <v>0.89999997615814198</v>
      </c>
      <c r="W110" s="2">
        <v>2.8770812787115498E-4</v>
      </c>
      <c r="X110" s="2">
        <v>3.0462839640676899E-4</v>
      </c>
      <c r="Y110" s="2">
        <v>8.8140681327786297E-5</v>
      </c>
      <c r="Z110" s="2">
        <v>8.8530519860796603E-5</v>
      </c>
      <c r="AA110" s="3">
        <f t="shared" si="5"/>
        <v>4.7012074182909674E-2</v>
      </c>
      <c r="AB110" s="3">
        <f t="shared" si="6"/>
        <v>0.59008899812115667</v>
      </c>
      <c r="AC110" s="3">
        <f t="shared" si="7"/>
        <v>0.23879553459653557</v>
      </c>
      <c r="AD110" s="3">
        <f t="shared" si="8"/>
        <v>6.421775204288876E-3</v>
      </c>
      <c r="AE110" s="3">
        <f t="shared" si="9"/>
        <v>0.68042184673240891</v>
      </c>
    </row>
    <row r="111" spans="1:31" hidden="1" x14ac:dyDescent="0.25">
      <c r="A111" s="9" t="s">
        <v>148</v>
      </c>
      <c r="B111" s="1">
        <v>52.359035491943303</v>
      </c>
      <c r="C111" s="1">
        <v>38.639030456542898</v>
      </c>
      <c r="D111" s="8">
        <v>59.513587951660099</v>
      </c>
      <c r="E111" s="1">
        <v>37.762001037597599</v>
      </c>
      <c r="F111" s="3">
        <v>0.56800001859664895</v>
      </c>
      <c r="G111" s="8">
        <v>51.819587707519503</v>
      </c>
      <c r="H111" s="1">
        <v>17.810188293456999</v>
      </c>
      <c r="I111" s="1">
        <v>33.347999572753899</v>
      </c>
      <c r="J111" s="8">
        <v>55.445587158203097</v>
      </c>
      <c r="K111" s="1">
        <v>35.160999298095703</v>
      </c>
      <c r="L111" s="3">
        <v>0.53502827882766701</v>
      </c>
      <c r="M111" s="3">
        <v>0.54601520299911499</v>
      </c>
      <c r="N111" s="11">
        <v>14</v>
      </c>
      <c r="O111" s="11">
        <v>0</v>
      </c>
      <c r="P111" s="11">
        <v>0</v>
      </c>
      <c r="Q111" s="11">
        <v>0</v>
      </c>
      <c r="R111" s="11">
        <v>2</v>
      </c>
      <c r="S111" s="11">
        <v>100</v>
      </c>
      <c r="T111" s="10">
        <v>0.10000000149011599</v>
      </c>
      <c r="U111" s="10">
        <v>1.29999995231628</v>
      </c>
      <c r="V111" s="10">
        <v>0.89999997615814198</v>
      </c>
      <c r="W111" s="2">
        <v>2.0231783855706399E-4</v>
      </c>
      <c r="X111" s="2">
        <v>2.6118059759028202E-4</v>
      </c>
      <c r="Y111" s="2">
        <v>7.1795606345403899E-5</v>
      </c>
      <c r="Z111" s="2">
        <v>7.1945767558645403E-5</v>
      </c>
      <c r="AA111" s="3">
        <f t="shared" si="5"/>
        <v>1.0302859465522559E-2</v>
      </c>
      <c r="AB111" s="3">
        <f t="shared" si="6"/>
        <v>0.43496320955988893</v>
      </c>
      <c r="AC111" s="3">
        <f t="shared" si="7"/>
        <v>6.9973529529981718E-2</v>
      </c>
      <c r="AD111" s="3">
        <f t="shared" si="8"/>
        <v>-6.8354151269811453E-2</v>
      </c>
      <c r="AE111" s="3">
        <f t="shared" si="9"/>
        <v>0.79640869647539392</v>
      </c>
    </row>
    <row r="112" spans="1:31" x14ac:dyDescent="0.25">
      <c r="A112" t="s">
        <v>43</v>
      </c>
      <c r="B112" s="1">
        <v>117.81324768066401</v>
      </c>
      <c r="C112" s="1">
        <v>53.869369506835902</v>
      </c>
      <c r="D112" s="8">
        <v>118.672790527343</v>
      </c>
      <c r="E112" s="1">
        <v>73.129997253417898</v>
      </c>
      <c r="F112" s="3">
        <v>0.99000000953674305</v>
      </c>
      <c r="G112" s="8">
        <v>118.89828491210901</v>
      </c>
      <c r="H112" s="1">
        <v>10.092308998107899</v>
      </c>
      <c r="I112" s="1">
        <v>73.055999755859304</v>
      </c>
      <c r="J112" s="8">
        <v>100.696853637695</v>
      </c>
      <c r="K112" s="1">
        <v>62.291000366210902</v>
      </c>
      <c r="L112" s="3">
        <v>0.60159152746200495</v>
      </c>
      <c r="M112" s="3">
        <v>0.73702001571655196</v>
      </c>
      <c r="N112">
        <v>23</v>
      </c>
      <c r="O112">
        <v>0</v>
      </c>
      <c r="P112">
        <v>0</v>
      </c>
      <c r="Q112">
        <v>0</v>
      </c>
      <c r="R112">
        <v>2</v>
      </c>
      <c r="S112">
        <v>100</v>
      </c>
      <c r="T112">
        <v>0.40000000596046398</v>
      </c>
      <c r="U112">
        <v>1.29999995231628</v>
      </c>
      <c r="V112">
        <v>0.89999997615814198</v>
      </c>
      <c r="W112" s="2">
        <v>2.4441399727947999E-4</v>
      </c>
      <c r="X112" s="2">
        <v>2.5408700457774103E-4</v>
      </c>
      <c r="Y112" s="2">
        <v>1.3539494248107E-3</v>
      </c>
      <c r="Z112" s="2">
        <v>7.2253431426361203E-5</v>
      </c>
      <c r="AA112" s="3">
        <f t="shared" si="5"/>
        <v>9.2098066457349734E-3</v>
      </c>
      <c r="AB112" s="3">
        <f t="shared" si="6"/>
        <v>0.86927848904778426</v>
      </c>
      <c r="AC112" s="3">
        <f t="shared" si="7"/>
        <v>-0.15308405237189682</v>
      </c>
      <c r="AD112" s="3">
        <f t="shared" si="8"/>
        <v>-0.15147479729573074</v>
      </c>
      <c r="AE112" s="3">
        <f t="shared" si="9"/>
        <v>2.8034952435390563</v>
      </c>
    </row>
    <row r="113" spans="1:31" hidden="1" x14ac:dyDescent="0.25">
      <c r="A113" s="9" t="s">
        <v>149</v>
      </c>
      <c r="B113" s="1">
        <v>22.592535018920898</v>
      </c>
      <c r="C113" s="1">
        <v>40.690471649169901</v>
      </c>
      <c r="D113" s="8">
        <v>26.853603363037099</v>
      </c>
      <c r="E113" s="1">
        <v>16.687999725341701</v>
      </c>
      <c r="F113" s="3">
        <v>0.22200000286102201</v>
      </c>
      <c r="G113" s="8">
        <v>22.4788093566894</v>
      </c>
      <c r="H113" s="1">
        <v>5.6231360435485804</v>
      </c>
      <c r="I113" s="1">
        <v>14.2709999084472</v>
      </c>
      <c r="J113" s="8">
        <v>22.978811264038001</v>
      </c>
      <c r="K113" s="1">
        <v>14.5209999084472</v>
      </c>
      <c r="L113" s="3">
        <v>0.52837890386581399</v>
      </c>
      <c r="M113" s="3">
        <v>0.52837890386581399</v>
      </c>
      <c r="N113" s="11">
        <v>16</v>
      </c>
      <c r="O113" s="11">
        <v>0</v>
      </c>
      <c r="P113" s="11">
        <v>0</v>
      </c>
      <c r="Q113" s="11">
        <v>0</v>
      </c>
      <c r="R113" s="11">
        <v>2</v>
      </c>
      <c r="S113" s="11">
        <v>100</v>
      </c>
      <c r="T113" s="10">
        <v>0.40000000596046398</v>
      </c>
      <c r="U113" s="10">
        <v>1.1000000238418499</v>
      </c>
      <c r="V113" s="10">
        <v>0.80000001192092896</v>
      </c>
      <c r="W113" s="2">
        <v>2.4923088494688202E-4</v>
      </c>
      <c r="X113" s="2">
        <v>2.6302156038582298E-4</v>
      </c>
      <c r="Y113" s="2">
        <v>7.2493327024858404E-5</v>
      </c>
      <c r="Z113" s="2">
        <v>7.2554161306470605E-5</v>
      </c>
      <c r="AA113" s="3">
        <f t="shared" si="5"/>
        <v>5.0337716478586897E-3</v>
      </c>
      <c r="AB113" s="3">
        <f t="shared" si="6"/>
        <v>0.43527783452205876</v>
      </c>
      <c r="AC113" s="3">
        <f t="shared" si="7"/>
        <v>2.2243255833290246E-2</v>
      </c>
      <c r="AD113" s="3">
        <f t="shared" si="8"/>
        <v>-0.14429319025142798</v>
      </c>
      <c r="AE113" s="3">
        <f t="shared" si="9"/>
        <v>0.91108130703644408</v>
      </c>
    </row>
    <row r="114" spans="1:31" hidden="1" x14ac:dyDescent="0.25">
      <c r="A114" s="9" t="s">
        <v>149</v>
      </c>
      <c r="B114" s="1">
        <v>23.7860794067382</v>
      </c>
      <c r="C114" s="1">
        <v>39.487205505371001</v>
      </c>
      <c r="D114" s="8">
        <v>28.092002868652301</v>
      </c>
      <c r="E114" s="1">
        <v>17.4839992523193</v>
      </c>
      <c r="F114" s="3">
        <v>0.22200000286102201</v>
      </c>
      <c r="G114" s="8">
        <v>23.6252117156982</v>
      </c>
      <c r="H114" s="1">
        <v>5.7413873672485298</v>
      </c>
      <c r="I114" s="1">
        <v>15.0209999084472</v>
      </c>
      <c r="J114" s="8">
        <v>23.138811111450099</v>
      </c>
      <c r="K114" s="1">
        <v>14.600999832153301</v>
      </c>
      <c r="L114" s="3">
        <v>0.52717316150665205</v>
      </c>
      <c r="M114" s="3">
        <v>0.52717316150665205</v>
      </c>
      <c r="N114" s="11">
        <v>16</v>
      </c>
      <c r="O114" s="11">
        <v>0</v>
      </c>
      <c r="P114" s="11">
        <v>0</v>
      </c>
      <c r="Q114" s="11">
        <v>0</v>
      </c>
      <c r="R114" s="11">
        <v>2</v>
      </c>
      <c r="S114" s="11">
        <v>100</v>
      </c>
      <c r="T114" s="10">
        <v>0.80000001192092896</v>
      </c>
      <c r="U114" s="10">
        <v>1.29999995231628</v>
      </c>
      <c r="V114" s="10">
        <v>0.89999997615814198</v>
      </c>
      <c r="W114" s="2">
        <v>2.4171866243705099E-4</v>
      </c>
      <c r="X114" s="2">
        <v>2.62765039224177E-4</v>
      </c>
      <c r="Y114" s="2">
        <v>7.1469541580881896E-5</v>
      </c>
      <c r="Z114" s="2">
        <v>7.1378308348357596E-5</v>
      </c>
      <c r="AA114" s="3">
        <f t="shared" si="5"/>
        <v>6.7631024133564801E-3</v>
      </c>
      <c r="AB114" s="3">
        <f t="shared" si="6"/>
        <v>0.41401750730872089</v>
      </c>
      <c r="AC114" s="3">
        <f t="shared" si="7"/>
        <v>-2.0588200863609719E-2</v>
      </c>
      <c r="AD114" s="3">
        <f t="shared" si="8"/>
        <v>-0.17632034925959084</v>
      </c>
      <c r="AE114" s="3">
        <f t="shared" si="9"/>
        <v>1.0847183046771496</v>
      </c>
    </row>
    <row r="115" spans="1:31" x14ac:dyDescent="0.25">
      <c r="A115" s="9" t="s">
        <v>40</v>
      </c>
      <c r="B115" s="1">
        <v>188.27322387695301</v>
      </c>
      <c r="C115" s="1">
        <v>53.869369506835902</v>
      </c>
      <c r="D115" s="8">
        <v>187.73455810546801</v>
      </c>
      <c r="E115" s="1">
        <v>134.70199584960901</v>
      </c>
      <c r="F115" s="3">
        <v>1</v>
      </c>
      <c r="G115" s="8">
        <v>187.73455810546801</v>
      </c>
      <c r="H115" s="1">
        <v>187.73455810546801</v>
      </c>
      <c r="I115" s="1">
        <v>134.70199584960901</v>
      </c>
      <c r="J115" s="8">
        <v>135.98861694335901</v>
      </c>
      <c r="K115" s="1">
        <v>83.079002380371094</v>
      </c>
      <c r="L115" s="3">
        <v>0.60279035568237305</v>
      </c>
      <c r="M115" s="3">
        <v>0.77115517854690496</v>
      </c>
      <c r="N115" s="11">
        <v>24</v>
      </c>
      <c r="O115" s="11">
        <v>0</v>
      </c>
      <c r="P115" s="11">
        <v>0</v>
      </c>
      <c r="Q115" s="11">
        <v>0</v>
      </c>
      <c r="R115" s="11">
        <v>2</v>
      </c>
      <c r="S115" s="11">
        <v>4</v>
      </c>
      <c r="T115" s="10">
        <v>0.40000000596046398</v>
      </c>
      <c r="U115" s="10">
        <v>1.29999995231628</v>
      </c>
      <c r="V115" s="10">
        <v>0.89999997615814198</v>
      </c>
      <c r="W115" s="2">
        <v>2.7938734274357498E-4</v>
      </c>
      <c r="X115" s="2">
        <v>2.7605268405750302E-4</v>
      </c>
      <c r="Y115" s="2">
        <v>8.1853962910827195E-5</v>
      </c>
      <c r="Z115" s="2">
        <v>7.6112162787467201E-5</v>
      </c>
      <c r="AA115" s="3">
        <f t="shared" si="5"/>
        <v>2.8610853970241048E-3</v>
      </c>
      <c r="AB115" s="3">
        <f t="shared" si="6"/>
        <v>1.5244144898726233</v>
      </c>
      <c r="AC115" s="3">
        <f t="shared" si="7"/>
        <v>-0.27563354176399685</v>
      </c>
      <c r="AD115" s="3">
        <f t="shared" si="8"/>
        <v>-0.27563354176399685</v>
      </c>
      <c r="AE115" s="3">
        <f t="shared" si="9"/>
        <v>1.2756335417639968</v>
      </c>
    </row>
    <row r="116" spans="1:31" hidden="1" x14ac:dyDescent="0.25">
      <c r="A116" s="9" t="s">
        <v>149</v>
      </c>
      <c r="B116" s="1">
        <v>22.518291473388601</v>
      </c>
      <c r="C116" s="1">
        <v>38.639030456542898</v>
      </c>
      <c r="D116" s="8">
        <v>26.810398101806602</v>
      </c>
      <c r="E116" s="1">
        <v>16.663000106811499</v>
      </c>
      <c r="F116" s="3">
        <v>0.22200000286102201</v>
      </c>
      <c r="G116" s="8">
        <v>22.463605880737301</v>
      </c>
      <c r="H116" s="1">
        <v>5.5871462821960396</v>
      </c>
      <c r="I116" s="1">
        <v>14.2600002288818</v>
      </c>
      <c r="J116" s="8">
        <v>22.743606567382798</v>
      </c>
      <c r="K116" s="1">
        <v>14.399999618530201</v>
      </c>
      <c r="L116" s="3">
        <v>0.52592253684997503</v>
      </c>
      <c r="M116" s="3">
        <v>0.52592253684997503</v>
      </c>
      <c r="N116" s="11">
        <v>14</v>
      </c>
      <c r="O116" s="11">
        <v>0</v>
      </c>
      <c r="P116" s="11">
        <v>0</v>
      </c>
      <c r="Q116" s="11">
        <v>0</v>
      </c>
      <c r="R116" s="11">
        <v>2</v>
      </c>
      <c r="S116" s="11">
        <v>100</v>
      </c>
      <c r="T116" s="10">
        <v>0.10000000149011599</v>
      </c>
      <c r="U116" s="10">
        <v>1.29999995231628</v>
      </c>
      <c r="V116" s="10">
        <v>0.89999997615814198</v>
      </c>
      <c r="W116" s="2">
        <v>2.2536446340382099E-4</v>
      </c>
      <c r="X116" s="2">
        <v>2.60916509432718E-4</v>
      </c>
      <c r="Y116" s="2">
        <v>7.2667062340769903E-5</v>
      </c>
      <c r="Z116" s="2">
        <v>7.2369279223494205E-5</v>
      </c>
      <c r="AA116" s="3">
        <f t="shared" si="5"/>
        <v>2.4284965276306766E-3</v>
      </c>
      <c r="AB116" s="3">
        <f t="shared" si="6"/>
        <v>0.41138257615023738</v>
      </c>
      <c r="AC116" s="3">
        <f t="shared" si="7"/>
        <v>1.246463671647657E-2</v>
      </c>
      <c r="AD116" s="3">
        <f t="shared" si="8"/>
        <v>-0.15168709987002263</v>
      </c>
      <c r="AE116" s="3">
        <f t="shared" si="9"/>
        <v>0.94988484773743198</v>
      </c>
    </row>
    <row r="117" spans="1:31" x14ac:dyDescent="0.25">
      <c r="A117" s="9" t="s">
        <v>206</v>
      </c>
      <c r="B117" s="1">
        <v>104.313842773437</v>
      </c>
      <c r="C117" s="1">
        <v>53.869369506835902</v>
      </c>
      <c r="D117" s="8">
        <v>104.45806121826099</v>
      </c>
      <c r="E117" s="1">
        <v>65.778999328613196</v>
      </c>
      <c r="F117" s="3">
        <v>0.98600000143051103</v>
      </c>
      <c r="G117" s="8">
        <v>104.643432617187</v>
      </c>
      <c r="H117" s="1">
        <v>12.9555549621582</v>
      </c>
      <c r="I117" s="1">
        <v>65.635002136230398</v>
      </c>
      <c r="J117" s="8">
        <v>100.197700500488</v>
      </c>
      <c r="K117" s="1">
        <v>62.092998504638601</v>
      </c>
      <c r="L117" s="3">
        <v>0.60940039157867398</v>
      </c>
      <c r="M117" s="3">
        <v>0.74080234766006403</v>
      </c>
      <c r="N117" s="11">
        <v>24</v>
      </c>
      <c r="O117" s="11">
        <v>0</v>
      </c>
      <c r="P117" s="11">
        <v>0</v>
      </c>
      <c r="Q117" s="11">
        <v>0</v>
      </c>
      <c r="R117" s="11">
        <v>2</v>
      </c>
      <c r="S117" s="11">
        <v>100</v>
      </c>
      <c r="T117" s="10">
        <v>0.40000000596046398</v>
      </c>
      <c r="U117" s="10">
        <v>1.29999995231628</v>
      </c>
      <c r="V117" s="10">
        <v>0.89999997615814198</v>
      </c>
      <c r="W117" s="2">
        <v>2.43446644162759E-4</v>
      </c>
      <c r="X117" s="2">
        <v>2.6275392156094302E-4</v>
      </c>
      <c r="Y117" s="2">
        <v>7.26695507182739E-5</v>
      </c>
      <c r="Z117" s="2">
        <v>7.3116636485792696E-5</v>
      </c>
      <c r="AA117" s="3">
        <f t="shared" si="5"/>
        <v>3.159598333136361E-3</v>
      </c>
      <c r="AB117" s="3">
        <f t="shared" si="6"/>
        <v>0.86001249722763384</v>
      </c>
      <c r="AC117" s="3">
        <f t="shared" si="7"/>
        <v>-4.2484578396454697E-2</v>
      </c>
      <c r="AD117" s="3">
        <f t="shared" si="8"/>
        <v>-4.0785370397322822E-2</v>
      </c>
      <c r="AE117" s="3">
        <f t="shared" si="9"/>
        <v>1.3431525804710427</v>
      </c>
    </row>
    <row r="118" spans="1:31" hidden="1" x14ac:dyDescent="0.25">
      <c r="A118" s="9" t="s">
        <v>150</v>
      </c>
      <c r="B118" s="1">
        <v>43.198661804199197</v>
      </c>
      <c r="C118" s="1">
        <v>40.690471649169901</v>
      </c>
      <c r="D118" s="8">
        <v>45.866065979003899</v>
      </c>
      <c r="E118" s="1">
        <v>29.731000900268501</v>
      </c>
      <c r="F118" s="3">
        <v>0.66699999570846502</v>
      </c>
      <c r="G118" s="8">
        <v>41.8548583984375</v>
      </c>
      <c r="H118" s="1">
        <v>12.0456428527832</v>
      </c>
      <c r="I118" s="1">
        <v>27.4370002746582</v>
      </c>
      <c r="J118" s="8">
        <v>39.848865509033203</v>
      </c>
      <c r="K118" s="1">
        <v>26.4340000152587</v>
      </c>
      <c r="L118" s="3">
        <v>0.47416990995407099</v>
      </c>
      <c r="M118" s="3">
        <v>0.50634431838989202</v>
      </c>
      <c r="N118" s="11">
        <v>15</v>
      </c>
      <c r="O118" s="11">
        <v>0</v>
      </c>
      <c r="P118" s="11">
        <v>0</v>
      </c>
      <c r="Q118" s="11">
        <v>0</v>
      </c>
      <c r="R118" s="11">
        <v>2</v>
      </c>
      <c r="S118" s="11">
        <v>100</v>
      </c>
      <c r="T118" s="10">
        <v>0.40000000596046398</v>
      </c>
      <c r="U118" s="10">
        <v>1.1000000238418499</v>
      </c>
      <c r="V118" s="10">
        <v>0.80000001192092896</v>
      </c>
      <c r="W118" s="2">
        <v>2.1036995167378301E-4</v>
      </c>
      <c r="X118" s="2">
        <v>2.6163086295127798E-4</v>
      </c>
      <c r="Y118" s="2">
        <v>7.3144277848768898E-5</v>
      </c>
      <c r="Z118" s="2">
        <v>7.2051137976813994E-5</v>
      </c>
      <c r="AA118" s="3">
        <f t="shared" si="5"/>
        <v>3.1107523928694262E-2</v>
      </c>
      <c r="AB118" s="3">
        <f t="shared" si="6"/>
        <v>2.0683125705520458E-2</v>
      </c>
      <c r="AC118" s="3">
        <f t="shared" si="7"/>
        <v>-4.7927360554137807E-2</v>
      </c>
      <c r="AD118" s="3">
        <f t="shared" si="8"/>
        <v>-0.13119068185889735</v>
      </c>
      <c r="AE118" s="3">
        <f t="shared" si="9"/>
        <v>1.1665326553277982</v>
      </c>
    </row>
    <row r="119" spans="1:31" hidden="1" x14ac:dyDescent="0.25">
      <c r="A119" s="9" t="s">
        <v>150</v>
      </c>
      <c r="B119" s="1">
        <v>39.711563110351499</v>
      </c>
      <c r="C119" s="1">
        <v>39.487205505371001</v>
      </c>
      <c r="D119" s="8">
        <v>43.2544555664062</v>
      </c>
      <c r="E119" s="1">
        <v>28.420000076293899</v>
      </c>
      <c r="F119" s="3">
        <v>0.66699999570846502</v>
      </c>
      <c r="G119" s="8">
        <v>38.5032539367675</v>
      </c>
      <c r="H119" s="1">
        <v>14.2678670883178</v>
      </c>
      <c r="I119" s="1">
        <v>25.7560005187988</v>
      </c>
      <c r="J119" s="8">
        <v>44.3868598937988</v>
      </c>
      <c r="K119" s="1">
        <v>28.702999114990199</v>
      </c>
      <c r="L119" s="3">
        <v>0.474886745214462</v>
      </c>
      <c r="M119" s="3">
        <v>0.529410541057586</v>
      </c>
      <c r="N119" s="11">
        <v>14</v>
      </c>
      <c r="O119" s="11">
        <v>0</v>
      </c>
      <c r="P119" s="11">
        <v>0</v>
      </c>
      <c r="Q119" s="11">
        <v>0</v>
      </c>
      <c r="R119" s="11">
        <v>2</v>
      </c>
      <c r="S119" s="11">
        <v>100</v>
      </c>
      <c r="T119" s="10">
        <v>0.80000001192092896</v>
      </c>
      <c r="U119" s="10">
        <v>1.29999995231628</v>
      </c>
      <c r="V119" s="10">
        <v>0.89999997615814198</v>
      </c>
      <c r="W119" s="2">
        <v>1.8658851331565499E-4</v>
      </c>
      <c r="X119" s="2">
        <v>2.68178439000621E-4</v>
      </c>
      <c r="Y119" s="2">
        <v>7.2111863119061996E-5</v>
      </c>
      <c r="Z119" s="2">
        <v>7.2392038418911397E-5</v>
      </c>
      <c r="AA119" s="3">
        <f t="shared" si="5"/>
        <v>3.0427137058954803E-2</v>
      </c>
      <c r="AB119" s="3">
        <f t="shared" si="6"/>
        <v>0.12408207483209602</v>
      </c>
      <c r="AC119" s="3">
        <f t="shared" si="7"/>
        <v>0.15280801894545673</v>
      </c>
      <c r="AD119" s="3">
        <f t="shared" si="8"/>
        <v>2.6180061974287967E-2</v>
      </c>
      <c r="AE119" s="3">
        <f t="shared" si="9"/>
        <v>0.58763241060405869</v>
      </c>
    </row>
    <row r="120" spans="1:31" x14ac:dyDescent="0.25">
      <c r="A120" s="9" t="s">
        <v>197</v>
      </c>
      <c r="B120" s="1">
        <v>205.13523864746</v>
      </c>
      <c r="C120" s="1">
        <v>53.869369506835902</v>
      </c>
      <c r="D120" s="8">
        <v>200.18511962890599</v>
      </c>
      <c r="E120" s="1">
        <v>145.41799926757801</v>
      </c>
      <c r="F120" s="3">
        <v>1</v>
      </c>
      <c r="G120" s="8">
        <v>200.18511962890599</v>
      </c>
      <c r="H120" s="1">
        <v>200.18511962890599</v>
      </c>
      <c r="I120" s="1">
        <v>145.41799926757801</v>
      </c>
      <c r="J120" s="8">
        <v>136.24629211425699</v>
      </c>
      <c r="K120" s="1">
        <v>83.282997131347599</v>
      </c>
      <c r="L120" s="3">
        <v>0.61791706085205</v>
      </c>
      <c r="M120" s="3">
        <v>0.77258789539337103</v>
      </c>
      <c r="N120" s="11">
        <v>21</v>
      </c>
      <c r="O120" s="11">
        <v>0</v>
      </c>
      <c r="P120" s="11">
        <v>0</v>
      </c>
      <c r="Q120" s="11">
        <v>0</v>
      </c>
      <c r="R120" s="11">
        <v>2</v>
      </c>
      <c r="S120" s="11">
        <v>4</v>
      </c>
      <c r="T120" s="10">
        <v>0.40000000596046398</v>
      </c>
      <c r="U120" s="10">
        <v>1.29999995231628</v>
      </c>
      <c r="V120" s="10">
        <v>0.89999997615814198</v>
      </c>
      <c r="W120" s="2">
        <v>2.8047960950061598E-4</v>
      </c>
      <c r="X120" s="2">
        <v>2.7784105623140899E-4</v>
      </c>
      <c r="Y120" s="2">
        <v>7.64568103477358E-5</v>
      </c>
      <c r="Z120" s="2">
        <v>7.6138079748488895E-5</v>
      </c>
      <c r="AA120" s="3">
        <f t="shared" si="5"/>
        <v>2.4131002801820654E-2</v>
      </c>
      <c r="AB120" s="3">
        <f t="shared" si="6"/>
        <v>1.529197823578901</v>
      </c>
      <c r="AC120" s="3">
        <f t="shared" si="7"/>
        <v>-0.31939850291158439</v>
      </c>
      <c r="AD120" s="3">
        <f t="shared" si="8"/>
        <v>-0.31939850291158439</v>
      </c>
      <c r="AE120" s="3">
        <f t="shared" si="9"/>
        <v>1.3193985029115844</v>
      </c>
    </row>
    <row r="121" spans="1:31" hidden="1" x14ac:dyDescent="0.25">
      <c r="A121" s="9" t="s">
        <v>150</v>
      </c>
      <c r="B121" s="1">
        <v>39.711563110351499</v>
      </c>
      <c r="C121" s="1">
        <v>38.639030456542898</v>
      </c>
      <c r="D121" s="8">
        <v>43.582462310791001</v>
      </c>
      <c r="E121" s="1">
        <v>28.583999633788999</v>
      </c>
      <c r="F121" s="3">
        <v>0.66699999570846502</v>
      </c>
      <c r="G121" s="8">
        <v>38.5032539367675</v>
      </c>
      <c r="H121" s="1">
        <v>15.2528533935546</v>
      </c>
      <c r="I121" s="1">
        <v>25.7560005187988</v>
      </c>
      <c r="J121" s="8">
        <v>44.841259002685497</v>
      </c>
      <c r="K121" s="1">
        <v>28.924999237060501</v>
      </c>
      <c r="L121" s="3">
        <v>0.474886745214462</v>
      </c>
      <c r="M121" s="3">
        <v>0.529410541057586</v>
      </c>
      <c r="N121" s="11">
        <v>14</v>
      </c>
      <c r="O121" s="11">
        <v>0</v>
      </c>
      <c r="P121" s="11">
        <v>0</v>
      </c>
      <c r="Q121" s="11">
        <v>0</v>
      </c>
      <c r="R121" s="11">
        <v>2</v>
      </c>
      <c r="S121" s="11">
        <v>100</v>
      </c>
      <c r="T121" s="10">
        <v>0.10000000149011599</v>
      </c>
      <c r="U121" s="10">
        <v>1.29999995231628</v>
      </c>
      <c r="V121" s="10">
        <v>0.89999997615814198</v>
      </c>
      <c r="W121" s="2">
        <v>1.8463601008988901E-4</v>
      </c>
      <c r="X121" s="2">
        <v>2.5906768860295399E-4</v>
      </c>
      <c r="Y121" s="2">
        <v>7.3096663982141695E-5</v>
      </c>
      <c r="Z121" s="2">
        <v>7.2258146246895194E-5</v>
      </c>
      <c r="AA121" s="3">
        <f t="shared" si="5"/>
        <v>3.0427137058954803E-2</v>
      </c>
      <c r="AB121" s="3">
        <f t="shared" si="6"/>
        <v>0.1605171887819031</v>
      </c>
      <c r="AC121" s="3">
        <f t="shared" si="7"/>
        <v>0.16460959575849546</v>
      </c>
      <c r="AD121" s="3">
        <f t="shared" si="8"/>
        <v>2.8883101714581604E-2</v>
      </c>
      <c r="AE121" s="3">
        <f t="shared" si="9"/>
        <v>0.58447085916421071</v>
      </c>
    </row>
    <row r="122" spans="1:31" x14ac:dyDescent="0.25">
      <c r="A122" s="9" t="s">
        <v>160</v>
      </c>
      <c r="B122" s="1">
        <v>182.80294799804599</v>
      </c>
      <c r="C122" s="1">
        <v>53.869369506835902</v>
      </c>
      <c r="D122" s="8">
        <v>181.115951538085</v>
      </c>
      <c r="E122" s="1">
        <v>128.72799682617099</v>
      </c>
      <c r="F122" s="3">
        <v>1</v>
      </c>
      <c r="G122" s="8">
        <v>181.115951538085</v>
      </c>
      <c r="H122" s="1">
        <v>181.115951538085</v>
      </c>
      <c r="I122" s="1">
        <v>128.72799682617099</v>
      </c>
      <c r="J122" s="8">
        <v>135.99298095703099</v>
      </c>
      <c r="K122" s="1">
        <v>83.775001525878906</v>
      </c>
      <c r="L122" s="3">
        <v>0.633167564868927</v>
      </c>
      <c r="M122" s="3">
        <v>0.77881026268005304</v>
      </c>
      <c r="N122" s="11">
        <v>20</v>
      </c>
      <c r="O122" s="11">
        <v>0</v>
      </c>
      <c r="P122" s="11">
        <v>0</v>
      </c>
      <c r="Q122" s="11">
        <v>0</v>
      </c>
      <c r="R122" s="11">
        <v>2</v>
      </c>
      <c r="S122" s="11">
        <v>4</v>
      </c>
      <c r="T122" s="10">
        <v>0.40000000596046398</v>
      </c>
      <c r="U122" s="10">
        <v>1.29999995231628</v>
      </c>
      <c r="V122" s="10">
        <v>0.89999997615814198</v>
      </c>
      <c r="W122" s="2">
        <v>2.8590729925781402E-4</v>
      </c>
      <c r="X122" s="2">
        <v>2.75254948064684E-4</v>
      </c>
      <c r="Y122" s="2">
        <v>7.7401287853717804E-5</v>
      </c>
      <c r="Z122" s="2">
        <v>7.5743293564300903E-5</v>
      </c>
      <c r="AA122" s="3">
        <f t="shared" si="5"/>
        <v>9.2284970151522219E-3</v>
      </c>
      <c r="AB122" s="3">
        <f t="shared" si="6"/>
        <v>1.5244955009130705</v>
      </c>
      <c r="AC122" s="3">
        <f t="shared" si="7"/>
        <v>-0.24913857778874635</v>
      </c>
      <c r="AD122" s="3">
        <f t="shared" si="8"/>
        <v>-0.24913857778874635</v>
      </c>
      <c r="AE122" s="3">
        <f t="shared" si="9"/>
        <v>1.2491385777887463</v>
      </c>
    </row>
    <row r="123" spans="1:31" hidden="1" x14ac:dyDescent="0.25">
      <c r="A123" s="9" t="s">
        <v>80</v>
      </c>
      <c r="B123" s="1">
        <v>44.547660827636697</v>
      </c>
      <c r="C123" s="1">
        <v>40.690471649169901</v>
      </c>
      <c r="D123" s="8">
        <v>52.633998870849602</v>
      </c>
      <c r="E123" s="1">
        <v>33.311000823974602</v>
      </c>
      <c r="F123" s="3">
        <v>0.51200002431869496</v>
      </c>
      <c r="G123" s="8">
        <v>45.2683906555175</v>
      </c>
      <c r="H123" s="1">
        <v>15.093446731567299</v>
      </c>
      <c r="I123" s="1">
        <v>29.1310005187988</v>
      </c>
      <c r="J123" s="8">
        <v>44.686389923095703</v>
      </c>
      <c r="K123" s="1">
        <v>28.840000152587798</v>
      </c>
      <c r="L123" s="3">
        <v>0.52272379398345903</v>
      </c>
      <c r="M123" s="3">
        <v>0.54537701606750399</v>
      </c>
      <c r="N123" s="11">
        <v>15</v>
      </c>
      <c r="O123" s="11">
        <v>0</v>
      </c>
      <c r="P123" s="11">
        <v>0</v>
      </c>
      <c r="Q123" s="11">
        <v>0</v>
      </c>
      <c r="R123" s="11">
        <v>2</v>
      </c>
      <c r="S123" s="11">
        <v>100</v>
      </c>
      <c r="T123" s="10">
        <v>0.40000000596046398</v>
      </c>
      <c r="U123" s="10">
        <v>1.1000000238418499</v>
      </c>
      <c r="V123" s="10">
        <v>0.80000001192092896</v>
      </c>
      <c r="W123" s="2">
        <v>2.6592469657771203E-4</v>
      </c>
      <c r="X123" s="2">
        <v>2.69848154857754E-4</v>
      </c>
      <c r="Y123" s="2">
        <v>1.5414344379678299E-3</v>
      </c>
      <c r="Z123" s="2">
        <v>7.2482100222259706E-5</v>
      </c>
      <c r="AA123" s="3">
        <f t="shared" si="5"/>
        <v>1.617884787866735E-2</v>
      </c>
      <c r="AB123" s="3">
        <f t="shared" si="6"/>
        <v>9.8202800605957596E-2</v>
      </c>
      <c r="AC123" s="3">
        <f t="shared" si="7"/>
        <v>-1.28566693888169E-2</v>
      </c>
      <c r="AD123" s="3">
        <f t="shared" si="8"/>
        <v>-0.15099762735594729</v>
      </c>
      <c r="AE123" s="3">
        <f t="shared" si="9"/>
        <v>1.0385598294923959</v>
      </c>
    </row>
    <row r="124" spans="1:31" hidden="1" x14ac:dyDescent="0.25">
      <c r="A124" s="9" t="s">
        <v>80</v>
      </c>
      <c r="B124" s="1">
        <v>48.2097778320312</v>
      </c>
      <c r="C124" s="1">
        <v>39.487205505371001</v>
      </c>
      <c r="D124" s="8">
        <v>57.030803680419901</v>
      </c>
      <c r="E124" s="1">
        <v>35.653999328613203</v>
      </c>
      <c r="F124" s="3">
        <v>0.51200002431869496</v>
      </c>
      <c r="G124" s="8">
        <v>49.177192687988203</v>
      </c>
      <c r="H124" s="1">
        <v>16.093446731567301</v>
      </c>
      <c r="I124" s="1">
        <v>31.2299995422363</v>
      </c>
      <c r="J124" s="8">
        <v>46.488395690917898</v>
      </c>
      <c r="K124" s="1">
        <v>29.740999221801701</v>
      </c>
      <c r="L124" s="3">
        <v>0.52235907316207797</v>
      </c>
      <c r="M124" s="3">
        <v>0.56044477224349898</v>
      </c>
      <c r="N124" s="11">
        <v>18</v>
      </c>
      <c r="O124" s="11">
        <v>0</v>
      </c>
      <c r="P124" s="11">
        <v>0</v>
      </c>
      <c r="Q124" s="11">
        <v>0</v>
      </c>
      <c r="R124" s="11">
        <v>2</v>
      </c>
      <c r="S124" s="11">
        <v>100</v>
      </c>
      <c r="T124" s="10">
        <v>0.80000001192092896</v>
      </c>
      <c r="U124" s="10">
        <v>1.29999995231628</v>
      </c>
      <c r="V124" s="10">
        <v>0.89999997615814198</v>
      </c>
      <c r="W124" s="2">
        <v>2.4650708655826699E-4</v>
      </c>
      <c r="X124" s="2">
        <v>2.6349670952185902E-4</v>
      </c>
      <c r="Y124" s="2">
        <v>1.0777324205264399E-3</v>
      </c>
      <c r="Z124" s="2">
        <v>7.2575567173771506E-5</v>
      </c>
      <c r="AA124" s="3">
        <f t="shared" si="5"/>
        <v>2.0066776895915083E-2</v>
      </c>
      <c r="AB124" s="3">
        <f t="shared" si="6"/>
        <v>0.17730275151009617</v>
      </c>
      <c r="AC124" s="3">
        <f t="shared" si="7"/>
        <v>-5.4675691110099879E-2</v>
      </c>
      <c r="AD124" s="3">
        <f t="shared" si="8"/>
        <v>-0.18485462783547402</v>
      </c>
      <c r="AE124" s="3">
        <f t="shared" si="9"/>
        <v>1.1670740296916156</v>
      </c>
    </row>
    <row r="125" spans="1:31" x14ac:dyDescent="0.25">
      <c r="A125" s="9" t="s">
        <v>44</v>
      </c>
      <c r="B125" s="1">
        <v>175.86273193359301</v>
      </c>
      <c r="C125" s="1">
        <v>53.869369506835902</v>
      </c>
      <c r="D125" s="8">
        <v>177.158447265625</v>
      </c>
      <c r="E125" s="1">
        <v>127.53199768066401</v>
      </c>
      <c r="F125" s="3">
        <v>1</v>
      </c>
      <c r="G125" s="8">
        <v>177.158447265625</v>
      </c>
      <c r="H125" s="1">
        <v>177.158447265625</v>
      </c>
      <c r="I125" s="1">
        <v>127.53199768066401</v>
      </c>
      <c r="J125" s="8">
        <v>151.47834777832</v>
      </c>
      <c r="K125" s="1">
        <v>92.389999389648395</v>
      </c>
      <c r="L125" s="3">
        <v>0.63611263036727905</v>
      </c>
      <c r="M125" s="3">
        <v>0.78266906738281194</v>
      </c>
      <c r="N125" s="11">
        <v>21</v>
      </c>
      <c r="O125" s="11">
        <v>0</v>
      </c>
      <c r="P125" s="11">
        <v>0</v>
      </c>
      <c r="Q125" s="11">
        <v>0</v>
      </c>
      <c r="R125" s="11">
        <v>2</v>
      </c>
      <c r="S125" s="11">
        <v>4</v>
      </c>
      <c r="T125" s="10">
        <v>0.40000000596046398</v>
      </c>
      <c r="U125" s="10">
        <v>1.29999995231628</v>
      </c>
      <c r="V125" s="10">
        <v>0.89999997615814198</v>
      </c>
      <c r="W125" s="2">
        <v>2.7666415553539899E-4</v>
      </c>
      <c r="X125" s="2">
        <v>2.7709451387636298E-4</v>
      </c>
      <c r="Y125" s="2">
        <v>8.3576305769383894E-5</v>
      </c>
      <c r="Z125" s="2">
        <v>7.6592201367020593E-5</v>
      </c>
      <c r="AA125" s="3">
        <f t="shared" si="5"/>
        <v>7.3677652893579526E-3</v>
      </c>
      <c r="AB125" s="3">
        <f t="shared" si="6"/>
        <v>1.8119569463143193</v>
      </c>
      <c r="AC125" s="3">
        <f t="shared" si="7"/>
        <v>-0.14495554619984438</v>
      </c>
      <c r="AD125" s="3">
        <f t="shared" si="8"/>
        <v>-0.14495554619984438</v>
      </c>
      <c r="AE125" s="3">
        <f t="shared" si="9"/>
        <v>1.1449555461998444</v>
      </c>
    </row>
    <row r="126" spans="1:31" hidden="1" x14ac:dyDescent="0.25">
      <c r="A126" s="9" t="s">
        <v>80</v>
      </c>
      <c r="B126" s="1">
        <v>41.479503631591797</v>
      </c>
      <c r="C126" s="1">
        <v>38.639030456542898</v>
      </c>
      <c r="D126" s="8">
        <v>50.224395751953097</v>
      </c>
      <c r="E126" s="1">
        <v>32.105998992919901</v>
      </c>
      <c r="F126" s="3">
        <v>0.51200002431869496</v>
      </c>
      <c r="G126" s="8">
        <v>42.256381988525298</v>
      </c>
      <c r="H126" s="1">
        <v>16.327873229980401</v>
      </c>
      <c r="I126" s="1">
        <v>27.625</v>
      </c>
      <c r="J126" s="8">
        <v>46.774394989013601</v>
      </c>
      <c r="K126" s="1">
        <v>29.885999679565401</v>
      </c>
      <c r="L126" s="3">
        <v>0.43935137987136802</v>
      </c>
      <c r="M126" s="3">
        <v>0.48398509621620101</v>
      </c>
      <c r="N126" s="11">
        <v>15</v>
      </c>
      <c r="O126" s="11">
        <v>0</v>
      </c>
      <c r="P126" s="11">
        <v>0</v>
      </c>
      <c r="Q126" s="11">
        <v>0</v>
      </c>
      <c r="R126" s="11">
        <v>2</v>
      </c>
      <c r="S126" s="11">
        <v>100</v>
      </c>
      <c r="T126" s="10">
        <v>0.10000000149011599</v>
      </c>
      <c r="U126" s="10">
        <v>1.29999995231628</v>
      </c>
      <c r="V126" s="10">
        <v>0.89999997615814198</v>
      </c>
      <c r="W126" s="2">
        <v>2.6228360366076198E-4</v>
      </c>
      <c r="X126" s="2">
        <v>2.6346914819441698E-4</v>
      </c>
      <c r="Y126" s="2">
        <v>1.7961726989597E-3</v>
      </c>
      <c r="Z126" s="2">
        <v>7.2540111432317604E-5</v>
      </c>
      <c r="AA126" s="3">
        <f t="shared" si="5"/>
        <v>1.8729210547780324E-2</v>
      </c>
      <c r="AB126" s="3">
        <f t="shared" si="6"/>
        <v>0.2105478433683915</v>
      </c>
      <c r="AC126" s="3">
        <f t="shared" si="7"/>
        <v>0.10691906850224818</v>
      </c>
      <c r="AD126" s="3">
        <f t="shared" si="8"/>
        <v>-6.8691732598999647E-2</v>
      </c>
      <c r="AE126" s="3">
        <f t="shared" si="9"/>
        <v>0.72329445869333697</v>
      </c>
    </row>
    <row r="127" spans="1:31" x14ac:dyDescent="0.25">
      <c r="A127" s="9" t="s">
        <v>158</v>
      </c>
      <c r="B127" s="1">
        <v>145.17599487304599</v>
      </c>
      <c r="C127" s="1">
        <v>53.869369506835902</v>
      </c>
      <c r="D127" s="8">
        <v>146.27603149414</v>
      </c>
      <c r="E127" s="1">
        <v>94.032997131347599</v>
      </c>
      <c r="F127" s="3">
        <v>1</v>
      </c>
      <c r="G127" s="8">
        <v>146.27603149414</v>
      </c>
      <c r="H127" s="1">
        <v>146.27603149414</v>
      </c>
      <c r="I127" s="1">
        <v>94.032997131347599</v>
      </c>
      <c r="J127" s="8">
        <v>151.12025451660099</v>
      </c>
      <c r="K127" s="1">
        <v>92.388000488281193</v>
      </c>
      <c r="L127" s="3">
        <v>0.63612639904022195</v>
      </c>
      <c r="M127" s="3">
        <v>0.74497318267822199</v>
      </c>
      <c r="N127" s="11">
        <v>24</v>
      </c>
      <c r="O127" s="11">
        <v>0</v>
      </c>
      <c r="P127" s="11">
        <v>0</v>
      </c>
      <c r="Q127" s="11">
        <v>0</v>
      </c>
      <c r="R127" s="11">
        <v>2</v>
      </c>
      <c r="S127" s="11">
        <v>100</v>
      </c>
      <c r="T127" s="10">
        <v>0.40000000596046398</v>
      </c>
      <c r="U127" s="10">
        <v>1.29999995231628</v>
      </c>
      <c r="V127" s="10">
        <v>0.89999997615814198</v>
      </c>
      <c r="W127" s="2">
        <v>2.1800782997161101E-4</v>
      </c>
      <c r="X127" s="2">
        <v>2.5158273638226E-4</v>
      </c>
      <c r="Y127" s="2">
        <v>7.1825350460130694E-5</v>
      </c>
      <c r="Z127" s="2">
        <v>7.1692331403028206E-5</v>
      </c>
      <c r="AA127" s="3">
        <f t="shared" si="5"/>
        <v>7.5772624947806943E-3</v>
      </c>
      <c r="AB127" s="3">
        <f t="shared" si="6"/>
        <v>1.8053095089116304</v>
      </c>
      <c r="AC127" s="3">
        <f t="shared" si="7"/>
        <v>3.3116997863420025E-2</v>
      </c>
      <c r="AD127" s="3">
        <f t="shared" si="8"/>
        <v>3.3116997863420025E-2</v>
      </c>
      <c r="AE127" s="3">
        <f t="shared" si="9"/>
        <v>0.96688300213657996</v>
      </c>
    </row>
    <row r="128" spans="1:31" hidden="1" x14ac:dyDescent="0.25">
      <c r="A128" s="9" t="s">
        <v>69</v>
      </c>
      <c r="B128" s="1">
        <v>50.500164031982401</v>
      </c>
      <c r="C128" s="1">
        <v>40.690471649169901</v>
      </c>
      <c r="D128" s="8">
        <v>59.17036819458</v>
      </c>
      <c r="E128" s="1">
        <v>36.932998657226499</v>
      </c>
      <c r="F128" s="3">
        <v>0.49500000476837103</v>
      </c>
      <c r="G128" s="8">
        <v>50.573558807372997</v>
      </c>
      <c r="H128" s="1">
        <v>17.023370742797798</v>
      </c>
      <c r="I128" s="1">
        <v>32.062000274658203</v>
      </c>
      <c r="J128" s="8">
        <v>50.416778564453097</v>
      </c>
      <c r="K128" s="1">
        <v>31.711999893188398</v>
      </c>
      <c r="L128" s="3">
        <v>0.54422295093536299</v>
      </c>
      <c r="M128" s="3">
        <v>0.57077157497405995</v>
      </c>
      <c r="N128" s="11">
        <v>18</v>
      </c>
      <c r="O128" s="11">
        <v>0</v>
      </c>
      <c r="P128" s="11">
        <v>0</v>
      </c>
      <c r="Q128" s="11">
        <v>0</v>
      </c>
      <c r="R128" s="11">
        <v>2</v>
      </c>
      <c r="S128" s="11">
        <v>100</v>
      </c>
      <c r="T128" s="10">
        <v>0.40000000596046398</v>
      </c>
      <c r="U128" s="10">
        <v>1.1000000238418499</v>
      </c>
      <c r="V128" s="10">
        <v>0.80000001192092896</v>
      </c>
      <c r="W128" s="2">
        <v>2.6300884201191301E-4</v>
      </c>
      <c r="X128" s="2">
        <v>2.6517067453823902E-4</v>
      </c>
      <c r="Y128" s="2">
        <v>1.22096575796604E-3</v>
      </c>
      <c r="Z128" s="2">
        <v>7.2378104960080196E-5</v>
      </c>
      <c r="AA128" s="3">
        <f t="shared" si="5"/>
        <v>1.453357168188894E-3</v>
      </c>
      <c r="AB128" s="3">
        <f t="shared" si="6"/>
        <v>0.23903155999622375</v>
      </c>
      <c r="AC128" s="3">
        <f t="shared" si="7"/>
        <v>-3.1000437109251632E-3</v>
      </c>
      <c r="AD128" s="3">
        <f t="shared" si="8"/>
        <v>-0.14793873854800063</v>
      </c>
      <c r="AE128" s="3">
        <f t="shared" si="9"/>
        <v>1.0092097061908984</v>
      </c>
    </row>
    <row r="129" spans="1:31" hidden="1" x14ac:dyDescent="0.25">
      <c r="A129" s="9" t="s">
        <v>69</v>
      </c>
      <c r="B129" s="1">
        <v>52.5103340148925</v>
      </c>
      <c r="C129" s="1">
        <v>39.487205505371001</v>
      </c>
      <c r="D129" s="8">
        <v>61.004772186279297</v>
      </c>
      <c r="E129" s="1">
        <v>37.919998168945298</v>
      </c>
      <c r="F129" s="3">
        <v>0.49500000476837103</v>
      </c>
      <c r="G129" s="8">
        <v>52.651962280273402</v>
      </c>
      <c r="H129" s="1">
        <v>16.540199279785099</v>
      </c>
      <c r="I129" s="1">
        <v>33.171001434326101</v>
      </c>
      <c r="J129" s="8">
        <v>49.476768493652301</v>
      </c>
      <c r="K129" s="1">
        <v>31.242000579833899</v>
      </c>
      <c r="L129" s="3">
        <v>0.55207079648971502</v>
      </c>
      <c r="M129" s="3">
        <v>0.57965284585952703</v>
      </c>
      <c r="N129" s="11">
        <v>18</v>
      </c>
      <c r="O129" s="11">
        <v>0</v>
      </c>
      <c r="P129" s="11">
        <v>0</v>
      </c>
      <c r="Q129" s="11">
        <v>0</v>
      </c>
      <c r="R129" s="11">
        <v>2</v>
      </c>
      <c r="S129" s="11">
        <v>100</v>
      </c>
      <c r="T129" s="10">
        <v>0.80000001192092896</v>
      </c>
      <c r="U129" s="10">
        <v>1.29999995231628</v>
      </c>
      <c r="V129" s="10">
        <v>0.89999997615814198</v>
      </c>
      <c r="W129" s="2">
        <v>2.5039908359758502E-4</v>
      </c>
      <c r="X129" s="2">
        <v>2.8002925682812902E-4</v>
      </c>
      <c r="Y129" s="2">
        <v>9.74204507656395E-4</v>
      </c>
      <c r="Z129" s="2">
        <v>7.2300201281905106E-5</v>
      </c>
      <c r="AA129" s="3">
        <f t="shared" si="5"/>
        <v>2.6971503426494051E-3</v>
      </c>
      <c r="AB129" s="3">
        <f t="shared" si="6"/>
        <v>0.25298227262302803</v>
      </c>
      <c r="AC129" s="3">
        <f t="shared" si="7"/>
        <v>-6.0305326698350231E-2</v>
      </c>
      <c r="AD129" s="3">
        <f t="shared" si="8"/>
        <v>-0.18896888357235406</v>
      </c>
      <c r="AE129" s="3">
        <f t="shared" si="9"/>
        <v>1.1919682908839997</v>
      </c>
    </row>
    <row r="130" spans="1:31" x14ac:dyDescent="0.25">
      <c r="A130" s="9" t="s">
        <v>145</v>
      </c>
      <c r="B130" s="1">
        <v>113.63668823242099</v>
      </c>
      <c r="C130" s="1">
        <v>91.174903869628906</v>
      </c>
      <c r="D130" s="8">
        <v>137.25477600097599</v>
      </c>
      <c r="E130" s="1">
        <v>89.25</v>
      </c>
      <c r="F130" s="3">
        <v>0.73699998855590798</v>
      </c>
      <c r="G130" s="8">
        <v>110.233673095703</v>
      </c>
      <c r="H130" s="1">
        <v>87.447265625</v>
      </c>
      <c r="I130" s="1">
        <v>72.457000732421804</v>
      </c>
      <c r="J130" s="8">
        <v>144.97621154785099</v>
      </c>
      <c r="K130" s="1">
        <v>93.861999511718693</v>
      </c>
      <c r="L130" s="3">
        <v>0.63709974288940396</v>
      </c>
      <c r="M130" s="3">
        <v>0.65778475999832098</v>
      </c>
      <c r="N130" s="11">
        <v>24</v>
      </c>
      <c r="O130" s="11">
        <v>0</v>
      </c>
      <c r="P130" s="11">
        <v>0</v>
      </c>
      <c r="Q130" s="11">
        <v>0</v>
      </c>
      <c r="R130" s="11">
        <v>2</v>
      </c>
      <c r="S130" s="11">
        <v>100</v>
      </c>
      <c r="T130" s="10">
        <v>0.40000000596046398</v>
      </c>
      <c r="U130" s="10">
        <v>1.29999995231628</v>
      </c>
      <c r="V130" s="10">
        <v>0.89999997615814198</v>
      </c>
      <c r="W130" s="2">
        <v>2.18473622226156E-4</v>
      </c>
      <c r="X130" s="2">
        <v>2.9598208493553102E-4</v>
      </c>
      <c r="Y130" s="2">
        <v>8.3028666267637096E-5</v>
      </c>
      <c r="Z130" s="2">
        <v>8.7404332589357996E-5</v>
      </c>
      <c r="AA130" s="3">
        <f t="shared" ref="AA130:AA193" si="10">ABS((G130-B130)/B130)</f>
        <v>2.9946447662728554E-2</v>
      </c>
      <c r="AB130" s="3">
        <f t="shared" ref="AB130:AB193" si="11">ABS((J130-C130)/C130)</f>
        <v>0.59008899812115667</v>
      </c>
      <c r="AC130" s="3">
        <f t="shared" ref="AC130:AC193" si="12">(J130-G130)/G130</f>
        <v>0.31517173905640539</v>
      </c>
      <c r="AD130" s="3">
        <f t="shared" ref="AD130:AD193" si="13">(J130-D130)/D130</f>
        <v>5.6256224896830506E-2</v>
      </c>
      <c r="AE130" s="3">
        <f t="shared" ref="AE130:AE193" si="14">(G130+H130-J130)/H130</f>
        <v>0.60270297528645012</v>
      </c>
    </row>
    <row r="131" spans="1:31" hidden="1" x14ac:dyDescent="0.25">
      <c r="A131" s="9" t="s">
        <v>69</v>
      </c>
      <c r="B131" s="1">
        <v>44.632553100585902</v>
      </c>
      <c r="C131" s="1">
        <v>38.639030456542898</v>
      </c>
      <c r="D131" s="8">
        <v>52.497585296630803</v>
      </c>
      <c r="E131" s="1">
        <v>33.323001861572202</v>
      </c>
      <c r="F131" s="3">
        <v>0.49500000476837103</v>
      </c>
      <c r="G131" s="8">
        <v>44.570766448974602</v>
      </c>
      <c r="H131" s="1">
        <v>15.6966342926025</v>
      </c>
      <c r="I131" s="1">
        <v>28.787000656127901</v>
      </c>
      <c r="J131" s="8">
        <v>49.7187690734863</v>
      </c>
      <c r="K131" s="1">
        <v>31.361000061035099</v>
      </c>
      <c r="L131" s="3">
        <v>0.56195867061614901</v>
      </c>
      <c r="M131" s="3">
        <v>0.58454829454421997</v>
      </c>
      <c r="N131" s="11">
        <v>15</v>
      </c>
      <c r="O131" s="11">
        <v>0</v>
      </c>
      <c r="P131" s="11">
        <v>0</v>
      </c>
      <c r="Q131" s="11">
        <v>0</v>
      </c>
      <c r="R131" s="11">
        <v>2</v>
      </c>
      <c r="S131" s="11">
        <v>100</v>
      </c>
      <c r="T131" s="10">
        <v>0.10000000149011599</v>
      </c>
      <c r="U131" s="10">
        <v>1.29999995231628</v>
      </c>
      <c r="V131" s="10">
        <v>0.89999997615814198</v>
      </c>
      <c r="W131" s="2">
        <v>2.5165855186060001E-4</v>
      </c>
      <c r="X131" s="2">
        <v>2.6047625578939898E-4</v>
      </c>
      <c r="Y131" s="2">
        <v>1.9621979445219001E-3</v>
      </c>
      <c r="Z131" s="2">
        <v>7.2308474045712501E-5</v>
      </c>
      <c r="AA131" s="3">
        <f t="shared" si="10"/>
        <v>1.3843405164847855E-3</v>
      </c>
      <c r="AB131" s="3">
        <f t="shared" si="11"/>
        <v>0.28674991287384194</v>
      </c>
      <c r="AC131" s="3">
        <f t="shared" si="12"/>
        <v>0.11550177469811343</v>
      </c>
      <c r="AD131" s="3">
        <f t="shared" si="13"/>
        <v>-5.2932267407027618E-2</v>
      </c>
      <c r="AE131" s="3">
        <f t="shared" si="14"/>
        <v>0.67203143498489726</v>
      </c>
    </row>
    <row r="132" spans="1:31" x14ac:dyDescent="0.25">
      <c r="A132" s="9" t="s">
        <v>160</v>
      </c>
      <c r="B132" s="1">
        <v>144.61033630371</v>
      </c>
      <c r="C132" s="1">
        <v>53.869369506835902</v>
      </c>
      <c r="D132" s="8">
        <v>144.79428100585901</v>
      </c>
      <c r="E132" s="1">
        <v>93.802001953125</v>
      </c>
      <c r="F132" s="3">
        <v>1</v>
      </c>
      <c r="G132" s="8">
        <v>144.79428100585901</v>
      </c>
      <c r="H132" s="1">
        <v>144.79428100585901</v>
      </c>
      <c r="I132" s="1">
        <v>93.802001953125</v>
      </c>
      <c r="J132" s="8">
        <v>137.27592468261699</v>
      </c>
      <c r="K132" s="1">
        <v>84.474998474121094</v>
      </c>
      <c r="L132" s="3">
        <v>0.63787460327148404</v>
      </c>
      <c r="M132" s="3">
        <v>0.77814930677413896</v>
      </c>
      <c r="N132" s="11">
        <v>23</v>
      </c>
      <c r="O132" s="11">
        <v>0</v>
      </c>
      <c r="P132" s="11">
        <v>0</v>
      </c>
      <c r="Q132" s="11">
        <v>0</v>
      </c>
      <c r="R132" s="11">
        <v>2</v>
      </c>
      <c r="S132" s="11">
        <v>100</v>
      </c>
      <c r="T132" s="10">
        <v>0.40000000596046398</v>
      </c>
      <c r="U132" s="10">
        <v>1.29999995231628</v>
      </c>
      <c r="V132" s="10">
        <v>0.89999997615814198</v>
      </c>
      <c r="W132" s="2">
        <v>2.3867844720371E-4</v>
      </c>
      <c r="X132" s="2">
        <v>2.5453674606978801E-4</v>
      </c>
      <c r="Y132" s="2">
        <v>7.1858004957903095E-5</v>
      </c>
      <c r="Z132" s="2">
        <v>7.1925176598597304E-5</v>
      </c>
      <c r="AA132" s="3">
        <f t="shared" si="10"/>
        <v>1.2720024505211444E-3</v>
      </c>
      <c r="AB132" s="3">
        <f t="shared" si="11"/>
        <v>1.5483113305270257</v>
      </c>
      <c r="AC132" s="3">
        <f t="shared" si="12"/>
        <v>-5.1924401095218613E-2</v>
      </c>
      <c r="AD132" s="3">
        <f t="shared" si="13"/>
        <v>-5.1924401095218613E-2</v>
      </c>
      <c r="AE132" s="3">
        <f t="shared" si="14"/>
        <v>1.0519244010952187</v>
      </c>
    </row>
    <row r="133" spans="1:31" hidden="1" x14ac:dyDescent="0.25">
      <c r="A133" s="9" t="s">
        <v>68</v>
      </c>
      <c r="B133" s="1">
        <v>47.327648162841797</v>
      </c>
      <c r="C133" s="1">
        <v>40.690471649169901</v>
      </c>
      <c r="D133" s="8">
        <v>57.110000610351499</v>
      </c>
      <c r="E133" s="1">
        <v>35.784000396728501</v>
      </c>
      <c r="F133" s="3">
        <v>0.462000012397766</v>
      </c>
      <c r="G133" s="8">
        <v>48.8015937805175</v>
      </c>
      <c r="H133" s="1">
        <v>15.533831596374499</v>
      </c>
      <c r="I133" s="1">
        <v>30.995000839233398</v>
      </c>
      <c r="J133" s="8">
        <v>47.658798217773402</v>
      </c>
      <c r="K133" s="1">
        <v>30.447999954223601</v>
      </c>
      <c r="L133" s="3">
        <v>0.56261193752288796</v>
      </c>
      <c r="M133" s="3">
        <v>0.58511722087860096</v>
      </c>
      <c r="N133" s="11">
        <v>15</v>
      </c>
      <c r="O133" s="11">
        <v>0</v>
      </c>
      <c r="P133" s="11">
        <v>0</v>
      </c>
      <c r="Q133" s="11">
        <v>0</v>
      </c>
      <c r="R133" s="11">
        <v>2</v>
      </c>
      <c r="S133" s="11">
        <v>100</v>
      </c>
      <c r="T133" s="10">
        <v>0.40000000596046398</v>
      </c>
      <c r="U133" s="10">
        <v>1.1000000238418499</v>
      </c>
      <c r="V133" s="10">
        <v>0.80000001192092896</v>
      </c>
      <c r="W133" s="2">
        <v>2.5530229322612199E-4</v>
      </c>
      <c r="X133" s="2">
        <v>3.2686564372852401E-4</v>
      </c>
      <c r="Y133" s="2">
        <v>1.5743887051939899E-3</v>
      </c>
      <c r="Z133" s="2">
        <v>8.2536687841638896E-5</v>
      </c>
      <c r="AA133" s="3">
        <f t="shared" si="10"/>
        <v>3.1143436762465986E-2</v>
      </c>
      <c r="AB133" s="3">
        <f t="shared" si="11"/>
        <v>0.1712520471299491</v>
      </c>
      <c r="AC133" s="3">
        <f t="shared" si="12"/>
        <v>-2.341717706769493E-2</v>
      </c>
      <c r="AD133" s="3">
        <f t="shared" si="13"/>
        <v>-0.16549119754106631</v>
      </c>
      <c r="AE133" s="3">
        <f t="shared" si="14"/>
        <v>1.0735681699427477</v>
      </c>
    </row>
    <row r="134" spans="1:31" hidden="1" x14ac:dyDescent="0.25">
      <c r="A134" s="9" t="s">
        <v>68</v>
      </c>
      <c r="B134" s="1">
        <v>47.43013381958</v>
      </c>
      <c r="C134" s="1">
        <v>39.487205505371001</v>
      </c>
      <c r="D134" s="8">
        <v>56.925960540771399</v>
      </c>
      <c r="E134" s="1">
        <v>35.983001708984297</v>
      </c>
      <c r="F134" s="3">
        <v>0.462000012397766</v>
      </c>
      <c r="G134" s="8">
        <v>48.449230194091797</v>
      </c>
      <c r="H134" s="1">
        <v>15.8460988998413</v>
      </c>
      <c r="I134" s="1">
        <v>31.110000610351499</v>
      </c>
      <c r="J134" s="8">
        <v>47.620796203613203</v>
      </c>
      <c r="K134" s="1">
        <v>30.429000854492099</v>
      </c>
      <c r="L134" s="3">
        <v>0.52374291419982899</v>
      </c>
      <c r="M134" s="3">
        <v>0.563895523548126</v>
      </c>
      <c r="N134" s="11">
        <v>16</v>
      </c>
      <c r="O134" s="11">
        <v>0</v>
      </c>
      <c r="P134" s="11">
        <v>0</v>
      </c>
      <c r="Q134" s="11">
        <v>0</v>
      </c>
      <c r="R134" s="11">
        <v>2</v>
      </c>
      <c r="S134" s="11">
        <v>100</v>
      </c>
      <c r="T134" s="10">
        <v>0.80000001192092896</v>
      </c>
      <c r="U134" s="10">
        <v>1.29999995231628</v>
      </c>
      <c r="V134" s="10">
        <v>0.89999997615814198</v>
      </c>
      <c r="W134" s="2">
        <v>2.46287643676623E-4</v>
      </c>
      <c r="X134" s="2">
        <v>2.6715450803749198E-4</v>
      </c>
      <c r="Y134" s="2">
        <v>2.7111184317618598E-4</v>
      </c>
      <c r="Z134" s="2">
        <v>7.2589042247273001E-5</v>
      </c>
      <c r="AA134" s="3">
        <f t="shared" si="10"/>
        <v>2.1486263951696796E-2</v>
      </c>
      <c r="AB134" s="3">
        <f t="shared" si="11"/>
        <v>0.20598040793582825</v>
      </c>
      <c r="AC134" s="3">
        <f t="shared" si="12"/>
        <v>-1.7099012454064096E-2</v>
      </c>
      <c r="AD134" s="3">
        <f t="shared" si="13"/>
        <v>-0.16346082259769107</v>
      </c>
      <c r="AE134" s="3">
        <f t="shared" si="14"/>
        <v>1.0522799962132563</v>
      </c>
    </row>
    <row r="135" spans="1:31" x14ac:dyDescent="0.25">
      <c r="A135" t="s">
        <v>36</v>
      </c>
      <c r="B135" s="1">
        <v>80.350761413574205</v>
      </c>
      <c r="C135" s="1">
        <v>53.869369506835902</v>
      </c>
      <c r="D135" s="8">
        <v>80.103195190429602</v>
      </c>
      <c r="E135" s="1">
        <v>57.285999298095703</v>
      </c>
      <c r="F135" s="3">
        <v>1</v>
      </c>
      <c r="G135" s="8">
        <v>80.103195190429602</v>
      </c>
      <c r="H135" s="1">
        <v>80.103195190429602</v>
      </c>
      <c r="I135" s="1">
        <v>57.285999298095703</v>
      </c>
      <c r="J135" s="8">
        <v>126.427932739257</v>
      </c>
      <c r="K135" s="1">
        <v>80.5780029296875</v>
      </c>
      <c r="L135" s="3">
        <v>0.64303153753280595</v>
      </c>
      <c r="M135" s="3">
        <v>0.73164361715316695</v>
      </c>
      <c r="N135">
        <v>23</v>
      </c>
      <c r="O135">
        <v>0</v>
      </c>
      <c r="P135">
        <v>0</v>
      </c>
      <c r="Q135">
        <v>0</v>
      </c>
      <c r="R135">
        <v>2</v>
      </c>
      <c r="S135">
        <v>100</v>
      </c>
      <c r="T135">
        <v>0.40000000596046398</v>
      </c>
      <c r="U135">
        <v>1.29999995231628</v>
      </c>
      <c r="V135">
        <v>0.89999997615814198</v>
      </c>
      <c r="W135" s="2">
        <v>1.9150126900058199E-4</v>
      </c>
      <c r="X135" s="2">
        <v>2.5126541731879099E-4</v>
      </c>
      <c r="Y135" s="2">
        <v>1.1217031860724E-3</v>
      </c>
      <c r="Z135" s="2">
        <v>7.1849288360681303E-5</v>
      </c>
      <c r="AA135" s="3">
        <f t="shared" si="10"/>
        <v>3.0810687887617111E-3</v>
      </c>
      <c r="AB135" s="3">
        <f t="shared" si="11"/>
        <v>1.3469354458142226</v>
      </c>
      <c r="AC135" s="3">
        <f t="shared" si="12"/>
        <v>0.57831323006154056</v>
      </c>
      <c r="AD135" s="3">
        <f t="shared" si="13"/>
        <v>0.57831323006154056</v>
      </c>
      <c r="AE135" s="3">
        <f t="shared" si="14"/>
        <v>0.42168676993845949</v>
      </c>
    </row>
    <row r="136" spans="1:31" hidden="1" x14ac:dyDescent="0.25">
      <c r="A136" s="9" t="s">
        <v>68</v>
      </c>
      <c r="B136" s="1">
        <v>43.195846557617102</v>
      </c>
      <c r="C136" s="1">
        <v>38.639030456542898</v>
      </c>
      <c r="D136" s="8">
        <v>52.739593505859297</v>
      </c>
      <c r="E136" s="1">
        <v>33.590999603271399</v>
      </c>
      <c r="F136" s="3">
        <v>0.462000012397766</v>
      </c>
      <c r="G136" s="8">
        <v>44.468875885009702</v>
      </c>
      <c r="H136" s="1">
        <v>15.4557638168334</v>
      </c>
      <c r="I136" s="1">
        <v>28.822999954223601</v>
      </c>
      <c r="J136" s="8">
        <v>47.100395202636697</v>
      </c>
      <c r="K136" s="1">
        <v>30.1609992980957</v>
      </c>
      <c r="L136" s="3">
        <v>0.51087206602096502</v>
      </c>
      <c r="M136" s="3">
        <v>0.54901695251464799</v>
      </c>
      <c r="N136" s="11">
        <v>14</v>
      </c>
      <c r="O136" s="11">
        <v>0</v>
      </c>
      <c r="P136" s="11">
        <v>0</v>
      </c>
      <c r="Q136" s="11">
        <v>0</v>
      </c>
      <c r="R136" s="11">
        <v>2</v>
      </c>
      <c r="S136" s="11">
        <v>100</v>
      </c>
      <c r="T136" s="10">
        <v>0.10000000149011599</v>
      </c>
      <c r="U136" s="10">
        <v>1.29999995231628</v>
      </c>
      <c r="V136" s="10">
        <v>0.89999997615814198</v>
      </c>
      <c r="W136" s="2">
        <v>2.33438739087432E-4</v>
      </c>
      <c r="X136" s="2">
        <v>2.6197283295914498E-4</v>
      </c>
      <c r="Y136" s="2">
        <v>1.9829573575407202E-3</v>
      </c>
      <c r="Z136" s="2">
        <v>7.2397320764139295E-5</v>
      </c>
      <c r="AA136" s="3">
        <f t="shared" si="10"/>
        <v>2.9471104952059679E-2</v>
      </c>
      <c r="AB136" s="3">
        <f t="shared" si="11"/>
        <v>0.218984913599482</v>
      </c>
      <c r="AC136" s="3">
        <f t="shared" si="12"/>
        <v>5.917665480080353E-2</v>
      </c>
      <c r="AD136" s="3">
        <f t="shared" si="13"/>
        <v>-0.10692532741262202</v>
      </c>
      <c r="AE136" s="3">
        <f t="shared" si="14"/>
        <v>0.8297386432134195</v>
      </c>
    </row>
    <row r="137" spans="1:31" x14ac:dyDescent="0.25">
      <c r="A137" s="9" t="s">
        <v>158</v>
      </c>
      <c r="B137" s="1">
        <v>187.05674743652301</v>
      </c>
      <c r="C137" s="1">
        <v>53.869369506835902</v>
      </c>
      <c r="D137" s="8">
        <v>185.958572387695</v>
      </c>
      <c r="E137" s="1">
        <v>133.28599548339801</v>
      </c>
      <c r="F137" s="3">
        <v>1</v>
      </c>
      <c r="G137" s="8">
        <v>185.958572387695</v>
      </c>
      <c r="H137" s="1">
        <v>185.958572387695</v>
      </c>
      <c r="I137" s="1">
        <v>133.28599548339801</v>
      </c>
      <c r="J137" s="8">
        <v>147.25762939453099</v>
      </c>
      <c r="K137" s="1">
        <v>90.593002319335895</v>
      </c>
      <c r="L137" s="3">
        <v>0.64514052867889404</v>
      </c>
      <c r="M137" s="3">
        <v>0.76966357231140103</v>
      </c>
      <c r="N137" s="11">
        <v>20</v>
      </c>
      <c r="O137" s="11">
        <v>0</v>
      </c>
      <c r="P137" s="11">
        <v>0</v>
      </c>
      <c r="Q137" s="11">
        <v>0</v>
      </c>
      <c r="R137" s="11">
        <v>2</v>
      </c>
      <c r="S137" s="11">
        <v>4</v>
      </c>
      <c r="T137" s="10">
        <v>0.40000000596046398</v>
      </c>
      <c r="U137" s="10">
        <v>1.29999995231628</v>
      </c>
      <c r="V137" s="10">
        <v>0.89999997615814198</v>
      </c>
      <c r="W137" s="2">
        <v>2.7860802947543502E-4</v>
      </c>
      <c r="X137" s="2">
        <v>2.7742204838432301E-4</v>
      </c>
      <c r="Y137" s="2">
        <v>7.5524942076299299E-5</v>
      </c>
      <c r="Z137" s="2">
        <v>7.6562195317819701E-5</v>
      </c>
      <c r="AA137" s="3">
        <f t="shared" si="10"/>
        <v>5.8708122742307002E-3</v>
      </c>
      <c r="AB137" s="3">
        <f t="shared" si="11"/>
        <v>1.7336059572006746</v>
      </c>
      <c r="AC137" s="3">
        <f t="shared" si="12"/>
        <v>-0.20811593946031429</v>
      </c>
      <c r="AD137" s="3">
        <f t="shared" si="13"/>
        <v>-0.20811593946031429</v>
      </c>
      <c r="AE137" s="3">
        <f t="shared" si="14"/>
        <v>1.2081159394603143</v>
      </c>
    </row>
    <row r="138" spans="1:31" hidden="1" x14ac:dyDescent="0.25">
      <c r="A138" s="9" t="s">
        <v>63</v>
      </c>
      <c r="B138" s="1">
        <v>46.167446136474602</v>
      </c>
      <c r="C138" s="1">
        <v>40.690471649169901</v>
      </c>
      <c r="D138" s="8">
        <v>54.848445892333899</v>
      </c>
      <c r="E138" s="1">
        <v>35.270000457763601</v>
      </c>
      <c r="F138" s="3">
        <v>0.587000012397766</v>
      </c>
      <c r="G138" s="8">
        <v>47.744426727294901</v>
      </c>
      <c r="H138" s="1">
        <v>17.200965881347599</v>
      </c>
      <c r="I138" s="1">
        <v>31.121999740600501</v>
      </c>
      <c r="J138" s="8">
        <v>47.372428894042898</v>
      </c>
      <c r="K138" s="1">
        <v>30.936000823974599</v>
      </c>
      <c r="L138" s="3">
        <v>0.414011150598526</v>
      </c>
      <c r="M138" s="3">
        <v>0.52685135602951005</v>
      </c>
      <c r="N138" s="11">
        <v>14</v>
      </c>
      <c r="O138" s="11">
        <v>0</v>
      </c>
      <c r="P138" s="11">
        <v>0</v>
      </c>
      <c r="Q138" s="11">
        <v>0</v>
      </c>
      <c r="R138" s="11">
        <v>2</v>
      </c>
      <c r="S138" s="11">
        <v>100</v>
      </c>
      <c r="T138" s="10">
        <v>0.40000000596046398</v>
      </c>
      <c r="U138" s="10">
        <v>1.1000000238418499</v>
      </c>
      <c r="V138" s="10">
        <v>0.80000001192092896</v>
      </c>
      <c r="W138" s="2">
        <v>2.50739161856472E-4</v>
      </c>
      <c r="X138" s="2">
        <v>2.6409619022160698E-4</v>
      </c>
      <c r="Y138" s="2">
        <v>1.49630208034068E-3</v>
      </c>
      <c r="Z138" s="2">
        <v>7.2621325671207106E-5</v>
      </c>
      <c r="AA138" s="3">
        <f t="shared" si="10"/>
        <v>3.4157847634859843E-2</v>
      </c>
      <c r="AB138" s="3">
        <f t="shared" si="11"/>
        <v>0.16421429818961833</v>
      </c>
      <c r="AC138" s="3">
        <f t="shared" si="12"/>
        <v>-7.7914399386711302E-3</v>
      </c>
      <c r="AD138" s="3">
        <f t="shared" si="13"/>
        <v>-0.1363031691538942</v>
      </c>
      <c r="AE138" s="3">
        <f t="shared" si="14"/>
        <v>1.0216265665438813</v>
      </c>
    </row>
    <row r="139" spans="1:31" hidden="1" x14ac:dyDescent="0.25">
      <c r="A139" s="9" t="s">
        <v>63</v>
      </c>
      <c r="B139" s="1">
        <v>50.4478340148925</v>
      </c>
      <c r="C139" s="1">
        <v>39.487205505371001</v>
      </c>
      <c r="D139" s="8">
        <v>60.258842468261697</v>
      </c>
      <c r="E139" s="1">
        <v>38.26900100708</v>
      </c>
      <c r="F139" s="3">
        <v>0.587000012397766</v>
      </c>
      <c r="G139" s="8">
        <v>52.23681640625</v>
      </c>
      <c r="H139" s="1">
        <v>19.423727035522401</v>
      </c>
      <c r="I139" s="1">
        <v>33.661998748779297</v>
      </c>
      <c r="J139" s="8">
        <v>50.824443817138601</v>
      </c>
      <c r="K139" s="1">
        <v>32.661998748779297</v>
      </c>
      <c r="L139" s="3">
        <v>0.38564825057983398</v>
      </c>
      <c r="M139" s="3">
        <v>0.46685156226158098</v>
      </c>
      <c r="N139" s="11">
        <v>15</v>
      </c>
      <c r="O139" s="11">
        <v>0</v>
      </c>
      <c r="P139" s="11">
        <v>0</v>
      </c>
      <c r="Q139" s="11">
        <v>0</v>
      </c>
      <c r="R139" s="11">
        <v>2</v>
      </c>
      <c r="S139" s="11">
        <v>100</v>
      </c>
      <c r="T139" s="10">
        <v>0.80000001192092896</v>
      </c>
      <c r="U139" s="10">
        <v>1.29999995231628</v>
      </c>
      <c r="V139" s="10">
        <v>0.89999997615814198</v>
      </c>
      <c r="W139" s="2">
        <v>2.4670257698744497E-4</v>
      </c>
      <c r="X139" s="2">
        <v>2.60351167526096E-4</v>
      </c>
      <c r="Y139" s="2">
        <v>1.30674988031387E-3</v>
      </c>
      <c r="Z139" s="2">
        <v>7.1760812716092901E-5</v>
      </c>
      <c r="AA139" s="3">
        <f t="shared" si="10"/>
        <v>3.5462025799351107E-2</v>
      </c>
      <c r="AB139" s="3">
        <f t="shared" si="11"/>
        <v>0.28711169014544524</v>
      </c>
      <c r="AC139" s="3">
        <f t="shared" si="12"/>
        <v>-2.7037876468720103E-2</v>
      </c>
      <c r="AD139" s="3">
        <f t="shared" si="13"/>
        <v>-0.15656455160240076</v>
      </c>
      <c r="AE139" s="3">
        <f t="shared" si="14"/>
        <v>1.0727137786959442</v>
      </c>
    </row>
    <row r="140" spans="1:31" x14ac:dyDescent="0.25">
      <c r="A140" t="s">
        <v>40</v>
      </c>
      <c r="B140" s="1">
        <v>168.65248107910099</v>
      </c>
      <c r="C140" s="1">
        <v>53.869369506835902</v>
      </c>
      <c r="D140" s="8">
        <v>168.45529174804599</v>
      </c>
      <c r="E140" s="1">
        <v>103.554000854492</v>
      </c>
      <c r="F140" s="3">
        <v>1</v>
      </c>
      <c r="G140" s="8">
        <v>168.45529174804599</v>
      </c>
      <c r="H140" s="1">
        <v>168.45529174804599</v>
      </c>
      <c r="I140" s="1">
        <v>103.554000854492</v>
      </c>
      <c r="J140" s="8">
        <v>136.90791320800699</v>
      </c>
      <c r="K140" s="1">
        <v>83.741996765136705</v>
      </c>
      <c r="L140" s="3">
        <v>0.65069419145584095</v>
      </c>
      <c r="M140" s="3">
        <v>0.83433431386947599</v>
      </c>
      <c r="N140">
        <v>23</v>
      </c>
      <c r="O140">
        <v>0</v>
      </c>
      <c r="P140">
        <v>0</v>
      </c>
      <c r="Q140">
        <v>0</v>
      </c>
      <c r="R140">
        <v>2</v>
      </c>
      <c r="S140">
        <v>100</v>
      </c>
      <c r="T140">
        <v>0.40000000596046398</v>
      </c>
      <c r="U140">
        <v>1.29999995231628</v>
      </c>
      <c r="V140">
        <v>0.89999997615814198</v>
      </c>
      <c r="W140" s="2">
        <v>2.41421075770631E-4</v>
      </c>
      <c r="X140" s="2">
        <v>2.5225692661479099E-4</v>
      </c>
      <c r="Y140" s="2">
        <v>1.18664291221648E-3</v>
      </c>
      <c r="Z140" s="2">
        <v>7.1861169999465306E-5</v>
      </c>
      <c r="AA140" s="3">
        <f t="shared" si="10"/>
        <v>1.1692050410009377E-3</v>
      </c>
      <c r="AB140" s="3">
        <f t="shared" si="11"/>
        <v>1.5414797771233182</v>
      </c>
      <c r="AC140" s="3">
        <f t="shared" si="12"/>
        <v>-0.1872744881604762</v>
      </c>
      <c r="AD140" s="3">
        <f t="shared" si="13"/>
        <v>-0.1872744881604762</v>
      </c>
      <c r="AE140" s="3">
        <f t="shared" si="14"/>
        <v>1.1872744881604762</v>
      </c>
    </row>
    <row r="141" spans="1:31" hidden="1" x14ac:dyDescent="0.25">
      <c r="A141" s="9" t="s">
        <v>63</v>
      </c>
      <c r="B141" s="1">
        <v>45.421554565429602</v>
      </c>
      <c r="C141" s="1">
        <v>38.639030456542898</v>
      </c>
      <c r="D141" s="8">
        <v>55.372440338134702</v>
      </c>
      <c r="E141" s="1">
        <v>35.530998229980398</v>
      </c>
      <c r="F141" s="3">
        <v>0.587000012397766</v>
      </c>
      <c r="G141" s="8">
        <v>47.070426940917898</v>
      </c>
      <c r="H141" s="1">
        <v>20.1016941070556</v>
      </c>
      <c r="I141" s="1">
        <v>30.784999847412099</v>
      </c>
      <c r="J141" s="8">
        <v>50.930446624755803</v>
      </c>
      <c r="K141" s="1">
        <v>32.713001251220703</v>
      </c>
      <c r="L141" s="3">
        <v>0.344019144773483</v>
      </c>
      <c r="M141" s="3">
        <v>0.43953597545623702</v>
      </c>
      <c r="N141" s="11">
        <v>16</v>
      </c>
      <c r="O141" s="11">
        <v>0</v>
      </c>
      <c r="P141" s="11">
        <v>0</v>
      </c>
      <c r="Q141" s="11">
        <v>0</v>
      </c>
      <c r="R141" s="11">
        <v>2</v>
      </c>
      <c r="S141" s="11">
        <v>100</v>
      </c>
      <c r="T141" s="10">
        <v>0.10000000149011599</v>
      </c>
      <c r="U141" s="10">
        <v>1.29999995231628</v>
      </c>
      <c r="V141" s="10">
        <v>0.89999997615814198</v>
      </c>
      <c r="W141" s="2">
        <v>2.4539860896766099E-4</v>
      </c>
      <c r="X141" s="2">
        <v>2.9859185451641597E-4</v>
      </c>
      <c r="Y141" s="2">
        <v>1.6031342092901401E-3</v>
      </c>
      <c r="Z141" s="2">
        <v>8.1549864262342399E-5</v>
      </c>
      <c r="AA141" s="3">
        <f t="shared" si="10"/>
        <v>3.6301539902450941E-2</v>
      </c>
      <c r="AB141" s="3">
        <f t="shared" si="11"/>
        <v>0.31810881440301647</v>
      </c>
      <c r="AC141" s="3">
        <f t="shared" si="12"/>
        <v>8.2005198055308579E-2</v>
      </c>
      <c r="AD141" s="3">
        <f t="shared" si="13"/>
        <v>-8.0220298875282217E-2</v>
      </c>
      <c r="AE141" s="3">
        <f t="shared" si="14"/>
        <v>0.80797540429773707</v>
      </c>
    </row>
    <row r="142" spans="1:31" x14ac:dyDescent="0.25">
      <c r="A142" t="s">
        <v>35</v>
      </c>
      <c r="B142" s="1">
        <v>78.111289978027301</v>
      </c>
      <c r="C142" s="1">
        <v>91.174903869628906</v>
      </c>
      <c r="D142" s="8">
        <v>102.47946929931599</v>
      </c>
      <c r="E142" s="1">
        <v>64.505996704101506</v>
      </c>
      <c r="F142" s="3">
        <v>0.57999998331069902</v>
      </c>
      <c r="G142" s="8">
        <v>82.396408081054602</v>
      </c>
      <c r="H142" s="1">
        <v>47.817142486572202</v>
      </c>
      <c r="I142" s="1">
        <v>53.146999359130803</v>
      </c>
      <c r="J142" s="8">
        <v>101.243682861328</v>
      </c>
      <c r="K142" s="1">
        <v>64.768997192382798</v>
      </c>
      <c r="L142" s="3">
        <v>0.65122425556182795</v>
      </c>
      <c r="M142" s="3">
        <v>0.70680010318756104</v>
      </c>
      <c r="N142">
        <v>24</v>
      </c>
      <c r="O142">
        <v>0</v>
      </c>
      <c r="P142">
        <v>0</v>
      </c>
      <c r="Q142">
        <v>0</v>
      </c>
      <c r="R142">
        <v>2</v>
      </c>
      <c r="S142">
        <v>100</v>
      </c>
      <c r="T142">
        <v>0.40000000596046398</v>
      </c>
      <c r="U142">
        <v>1.29999995231628</v>
      </c>
      <c r="V142">
        <v>0.89999997615814198</v>
      </c>
      <c r="W142" s="2">
        <v>2.5063549401238501E-4</v>
      </c>
      <c r="X142" s="2">
        <v>2.5761395227163998E-4</v>
      </c>
      <c r="Y142" s="2">
        <v>1.4974231598898699E-3</v>
      </c>
      <c r="Z142" s="2">
        <v>7.2474213084205904E-5</v>
      </c>
      <c r="AA142" s="3">
        <f t="shared" si="10"/>
        <v>5.4859138854737956E-2</v>
      </c>
      <c r="AB142" s="3">
        <f t="shared" si="11"/>
        <v>0.11043366720842886</v>
      </c>
      <c r="AC142" s="3">
        <f t="shared" si="12"/>
        <v>0.22873903388765496</v>
      </c>
      <c r="AD142" s="3">
        <f t="shared" si="13"/>
        <v>-1.2058868439087881E-2</v>
      </c>
      <c r="AE142" s="3">
        <f t="shared" si="14"/>
        <v>0.60584690342870251</v>
      </c>
    </row>
    <row r="143" spans="1:31" hidden="1" x14ac:dyDescent="0.25">
      <c r="A143" s="9" t="s">
        <v>191</v>
      </c>
      <c r="B143" s="1">
        <v>44.125587463378899</v>
      </c>
      <c r="C143" s="1">
        <v>40.690471649169901</v>
      </c>
      <c r="D143" s="8">
        <v>53.726791381835902</v>
      </c>
      <c r="E143" s="1">
        <v>34.082000732421797</v>
      </c>
      <c r="F143" s="3">
        <v>0.53200000524520796</v>
      </c>
      <c r="G143" s="8">
        <v>46.8355903625488</v>
      </c>
      <c r="H143" s="1">
        <v>14.7247877120971</v>
      </c>
      <c r="I143" s="1">
        <v>30.204999923706001</v>
      </c>
      <c r="J143" s="8">
        <v>46.635589599609297</v>
      </c>
      <c r="K143" s="1">
        <v>30.1049995422363</v>
      </c>
      <c r="L143" s="3">
        <v>0.48502859473228399</v>
      </c>
      <c r="M143" s="3">
        <v>0.52731752395629805</v>
      </c>
      <c r="N143" s="11">
        <v>16</v>
      </c>
      <c r="O143" s="11">
        <v>0</v>
      </c>
      <c r="P143" s="11">
        <v>0</v>
      </c>
      <c r="Q143" s="11">
        <v>0</v>
      </c>
      <c r="R143" s="11">
        <v>2</v>
      </c>
      <c r="S143" s="11">
        <v>100</v>
      </c>
      <c r="T143" s="10">
        <v>0.40000000596046398</v>
      </c>
      <c r="U143" s="10">
        <v>1.1000000238418499</v>
      </c>
      <c r="V143" s="10">
        <v>0.80000001192092896</v>
      </c>
      <c r="W143" s="2">
        <v>2.5037094019353298E-4</v>
      </c>
      <c r="X143" s="2">
        <v>2.6396964676678099E-4</v>
      </c>
      <c r="Y143" s="2">
        <v>7.2181057475972894E-5</v>
      </c>
      <c r="Z143" s="2">
        <v>7.1898459282237996E-5</v>
      </c>
      <c r="AA143" s="3">
        <f t="shared" si="10"/>
        <v>6.141567863360483E-2</v>
      </c>
      <c r="AB143" s="3">
        <f t="shared" si="11"/>
        <v>0.14610589923109624</v>
      </c>
      <c r="AC143" s="3">
        <f t="shared" si="12"/>
        <v>-4.2702731275792716E-3</v>
      </c>
      <c r="AD143" s="3">
        <f t="shared" si="13"/>
        <v>-0.13198632562718082</v>
      </c>
      <c r="AE143" s="3">
        <f t="shared" si="14"/>
        <v>1.0135825905846636</v>
      </c>
    </row>
    <row r="144" spans="1:31" hidden="1" x14ac:dyDescent="0.25">
      <c r="A144" s="9" t="s">
        <v>191</v>
      </c>
      <c r="B144" s="1">
        <v>44.877082824707003</v>
      </c>
      <c r="C144" s="1">
        <v>39.487205505371001</v>
      </c>
      <c r="D144" s="8">
        <v>55.296398162841797</v>
      </c>
      <c r="E144" s="1">
        <v>35.0320014953613</v>
      </c>
      <c r="F144" s="3">
        <v>0.53200000524520796</v>
      </c>
      <c r="G144" s="8">
        <v>47.645191192626903</v>
      </c>
      <c r="H144" s="1">
        <v>16.348718643188398</v>
      </c>
      <c r="I144" s="1">
        <v>30.774999618530199</v>
      </c>
      <c r="J144" s="8">
        <v>48.893581390380803</v>
      </c>
      <c r="K144" s="1">
        <v>31.2339992523193</v>
      </c>
      <c r="L144" s="3">
        <v>0.51160150766372603</v>
      </c>
      <c r="M144" s="3">
        <v>0.55831336975097601</v>
      </c>
      <c r="N144" s="11">
        <v>18</v>
      </c>
      <c r="O144" s="11">
        <v>0</v>
      </c>
      <c r="P144" s="11">
        <v>0</v>
      </c>
      <c r="Q144" s="11">
        <v>0</v>
      </c>
      <c r="R144" s="11">
        <v>2</v>
      </c>
      <c r="S144" s="11">
        <v>100</v>
      </c>
      <c r="T144" s="10">
        <v>0.80000001192092896</v>
      </c>
      <c r="U144" s="10">
        <v>1.29999995231628</v>
      </c>
      <c r="V144" s="10">
        <v>0.89999997615814198</v>
      </c>
      <c r="W144" s="2">
        <v>2.4323636898770901E-4</v>
      </c>
      <c r="X144" s="2">
        <v>2.7834661887027302E-4</v>
      </c>
      <c r="Y144" s="2">
        <v>7.2265269409399398E-5</v>
      </c>
      <c r="Z144" s="2">
        <v>7.4140203651040698E-5</v>
      </c>
      <c r="AA144" s="3">
        <f t="shared" si="10"/>
        <v>6.1682003233862678E-2</v>
      </c>
      <c r="AB144" s="3">
        <f t="shared" si="11"/>
        <v>0.23821325831047621</v>
      </c>
      <c r="AC144" s="3">
        <f t="shared" si="12"/>
        <v>2.6201808965499285E-2</v>
      </c>
      <c r="AD144" s="3">
        <f t="shared" si="13"/>
        <v>-0.11579084687587435</v>
      </c>
      <c r="AE144" s="3">
        <f t="shared" si="14"/>
        <v>0.92363987508745626</v>
      </c>
    </row>
    <row r="145" spans="1:31" x14ac:dyDescent="0.25">
      <c r="A145" t="s">
        <v>44</v>
      </c>
      <c r="B145" s="1">
        <v>170.58787536621</v>
      </c>
      <c r="C145" s="1">
        <v>53.869369506835902</v>
      </c>
      <c r="D145" s="8">
        <v>172.08816528320301</v>
      </c>
      <c r="E145" s="1">
        <v>107.824996948242</v>
      </c>
      <c r="F145" s="3">
        <v>1</v>
      </c>
      <c r="G145" s="8">
        <v>172.08816528320301</v>
      </c>
      <c r="H145" s="1">
        <v>172.08816528320301</v>
      </c>
      <c r="I145" s="1">
        <v>107.824996948242</v>
      </c>
      <c r="J145" s="8">
        <v>151.47834777832</v>
      </c>
      <c r="K145" s="1">
        <v>92.389999389648395</v>
      </c>
      <c r="L145" s="3">
        <v>0.65136396884918202</v>
      </c>
      <c r="M145" s="3">
        <v>0.783857762813568</v>
      </c>
      <c r="N145">
        <v>25</v>
      </c>
      <c r="O145">
        <v>0</v>
      </c>
      <c r="P145">
        <v>0</v>
      </c>
      <c r="Q145">
        <v>0</v>
      </c>
      <c r="R145">
        <v>2</v>
      </c>
      <c r="S145">
        <v>100</v>
      </c>
      <c r="T145">
        <v>0.40000000596046398</v>
      </c>
      <c r="U145">
        <v>1.29999995231628</v>
      </c>
      <c r="V145">
        <v>0.89999997615814198</v>
      </c>
      <c r="W145" s="2">
        <v>2.1931166702415699E-4</v>
      </c>
      <c r="X145" s="2">
        <v>2.5060135521925899E-4</v>
      </c>
      <c r="Y145" s="2">
        <v>7.73488078266382E-4</v>
      </c>
      <c r="Z145" s="2">
        <v>7.1779606514610296E-5</v>
      </c>
      <c r="AA145" s="3">
        <f t="shared" si="10"/>
        <v>8.7948215180724907E-3</v>
      </c>
      <c r="AB145" s="3">
        <f t="shared" si="11"/>
        <v>1.8119569463143193</v>
      </c>
      <c r="AC145" s="3">
        <f t="shared" si="12"/>
        <v>-0.11976313113086964</v>
      </c>
      <c r="AD145" s="3">
        <f t="shared" si="13"/>
        <v>-0.11976313113086964</v>
      </c>
      <c r="AE145" s="3">
        <f t="shared" si="14"/>
        <v>1.1197631311308696</v>
      </c>
    </row>
    <row r="146" spans="1:31" hidden="1" x14ac:dyDescent="0.25">
      <c r="A146" s="9" t="s">
        <v>191</v>
      </c>
      <c r="B146" s="1">
        <v>42.315338134765597</v>
      </c>
      <c r="C146" s="1">
        <v>38.639030456542898</v>
      </c>
      <c r="D146" s="8">
        <v>52.638393402099602</v>
      </c>
      <c r="E146" s="1">
        <v>33.534999847412102</v>
      </c>
      <c r="F146" s="3">
        <v>0.53200000524520796</v>
      </c>
      <c r="G146" s="8">
        <v>45.024795532226499</v>
      </c>
      <c r="H146" s="1">
        <v>16.268377304077099</v>
      </c>
      <c r="I146" s="1">
        <v>29.297000885009702</v>
      </c>
      <c r="J146" s="8">
        <v>49.185588836669901</v>
      </c>
      <c r="K146" s="1">
        <v>31.372999191284102</v>
      </c>
      <c r="L146" s="3">
        <v>0.496156305074691</v>
      </c>
      <c r="M146" s="3">
        <v>0.54286479949951105</v>
      </c>
      <c r="N146" s="11">
        <v>15</v>
      </c>
      <c r="O146" s="11">
        <v>0</v>
      </c>
      <c r="P146" s="11">
        <v>0</v>
      </c>
      <c r="Q146" s="11">
        <v>0</v>
      </c>
      <c r="R146" s="11">
        <v>2</v>
      </c>
      <c r="S146" s="11">
        <v>100</v>
      </c>
      <c r="T146" s="10">
        <v>0.10000000149011599</v>
      </c>
      <c r="U146" s="10">
        <v>1.29999995231628</v>
      </c>
      <c r="V146" s="10">
        <v>0.89999997615814198</v>
      </c>
      <c r="W146" s="2">
        <v>2.3799468181096001E-4</v>
      </c>
      <c r="X146" s="2">
        <v>2.5897996965795701E-4</v>
      </c>
      <c r="Y146" s="2">
        <v>7.2493174229748506E-5</v>
      </c>
      <c r="Z146" s="2">
        <v>7.2271024691872299E-5</v>
      </c>
      <c r="AA146" s="3">
        <f t="shared" si="10"/>
        <v>6.4030148804006731E-2</v>
      </c>
      <c r="AB146" s="3">
        <f t="shared" si="11"/>
        <v>0.27295090626015212</v>
      </c>
      <c r="AC146" s="3">
        <f t="shared" si="12"/>
        <v>9.2411153793365133E-2</v>
      </c>
      <c r="AD146" s="3">
        <f t="shared" si="13"/>
        <v>-6.5594793880847796E-2</v>
      </c>
      <c r="AE146" s="3">
        <f t="shared" si="14"/>
        <v>0.74424042258961842</v>
      </c>
    </row>
    <row r="147" spans="1:31" x14ac:dyDescent="0.25">
      <c r="A147" s="9" t="s">
        <v>189</v>
      </c>
      <c r="B147" s="1">
        <v>69.725334167480398</v>
      </c>
      <c r="C147" s="1">
        <v>91.174903869628906</v>
      </c>
      <c r="D147" s="8">
        <v>96.451850891113196</v>
      </c>
      <c r="E147" s="1">
        <v>61.035999298095703</v>
      </c>
      <c r="F147" s="3">
        <v>0.57499998807907104</v>
      </c>
      <c r="G147" s="8">
        <v>77.801979064941406</v>
      </c>
      <c r="H147" s="1">
        <v>43.88232421875</v>
      </c>
      <c r="I147" s="1">
        <v>50.469001770019503</v>
      </c>
      <c r="J147" s="8">
        <v>100.05767822265599</v>
      </c>
      <c r="K147" s="1">
        <v>63.971000671386697</v>
      </c>
      <c r="L147" s="3">
        <v>0.65230196714401201</v>
      </c>
      <c r="M147" s="3">
        <v>0.67072588205337502</v>
      </c>
      <c r="N147" s="11">
        <v>27</v>
      </c>
      <c r="O147" s="11">
        <v>0</v>
      </c>
      <c r="P147" s="11">
        <v>0</v>
      </c>
      <c r="Q147" s="11">
        <v>0</v>
      </c>
      <c r="R147" s="11">
        <v>2</v>
      </c>
      <c r="S147" s="11">
        <v>100</v>
      </c>
      <c r="T147" s="10">
        <v>0.40000000596046398</v>
      </c>
      <c r="U147" s="10">
        <v>1.29999995231628</v>
      </c>
      <c r="V147" s="10">
        <v>0.89999997615814198</v>
      </c>
      <c r="W147" s="2">
        <v>2.5594132603146098E-4</v>
      </c>
      <c r="X147" s="2">
        <v>2.8917274903506003E-4</v>
      </c>
      <c r="Y147" s="2">
        <v>8.10912752058357E-5</v>
      </c>
      <c r="Z147" s="2">
        <v>8.4892373706679696E-5</v>
      </c>
      <c r="AA147" s="3">
        <f t="shared" si="10"/>
        <v>0.11583515509672411</v>
      </c>
      <c r="AB147" s="3">
        <f t="shared" si="11"/>
        <v>9.7425650875690273E-2</v>
      </c>
      <c r="AC147" s="3">
        <f t="shared" si="12"/>
        <v>0.2860556945362242</v>
      </c>
      <c r="AD147" s="3">
        <f t="shared" si="13"/>
        <v>3.7384739621155669E-2</v>
      </c>
      <c r="AE147" s="3">
        <f t="shared" si="14"/>
        <v>0.49283226096294158</v>
      </c>
    </row>
    <row r="148" spans="1:31" hidden="1" x14ac:dyDescent="0.25">
      <c r="A148" s="9" t="s">
        <v>196</v>
      </c>
      <c r="B148" s="1">
        <v>47.991249084472599</v>
      </c>
      <c r="C148" s="1">
        <v>40.690471649169901</v>
      </c>
      <c r="D148" s="8">
        <v>58.111568450927699</v>
      </c>
      <c r="E148" s="1">
        <v>36.693000793457003</v>
      </c>
      <c r="F148" s="3">
        <v>0.52600002288818304</v>
      </c>
      <c r="G148" s="8">
        <v>50.434783935546797</v>
      </c>
      <c r="H148" s="1">
        <v>16.195781707763601</v>
      </c>
      <c r="I148" s="1">
        <v>32.366001129150298</v>
      </c>
      <c r="J148" s="8">
        <v>52.423980712890597</v>
      </c>
      <c r="K148" s="1">
        <v>33.173000335693303</v>
      </c>
      <c r="L148" s="3">
        <v>0.52383583784103305</v>
      </c>
      <c r="M148" s="3">
        <v>0.55843812227249101</v>
      </c>
      <c r="N148" s="11">
        <v>18</v>
      </c>
      <c r="O148" s="11">
        <v>0</v>
      </c>
      <c r="P148" s="11">
        <v>0</v>
      </c>
      <c r="Q148" s="11">
        <v>0</v>
      </c>
      <c r="R148" s="11">
        <v>2</v>
      </c>
      <c r="S148" s="11">
        <v>100</v>
      </c>
      <c r="T148" s="10">
        <v>0.40000000596046398</v>
      </c>
      <c r="U148" s="10">
        <v>1.1000000238418499</v>
      </c>
      <c r="V148" s="10">
        <v>0.80000001192092896</v>
      </c>
      <c r="W148" s="2">
        <v>2.5966178509406702E-4</v>
      </c>
      <c r="X148" s="2">
        <v>2.6902643730863902E-4</v>
      </c>
      <c r="Y148" s="2">
        <v>7.2976508818101097E-5</v>
      </c>
      <c r="Z148" s="2">
        <v>7.2555871156509898E-5</v>
      </c>
      <c r="AA148" s="3">
        <f t="shared" si="10"/>
        <v>5.0916258644845204E-2</v>
      </c>
      <c r="AB148" s="3">
        <f t="shared" si="11"/>
        <v>0.28836011449771592</v>
      </c>
      <c r="AC148" s="3">
        <f t="shared" si="12"/>
        <v>3.944096954764189E-2</v>
      </c>
      <c r="AD148" s="3">
        <f t="shared" si="13"/>
        <v>-9.7873588506563622E-2</v>
      </c>
      <c r="AE148" s="3">
        <f t="shared" si="14"/>
        <v>0.8771780940718501</v>
      </c>
    </row>
    <row r="149" spans="1:31" hidden="1" x14ac:dyDescent="0.25">
      <c r="A149" s="9" t="s">
        <v>196</v>
      </c>
      <c r="B149" s="1">
        <v>48.758232116699197</v>
      </c>
      <c r="C149" s="1">
        <v>39.487205505371001</v>
      </c>
      <c r="D149" s="8">
        <v>58.889976501464801</v>
      </c>
      <c r="E149" s="1">
        <v>37.161998748779297</v>
      </c>
      <c r="F149" s="3">
        <v>0.52600002288818304</v>
      </c>
      <c r="G149" s="8">
        <v>51.197177886962798</v>
      </c>
      <c r="H149" s="1">
        <v>16.229537963867099</v>
      </c>
      <c r="I149" s="1">
        <v>32.826999664306598</v>
      </c>
      <c r="J149" s="8">
        <v>51.8679809570312</v>
      </c>
      <c r="K149" s="1">
        <v>32.895000457763601</v>
      </c>
      <c r="L149" s="3">
        <v>0.51908493041992099</v>
      </c>
      <c r="M149" s="3">
        <v>0.55396950244903498</v>
      </c>
      <c r="N149" s="11">
        <v>18</v>
      </c>
      <c r="O149" s="11">
        <v>0</v>
      </c>
      <c r="P149" s="11">
        <v>0</v>
      </c>
      <c r="Q149" s="11">
        <v>0</v>
      </c>
      <c r="R149" s="11">
        <v>2</v>
      </c>
      <c r="S149" s="11">
        <v>100</v>
      </c>
      <c r="T149" s="10">
        <v>0.80000001192092896</v>
      </c>
      <c r="U149" s="10">
        <v>1.29999995231628</v>
      </c>
      <c r="V149" s="10">
        <v>0.89999997615814198</v>
      </c>
      <c r="W149" s="2">
        <v>2.4424953153356899E-4</v>
      </c>
      <c r="X149" s="2">
        <v>2.6239952421747099E-4</v>
      </c>
      <c r="Y149" s="2">
        <v>7.1335853135678904E-5</v>
      </c>
      <c r="Z149" s="2">
        <v>7.1965412644203698E-5</v>
      </c>
      <c r="AA149" s="3">
        <f t="shared" si="10"/>
        <v>5.0021210047693394E-2</v>
      </c>
      <c r="AB149" s="3">
        <f t="shared" si="11"/>
        <v>0.31353891198950962</v>
      </c>
      <c r="AC149" s="3">
        <f t="shared" si="12"/>
        <v>1.3102344655587352E-2</v>
      </c>
      <c r="AD149" s="3">
        <f t="shared" si="13"/>
        <v>-0.11923923155681578</v>
      </c>
      <c r="AE149" s="3">
        <f t="shared" si="14"/>
        <v>0.95866776543103949</v>
      </c>
    </row>
    <row r="150" spans="1:31" x14ac:dyDescent="0.25">
      <c r="A150" s="9" t="s">
        <v>30</v>
      </c>
      <c r="B150" s="1">
        <v>76.126365661621094</v>
      </c>
      <c r="C150" s="1">
        <v>91.174903869628906</v>
      </c>
      <c r="D150" s="8">
        <v>103.46685028076099</v>
      </c>
      <c r="E150" s="1">
        <v>68.226997375488196</v>
      </c>
      <c r="F150" s="3">
        <v>0.56300002336501997</v>
      </c>
      <c r="G150" s="8">
        <v>85.200424194335895</v>
      </c>
      <c r="H150" s="1">
        <v>41.799533843994098</v>
      </c>
      <c r="I150" s="1">
        <v>57.990001678466797</v>
      </c>
      <c r="J150" s="8">
        <v>97.905624389648395</v>
      </c>
      <c r="K150" s="1">
        <v>62.425998687744098</v>
      </c>
      <c r="L150" s="3">
        <v>0.65514945983886697</v>
      </c>
      <c r="M150" s="3">
        <v>0.67293024063110296</v>
      </c>
      <c r="N150" s="11">
        <v>25</v>
      </c>
      <c r="O150" s="11">
        <v>0</v>
      </c>
      <c r="P150" s="11">
        <v>0</v>
      </c>
      <c r="Q150" s="11">
        <v>0</v>
      </c>
      <c r="R150" s="11">
        <v>2</v>
      </c>
      <c r="S150" s="11">
        <v>4</v>
      </c>
      <c r="T150" s="10">
        <v>0.40000000596046398</v>
      </c>
      <c r="U150" s="10">
        <v>1.29999995231628</v>
      </c>
      <c r="V150" s="10">
        <v>0.89999997615814198</v>
      </c>
      <c r="W150" s="2">
        <v>2.7912674704566598E-4</v>
      </c>
      <c r="X150" s="2">
        <v>2.7917348779737901E-4</v>
      </c>
      <c r="Y150" s="2">
        <v>8.4868283011019203E-5</v>
      </c>
      <c r="Z150" s="2">
        <v>7.6267016993369894E-5</v>
      </c>
      <c r="AA150" s="3">
        <f t="shared" si="10"/>
        <v>0.11919731690658475</v>
      </c>
      <c r="AB150" s="3">
        <f t="shared" si="11"/>
        <v>7.3822074215112457E-2</v>
      </c>
      <c r="AC150" s="3">
        <f t="shared" si="12"/>
        <v>0.14912132557383603</v>
      </c>
      <c r="AD150" s="3">
        <f t="shared" si="13"/>
        <v>-5.3748866192621252E-2</v>
      </c>
      <c r="AE150" s="3">
        <f t="shared" si="14"/>
        <v>0.69604445248764357</v>
      </c>
    </row>
    <row r="151" spans="1:31" hidden="1" x14ac:dyDescent="0.25">
      <c r="A151" s="9" t="s">
        <v>196</v>
      </c>
      <c r="B151" s="1">
        <v>46.565689086913999</v>
      </c>
      <c r="C151" s="1">
        <v>38.639030456542898</v>
      </c>
      <c r="D151" s="8">
        <v>56.619972229003899</v>
      </c>
      <c r="E151" s="1">
        <v>35.757999420166001</v>
      </c>
      <c r="F151" s="3">
        <v>0.52600002288818304</v>
      </c>
      <c r="G151" s="8">
        <v>49.173194885253899</v>
      </c>
      <c r="H151" s="1">
        <v>15.7105503082275</v>
      </c>
      <c r="I151" s="1">
        <v>31.5459995269775</v>
      </c>
      <c r="J151" s="8">
        <v>52.245182037353501</v>
      </c>
      <c r="K151" s="1">
        <v>33.082000732421797</v>
      </c>
      <c r="L151" s="3">
        <v>0.50231647491455</v>
      </c>
      <c r="M151" s="3">
        <v>0.52925556898116999</v>
      </c>
      <c r="N151" s="11">
        <v>14</v>
      </c>
      <c r="O151" s="11">
        <v>0</v>
      </c>
      <c r="P151" s="11">
        <v>0</v>
      </c>
      <c r="Q151" s="11">
        <v>0</v>
      </c>
      <c r="R151" s="11">
        <v>2</v>
      </c>
      <c r="S151" s="11">
        <v>100</v>
      </c>
      <c r="T151" s="10">
        <v>0.10000000149011599</v>
      </c>
      <c r="U151" s="10">
        <v>1.29999995231628</v>
      </c>
      <c r="V151" s="10">
        <v>0.89999997615814198</v>
      </c>
      <c r="W151" s="2">
        <v>2.41617104620672E-4</v>
      </c>
      <c r="X151" s="2">
        <v>2.67254450591281E-4</v>
      </c>
      <c r="Y151" s="2">
        <v>7.2513161285314695E-5</v>
      </c>
      <c r="Z151" s="2">
        <v>7.2807946708053296E-5</v>
      </c>
      <c r="AA151" s="3">
        <f t="shared" si="10"/>
        <v>5.5996289316647699E-2</v>
      </c>
      <c r="AB151" s="3">
        <f t="shared" si="11"/>
        <v>0.35213491177304168</v>
      </c>
      <c r="AC151" s="3">
        <f t="shared" si="12"/>
        <v>6.2472799647615179E-2</v>
      </c>
      <c r="AD151" s="3">
        <f t="shared" si="13"/>
        <v>-7.7265848417519836E-2</v>
      </c>
      <c r="AE151" s="3">
        <f t="shared" si="14"/>
        <v>0.80446342796211145</v>
      </c>
    </row>
    <row r="152" spans="1:31" x14ac:dyDescent="0.25">
      <c r="A152" s="9" t="s">
        <v>41</v>
      </c>
      <c r="B152" s="1">
        <v>180.01077270507801</v>
      </c>
      <c r="C152" s="1">
        <v>53.869369506835902</v>
      </c>
      <c r="D152" s="8">
        <v>180.74992370605401</v>
      </c>
      <c r="E152" s="1">
        <v>128.70300292968699</v>
      </c>
      <c r="F152" s="3">
        <v>1</v>
      </c>
      <c r="G152" s="8">
        <v>180.74992370605401</v>
      </c>
      <c r="H152" s="1">
        <v>180.74992370605401</v>
      </c>
      <c r="I152" s="1">
        <v>128.70300292968699</v>
      </c>
      <c r="J152" s="8">
        <v>137.97196960449199</v>
      </c>
      <c r="K152" s="1">
        <v>84.853996276855398</v>
      </c>
      <c r="L152" s="3">
        <v>0.65666222572326605</v>
      </c>
      <c r="M152" s="3">
        <v>0.82748335599899203</v>
      </c>
      <c r="N152" s="11">
        <v>20</v>
      </c>
      <c r="O152" s="11">
        <v>0</v>
      </c>
      <c r="P152" s="11">
        <v>0</v>
      </c>
      <c r="Q152" s="11">
        <v>0</v>
      </c>
      <c r="R152" s="11">
        <v>2</v>
      </c>
      <c r="S152" s="11">
        <v>4</v>
      </c>
      <c r="T152" s="10">
        <v>0.40000000596046398</v>
      </c>
      <c r="U152" s="10">
        <v>1.29999995231628</v>
      </c>
      <c r="V152" s="10">
        <v>0.89999997615814198</v>
      </c>
      <c r="W152" s="2">
        <v>2.8705675504170299E-4</v>
      </c>
      <c r="X152" s="2">
        <v>2.7265879907645198E-4</v>
      </c>
      <c r="Y152" s="2">
        <v>8.5650994151364998E-5</v>
      </c>
      <c r="Z152" s="2">
        <v>7.5758864113595296E-5</v>
      </c>
      <c r="AA152" s="3">
        <f t="shared" si="10"/>
        <v>4.1061487035944652E-3</v>
      </c>
      <c r="AB152" s="3">
        <f t="shared" si="11"/>
        <v>1.5612323082226467</v>
      </c>
      <c r="AC152" s="3">
        <f t="shared" si="12"/>
        <v>-0.23666927888240774</v>
      </c>
      <c r="AD152" s="3">
        <f t="shared" si="13"/>
        <v>-0.23666927888240774</v>
      </c>
      <c r="AE152" s="3">
        <f t="shared" si="14"/>
        <v>1.2366692788824076</v>
      </c>
    </row>
    <row r="153" spans="1:31" hidden="1" x14ac:dyDescent="0.25">
      <c r="A153" s="9" t="s">
        <v>194</v>
      </c>
      <c r="B153" s="1">
        <v>45.322898864746001</v>
      </c>
      <c r="C153" s="1">
        <v>40.690471649169901</v>
      </c>
      <c r="D153" s="8">
        <v>52.775169372558501</v>
      </c>
      <c r="E153" s="1">
        <v>33.123001098632798</v>
      </c>
      <c r="F153" s="3">
        <v>0.44800001382827698</v>
      </c>
      <c r="G153" s="8">
        <v>44.280643463134702</v>
      </c>
      <c r="H153" s="1">
        <v>15.46884059906</v>
      </c>
      <c r="I153" s="1">
        <v>28.267000198364201</v>
      </c>
      <c r="J153" s="8">
        <v>45.472354888916001</v>
      </c>
      <c r="K153" s="1">
        <v>28.8850002288818</v>
      </c>
      <c r="L153" s="3">
        <v>0.51813232898712103</v>
      </c>
      <c r="M153" s="3">
        <v>0.54625535011291504</v>
      </c>
      <c r="N153" s="11">
        <v>16</v>
      </c>
      <c r="O153" s="11">
        <v>0</v>
      </c>
      <c r="P153" s="11">
        <v>0</v>
      </c>
      <c r="Q153" s="11">
        <v>0</v>
      </c>
      <c r="R153" s="11">
        <v>2</v>
      </c>
      <c r="S153" s="11">
        <v>100</v>
      </c>
      <c r="T153" s="10">
        <v>0.40000000596046398</v>
      </c>
      <c r="U153" s="10">
        <v>1.1000000238418499</v>
      </c>
      <c r="V153" s="10">
        <v>0.80000001192092896</v>
      </c>
      <c r="W153" s="2">
        <v>2.5058470782823801E-4</v>
      </c>
      <c r="X153" s="2">
        <v>2.5954478769563101E-4</v>
      </c>
      <c r="Y153" s="2">
        <v>7.21888209227472E-5</v>
      </c>
      <c r="Z153" s="2">
        <v>7.17760995030403E-5</v>
      </c>
      <c r="AA153" s="3">
        <f t="shared" si="10"/>
        <v>2.2996221065241889E-2</v>
      </c>
      <c r="AB153" s="3">
        <f t="shared" si="11"/>
        <v>0.11751850116103663</v>
      </c>
      <c r="AC153" s="3">
        <f t="shared" si="12"/>
        <v>2.6912694409543626E-2</v>
      </c>
      <c r="AD153" s="3">
        <f t="shared" si="13"/>
        <v>-0.13837595540602365</v>
      </c>
      <c r="AE153" s="3">
        <f t="shared" si="14"/>
        <v>0.92296052065765577</v>
      </c>
    </row>
    <row r="154" spans="1:31" hidden="1" x14ac:dyDescent="0.25">
      <c r="A154" s="9" t="s">
        <v>194</v>
      </c>
      <c r="B154" s="1">
        <v>47.489639282226499</v>
      </c>
      <c r="C154" s="1">
        <v>39.487205505371001</v>
      </c>
      <c r="D154" s="8">
        <v>54.976390838622997</v>
      </c>
      <c r="E154" s="1">
        <v>34.515998840332003</v>
      </c>
      <c r="F154" s="3">
        <v>0.44800001382827698</v>
      </c>
      <c r="G154" s="8">
        <v>46.349925994872997</v>
      </c>
      <c r="H154" s="1">
        <v>15.7115936279296</v>
      </c>
      <c r="I154" s="1">
        <v>29.593000411987301</v>
      </c>
      <c r="J154" s="8">
        <v>45.618350982666001</v>
      </c>
      <c r="K154" s="1">
        <v>28.958000183105401</v>
      </c>
      <c r="L154" s="3">
        <v>0.52374291419982899</v>
      </c>
      <c r="M154" s="3">
        <v>0.563895523548126</v>
      </c>
      <c r="N154" s="11">
        <v>16</v>
      </c>
      <c r="O154" s="11">
        <v>0</v>
      </c>
      <c r="P154" s="11">
        <v>0</v>
      </c>
      <c r="Q154" s="11">
        <v>0</v>
      </c>
      <c r="R154" s="11">
        <v>2</v>
      </c>
      <c r="S154" s="11">
        <v>100</v>
      </c>
      <c r="T154" s="10">
        <v>0.80000001192092896</v>
      </c>
      <c r="U154" s="10">
        <v>1.29999995231628</v>
      </c>
      <c r="V154" s="10">
        <v>0.89999997615814198</v>
      </c>
      <c r="W154" s="2">
        <v>2.4718555505387398E-4</v>
      </c>
      <c r="X154" s="2">
        <v>2.5983911473304001E-4</v>
      </c>
      <c r="Y154" s="2">
        <v>7.12598775862716E-5</v>
      </c>
      <c r="Z154" s="2">
        <v>7.1242444391828003E-5</v>
      </c>
      <c r="AA154" s="3">
        <f t="shared" si="10"/>
        <v>2.3999198658475624E-2</v>
      </c>
      <c r="AB154" s="3">
        <f t="shared" si="11"/>
        <v>0.15526916627364398</v>
      </c>
      <c r="AC154" s="3">
        <f t="shared" si="12"/>
        <v>-1.5783736359965689E-2</v>
      </c>
      <c r="AD154" s="3">
        <f t="shared" si="13"/>
        <v>-0.17021924708419778</v>
      </c>
      <c r="AE154" s="3">
        <f t="shared" si="14"/>
        <v>1.0465627503824004</v>
      </c>
    </row>
    <row r="155" spans="1:31" x14ac:dyDescent="0.25">
      <c r="A155" s="9" t="s">
        <v>197</v>
      </c>
      <c r="B155" s="1">
        <v>136.32804870605401</v>
      </c>
      <c r="C155" s="1">
        <v>53.869369506835902</v>
      </c>
      <c r="D155" s="8">
        <v>136.53712463378901</v>
      </c>
      <c r="E155" s="1">
        <v>85.949996948242102</v>
      </c>
      <c r="F155" s="3">
        <v>1</v>
      </c>
      <c r="G155" s="8">
        <v>136.53712463378901</v>
      </c>
      <c r="H155" s="1">
        <v>136.53712463378901</v>
      </c>
      <c r="I155" s="1">
        <v>85.949996948242102</v>
      </c>
      <c r="J155" s="8">
        <v>138.68197631835901</v>
      </c>
      <c r="K155" s="1">
        <v>84.842002868652301</v>
      </c>
      <c r="L155" s="3">
        <v>0.65718924999237005</v>
      </c>
      <c r="M155" s="3">
        <v>0.81146442890167203</v>
      </c>
      <c r="N155" s="11">
        <v>24</v>
      </c>
      <c r="O155" s="11">
        <v>0</v>
      </c>
      <c r="P155" s="11">
        <v>0</v>
      </c>
      <c r="Q155" s="11">
        <v>0</v>
      </c>
      <c r="R155" s="11">
        <v>2</v>
      </c>
      <c r="S155" s="11">
        <v>100</v>
      </c>
      <c r="T155" s="10">
        <v>0.40000000596046398</v>
      </c>
      <c r="U155" s="10">
        <v>1.29999995231628</v>
      </c>
      <c r="V155" s="10">
        <v>0.89999997615814198</v>
      </c>
      <c r="W155" s="2">
        <v>2.4278399359900499E-4</v>
      </c>
      <c r="X155" s="2">
        <v>2.5928925606422099E-4</v>
      </c>
      <c r="Y155" s="2">
        <v>7.2787515819072696E-5</v>
      </c>
      <c r="Z155" s="2">
        <v>7.2977090894710205E-5</v>
      </c>
      <c r="AA155" s="3">
        <f t="shared" si="10"/>
        <v>1.5336237092764588E-3</v>
      </c>
      <c r="AB155" s="3">
        <f t="shared" si="11"/>
        <v>1.5744124645966122</v>
      </c>
      <c r="AC155" s="3">
        <f t="shared" si="12"/>
        <v>1.5708926713688908E-2</v>
      </c>
      <c r="AD155" s="3">
        <f t="shared" si="13"/>
        <v>1.5708926713688908E-2</v>
      </c>
      <c r="AE155" s="3">
        <f t="shared" si="14"/>
        <v>0.98429107328631105</v>
      </c>
    </row>
    <row r="156" spans="1:31" hidden="1" x14ac:dyDescent="0.25">
      <c r="A156" s="9" t="s">
        <v>194</v>
      </c>
      <c r="B156" s="1">
        <v>45.450897216796797</v>
      </c>
      <c r="C156" s="1">
        <v>38.639030456542898</v>
      </c>
      <c r="D156" s="8">
        <v>53.131561279296797</v>
      </c>
      <c r="E156" s="1">
        <v>33.297000885009702</v>
      </c>
      <c r="F156" s="3">
        <v>0.44800001382827698</v>
      </c>
      <c r="G156" s="8">
        <v>44.565319061279297</v>
      </c>
      <c r="H156" s="1">
        <v>15.599274635314901</v>
      </c>
      <c r="I156" s="1">
        <v>28.405000686645501</v>
      </c>
      <c r="J156" s="8">
        <v>45.060752868652301</v>
      </c>
      <c r="K156" s="1">
        <v>28.674999237060501</v>
      </c>
      <c r="L156" s="3">
        <v>0.50029671192169101</v>
      </c>
      <c r="M156" s="3">
        <v>0.51401758193969704</v>
      </c>
      <c r="N156" s="11">
        <v>14</v>
      </c>
      <c r="O156" s="11">
        <v>0</v>
      </c>
      <c r="P156" s="11">
        <v>0</v>
      </c>
      <c r="Q156" s="11">
        <v>0</v>
      </c>
      <c r="R156" s="11">
        <v>2</v>
      </c>
      <c r="S156" s="11">
        <v>100</v>
      </c>
      <c r="T156" s="10">
        <v>0.10000000149011599</v>
      </c>
      <c r="U156" s="10">
        <v>1.29999995231628</v>
      </c>
      <c r="V156" s="10">
        <v>0.89999997615814198</v>
      </c>
      <c r="W156" s="2">
        <v>2.3443518148269499E-4</v>
      </c>
      <c r="X156" s="2">
        <v>2.6505370624363401E-4</v>
      </c>
      <c r="Y156" s="2">
        <v>7.2802569775376401E-5</v>
      </c>
      <c r="Z156" s="2">
        <v>7.2861847002059194E-5</v>
      </c>
      <c r="AA156" s="3">
        <f t="shared" si="10"/>
        <v>1.9484283253933796E-2</v>
      </c>
      <c r="AB156" s="3">
        <f t="shared" si="11"/>
        <v>0.16619781439215664</v>
      </c>
      <c r="AC156" s="3">
        <f t="shared" si="12"/>
        <v>1.1117025925288692E-2</v>
      </c>
      <c r="AD156" s="3">
        <f t="shared" si="13"/>
        <v>-0.15190233857835758</v>
      </c>
      <c r="AE156" s="3">
        <f t="shared" si="14"/>
        <v>0.96823994583367334</v>
      </c>
    </row>
    <row r="157" spans="1:31" x14ac:dyDescent="0.25">
      <c r="A157" t="s">
        <v>79</v>
      </c>
      <c r="B157" s="1">
        <v>66.902420043945298</v>
      </c>
      <c r="C157" s="1">
        <v>91.174903869628906</v>
      </c>
      <c r="D157" s="8">
        <v>95.350677490234304</v>
      </c>
      <c r="E157" s="1">
        <v>61.412998199462798</v>
      </c>
      <c r="F157" s="3">
        <v>0.549000024795532</v>
      </c>
      <c r="G157" s="8">
        <v>79.977127075195298</v>
      </c>
      <c r="H157" s="1">
        <v>34.619945526122997</v>
      </c>
      <c r="I157" s="1">
        <v>52.544998168945298</v>
      </c>
      <c r="J157" s="8">
        <v>96.000457763671804</v>
      </c>
      <c r="K157" s="1">
        <v>62.205001831054602</v>
      </c>
      <c r="L157" s="3">
        <v>0.65954160690307595</v>
      </c>
      <c r="M157" s="3">
        <v>0.69178193807601895</v>
      </c>
      <c r="N157">
        <v>25</v>
      </c>
      <c r="O157">
        <v>0</v>
      </c>
      <c r="P157">
        <v>0</v>
      </c>
      <c r="Q157">
        <v>0</v>
      </c>
      <c r="R157">
        <v>2</v>
      </c>
      <c r="S157">
        <v>100</v>
      </c>
      <c r="T157">
        <v>0.40000000596046398</v>
      </c>
      <c r="U157">
        <v>1.29999995231628</v>
      </c>
      <c r="V157">
        <v>0.89999997615814198</v>
      </c>
      <c r="W157" s="2">
        <v>2.4548373767174699E-4</v>
      </c>
      <c r="X157" s="2">
        <v>2.5514498702250399E-4</v>
      </c>
      <c r="Y157" s="2">
        <v>1.5304281841963499E-3</v>
      </c>
      <c r="Z157" s="2">
        <v>7.2070790338329903E-5</v>
      </c>
      <c r="AA157" s="3">
        <f t="shared" si="10"/>
        <v>0.19542950797088943</v>
      </c>
      <c r="AB157" s="3">
        <f t="shared" si="11"/>
        <v>5.2926339258256447E-2</v>
      </c>
      <c r="AC157" s="3">
        <f t="shared" si="12"/>
        <v>0.20034891567699362</v>
      </c>
      <c r="AD157" s="3">
        <f t="shared" si="13"/>
        <v>6.8146371954625039E-3</v>
      </c>
      <c r="AE157" s="3">
        <f t="shared" si="14"/>
        <v>0.53716476311651462</v>
      </c>
    </row>
    <row r="158" spans="1:31" hidden="1" x14ac:dyDescent="0.25">
      <c r="A158" s="9" t="s">
        <v>198</v>
      </c>
      <c r="B158" s="1">
        <v>47.625701904296797</v>
      </c>
      <c r="C158" s="1">
        <v>40.690471649169901</v>
      </c>
      <c r="D158" s="8">
        <v>53.966033935546797</v>
      </c>
      <c r="E158" s="1">
        <v>34.4739990234375</v>
      </c>
      <c r="F158" s="3">
        <v>0.57800000905990601</v>
      </c>
      <c r="G158" s="8">
        <v>47.300437927246001</v>
      </c>
      <c r="H158" s="1">
        <v>15.795259475708001</v>
      </c>
      <c r="I158" s="1">
        <v>30.617000579833899</v>
      </c>
      <c r="J158" s="8">
        <v>45.846439361572202</v>
      </c>
      <c r="K158" s="1">
        <v>29.889999389648398</v>
      </c>
      <c r="L158" s="3">
        <v>0.42183300852775502</v>
      </c>
      <c r="M158" s="3">
        <v>0.52458178997039795</v>
      </c>
      <c r="N158" s="11">
        <v>16</v>
      </c>
      <c r="O158" s="11">
        <v>0</v>
      </c>
      <c r="P158" s="11">
        <v>0</v>
      </c>
      <c r="Q158" s="11">
        <v>0</v>
      </c>
      <c r="R158" s="11">
        <v>2</v>
      </c>
      <c r="S158" s="11">
        <v>100</v>
      </c>
      <c r="T158" s="10">
        <v>0.40000000596046398</v>
      </c>
      <c r="U158" s="10">
        <v>1.1000000238418499</v>
      </c>
      <c r="V158" s="10">
        <v>0.80000001192092896</v>
      </c>
      <c r="W158" s="2">
        <v>2.5314034428447398E-4</v>
      </c>
      <c r="X158" s="2">
        <v>3.31099756294861E-4</v>
      </c>
      <c r="Y158" s="2">
        <v>7.25708960089832E-5</v>
      </c>
      <c r="Z158" s="2">
        <v>7.3404400609433597E-5</v>
      </c>
      <c r="AA158" s="3">
        <f t="shared" si="10"/>
        <v>6.829589151345402E-3</v>
      </c>
      <c r="AB158" s="3">
        <f t="shared" si="11"/>
        <v>0.12671191813298838</v>
      </c>
      <c r="AC158" s="3">
        <f t="shared" si="12"/>
        <v>-3.0739642789570608E-2</v>
      </c>
      <c r="AD158" s="3">
        <f t="shared" si="13"/>
        <v>-0.1504575004283632</v>
      </c>
      <c r="AE158" s="3">
        <f t="shared" si="14"/>
        <v>1.0920528445835251</v>
      </c>
    </row>
    <row r="159" spans="1:31" hidden="1" x14ac:dyDescent="0.25">
      <c r="A159" s="9" t="s">
        <v>198</v>
      </c>
      <c r="B159" s="1">
        <v>48.583988189697202</v>
      </c>
      <c r="C159" s="1">
        <v>39.487205505371001</v>
      </c>
      <c r="D159" s="8">
        <v>55.658851623535099</v>
      </c>
      <c r="E159" s="1">
        <v>35.616001129150298</v>
      </c>
      <c r="F159" s="3">
        <v>0.57800000905990601</v>
      </c>
      <c r="G159" s="8">
        <v>48.153251647949197</v>
      </c>
      <c r="H159" s="1">
        <v>17.785781860351499</v>
      </c>
      <c r="I159" s="1">
        <v>31.339000701904201</v>
      </c>
      <c r="J159" s="8">
        <v>48.5364379882812</v>
      </c>
      <c r="K159" s="1">
        <v>31.235000610351499</v>
      </c>
      <c r="L159" s="3">
        <v>0.41494682431221003</v>
      </c>
      <c r="M159" s="3">
        <v>0.50222951173782304</v>
      </c>
      <c r="N159" s="11">
        <v>18</v>
      </c>
      <c r="O159" s="11">
        <v>0</v>
      </c>
      <c r="P159" s="11">
        <v>0</v>
      </c>
      <c r="Q159" s="11">
        <v>0</v>
      </c>
      <c r="R159" s="11">
        <v>2</v>
      </c>
      <c r="S159" s="11">
        <v>100</v>
      </c>
      <c r="T159" s="10">
        <v>0.80000001192092896</v>
      </c>
      <c r="U159" s="10">
        <v>1.29999995231628</v>
      </c>
      <c r="V159" s="10">
        <v>0.89999997615814198</v>
      </c>
      <c r="W159" s="2">
        <v>2.4916473194025403E-4</v>
      </c>
      <c r="X159" s="2">
        <v>2.59034684859216E-4</v>
      </c>
      <c r="Y159" s="2">
        <v>7.5058815127704198E-5</v>
      </c>
      <c r="Z159" s="2">
        <v>7.2022805397864404E-5</v>
      </c>
      <c r="AA159" s="3">
        <f t="shared" si="10"/>
        <v>8.8658127460879577E-3</v>
      </c>
      <c r="AB159" s="3">
        <f t="shared" si="11"/>
        <v>0.22916872356741813</v>
      </c>
      <c r="AC159" s="3">
        <f t="shared" si="12"/>
        <v>7.9576420536145113E-3</v>
      </c>
      <c r="AD159" s="3">
        <f t="shared" si="13"/>
        <v>-0.12796551541214726</v>
      </c>
      <c r="AE159" s="3">
        <f t="shared" si="14"/>
        <v>0.97845546834315944</v>
      </c>
    </row>
    <row r="160" spans="1:31" x14ac:dyDescent="0.25">
      <c r="A160" s="9" t="s">
        <v>189</v>
      </c>
      <c r="B160" s="1">
        <v>74.82861328125</v>
      </c>
      <c r="C160" s="1">
        <v>91.174903869628906</v>
      </c>
      <c r="D160" s="8">
        <v>103.230712890625</v>
      </c>
      <c r="E160" s="1">
        <v>68.101997375488196</v>
      </c>
      <c r="F160" s="3">
        <v>0.59200000762939398</v>
      </c>
      <c r="G160" s="8">
        <v>85.148399353027301</v>
      </c>
      <c r="H160" s="1">
        <v>44.319591522216797</v>
      </c>
      <c r="I160" s="1">
        <v>57.937999725341797</v>
      </c>
      <c r="J160" s="8">
        <v>99.821739196777301</v>
      </c>
      <c r="K160" s="1">
        <v>63.820999145507798</v>
      </c>
      <c r="L160" s="3">
        <v>0.66803312301635698</v>
      </c>
      <c r="M160" s="3">
        <v>0.695110082626342</v>
      </c>
      <c r="N160" s="11">
        <v>25</v>
      </c>
      <c r="O160" s="11">
        <v>0</v>
      </c>
      <c r="P160" s="11">
        <v>0</v>
      </c>
      <c r="Q160" s="11">
        <v>0</v>
      </c>
      <c r="R160" s="11">
        <v>2</v>
      </c>
      <c r="S160" s="11">
        <v>4</v>
      </c>
      <c r="T160" s="10">
        <v>0.40000000596046398</v>
      </c>
      <c r="U160" s="10">
        <v>1.29999995231628</v>
      </c>
      <c r="V160" s="10">
        <v>0.89999997615814198</v>
      </c>
      <c r="W160" s="2">
        <v>2.7952634263783601E-4</v>
      </c>
      <c r="X160" s="2">
        <v>2.7751241577789101E-4</v>
      </c>
      <c r="Y160" s="2">
        <v>7.5458083301782594E-5</v>
      </c>
      <c r="Z160" s="2">
        <v>7.6138443546369604E-5</v>
      </c>
      <c r="AA160" s="3">
        <f t="shared" si="10"/>
        <v>0.13791229877519534</v>
      </c>
      <c r="AB160" s="3">
        <f t="shared" si="11"/>
        <v>9.4837888060869402E-2</v>
      </c>
      <c r="AC160" s="3">
        <f t="shared" si="12"/>
        <v>0.17232666679867911</v>
      </c>
      <c r="AD160" s="3">
        <f t="shared" si="13"/>
        <v>-3.3022863045221576E-2</v>
      </c>
      <c r="AE160" s="3">
        <f t="shared" si="14"/>
        <v>0.66891978604102265</v>
      </c>
    </row>
    <row r="161" spans="1:31" hidden="1" x14ac:dyDescent="0.25">
      <c r="A161" s="9" t="s">
        <v>198</v>
      </c>
      <c r="B161" s="1">
        <v>45.196117401122997</v>
      </c>
      <c r="C161" s="1">
        <v>38.639030456542898</v>
      </c>
      <c r="D161" s="8">
        <v>52.828834533691399</v>
      </c>
      <c r="E161" s="1">
        <v>33.902000427246001</v>
      </c>
      <c r="F161" s="3">
        <v>0.57800000905990601</v>
      </c>
      <c r="G161" s="8">
        <v>44.892429351806598</v>
      </c>
      <c r="H161" s="1">
        <v>18.806636810302699</v>
      </c>
      <c r="I161" s="1">
        <v>29.413000106811499</v>
      </c>
      <c r="J161" s="8">
        <v>48.898834228515597</v>
      </c>
      <c r="K161" s="1">
        <v>31.413000106811499</v>
      </c>
      <c r="L161" s="3">
        <v>0.38417217135429299</v>
      </c>
      <c r="M161" s="3">
        <v>0.493155807256698</v>
      </c>
      <c r="N161" s="11">
        <v>13</v>
      </c>
      <c r="O161" s="11">
        <v>0</v>
      </c>
      <c r="P161" s="11">
        <v>0</v>
      </c>
      <c r="Q161" s="11">
        <v>0</v>
      </c>
      <c r="R161" s="11">
        <v>2</v>
      </c>
      <c r="S161" s="11">
        <v>100</v>
      </c>
      <c r="T161" s="10">
        <v>0.10000000149011599</v>
      </c>
      <c r="U161" s="10">
        <v>1.29999995231628</v>
      </c>
      <c r="V161" s="10">
        <v>0.89999997615814198</v>
      </c>
      <c r="W161" s="2">
        <v>2.4189344549085899E-4</v>
      </c>
      <c r="X161" s="2">
        <v>2.6373317814431998E-4</v>
      </c>
      <c r="Y161" s="2">
        <v>7.2598151746205904E-5</v>
      </c>
      <c r="Z161" s="2">
        <v>7.2547081799712005E-5</v>
      </c>
      <c r="AA161" s="3">
        <f t="shared" si="10"/>
        <v>6.7193393322067382E-3</v>
      </c>
      <c r="AB161" s="3">
        <f t="shared" si="11"/>
        <v>0.26552953453404693</v>
      </c>
      <c r="AC161" s="3">
        <f t="shared" si="12"/>
        <v>8.9244554918429017E-2</v>
      </c>
      <c r="AD161" s="3">
        <f t="shared" si="13"/>
        <v>-7.4391198289060476E-2</v>
      </c>
      <c r="AE161" s="3">
        <f t="shared" si="14"/>
        <v>0.78696856236867407</v>
      </c>
    </row>
    <row r="162" spans="1:31" x14ac:dyDescent="0.25">
      <c r="A162" t="s">
        <v>27</v>
      </c>
      <c r="B162" s="1">
        <v>129.91304016113199</v>
      </c>
      <c r="C162" s="1">
        <v>53.869369506835902</v>
      </c>
      <c r="D162" s="8">
        <v>129.96577453613199</v>
      </c>
      <c r="E162" s="1">
        <v>84.926002502441406</v>
      </c>
      <c r="F162" s="3">
        <v>1</v>
      </c>
      <c r="G162" s="8">
        <v>129.96577453613199</v>
      </c>
      <c r="H162" s="1">
        <v>129.96577453613199</v>
      </c>
      <c r="I162" s="1">
        <v>84.926002502441406</v>
      </c>
      <c r="J162" s="8">
        <v>147.76045227050699</v>
      </c>
      <c r="K162" s="1">
        <v>93.430999755859304</v>
      </c>
      <c r="L162" s="3">
        <v>0.67570197582244795</v>
      </c>
      <c r="M162" s="3">
        <v>0.79671382904052701</v>
      </c>
      <c r="N162">
        <v>28</v>
      </c>
      <c r="O162">
        <v>0</v>
      </c>
      <c r="P162">
        <v>0</v>
      </c>
      <c r="Q162">
        <v>0</v>
      </c>
      <c r="R162">
        <v>2</v>
      </c>
      <c r="S162">
        <v>100</v>
      </c>
      <c r="T162">
        <v>0.40000000596046398</v>
      </c>
      <c r="U162">
        <v>1.29999995231628</v>
      </c>
      <c r="V162">
        <v>0.89999997615814198</v>
      </c>
      <c r="W162" s="2">
        <v>2.26748030399903E-4</v>
      </c>
      <c r="X162" s="2">
        <v>2.5342230219393898E-4</v>
      </c>
      <c r="Y162" s="2">
        <v>1.4940076507627899E-3</v>
      </c>
      <c r="Z162" s="2">
        <v>7.1871603722684004E-5</v>
      </c>
      <c r="AA162" s="3">
        <f t="shared" si="10"/>
        <v>4.0592056759347031E-4</v>
      </c>
      <c r="AB162" s="3">
        <f t="shared" si="11"/>
        <v>1.7429400719411894</v>
      </c>
      <c r="AC162" s="3">
        <f t="shared" si="12"/>
        <v>0.13691818325160579</v>
      </c>
      <c r="AD162" s="3">
        <f t="shared" si="13"/>
        <v>0.13691818325160579</v>
      </c>
      <c r="AE162" s="3">
        <f t="shared" si="14"/>
        <v>0.86308181674839424</v>
      </c>
    </row>
    <row r="163" spans="1:31" hidden="1" x14ac:dyDescent="0.25">
      <c r="A163" s="9" t="s">
        <v>29</v>
      </c>
      <c r="B163" s="1">
        <v>97.624427795410099</v>
      </c>
      <c r="C163" s="1">
        <v>98.714523315429602</v>
      </c>
      <c r="D163" s="8">
        <v>120.10863494873</v>
      </c>
      <c r="E163" s="1">
        <v>78.462997436523395</v>
      </c>
      <c r="F163" s="3">
        <v>0.64700001478195102</v>
      </c>
      <c r="G163" s="8">
        <v>97.294654846191406</v>
      </c>
      <c r="H163" s="1">
        <v>64.628875732421804</v>
      </c>
      <c r="I163" s="1">
        <v>65.367996215820298</v>
      </c>
      <c r="J163" s="8">
        <v>148.52412414550699</v>
      </c>
      <c r="K163" s="1">
        <v>93.805000305175696</v>
      </c>
      <c r="L163" s="3">
        <v>0.67427629232406605</v>
      </c>
      <c r="M163" s="3">
        <v>0.72554522752761796</v>
      </c>
      <c r="N163" s="11">
        <v>27</v>
      </c>
      <c r="O163" s="11">
        <v>0</v>
      </c>
      <c r="P163" s="11">
        <v>0</v>
      </c>
      <c r="Q163" s="11">
        <v>0</v>
      </c>
      <c r="R163" s="11">
        <v>2</v>
      </c>
      <c r="S163" s="11">
        <v>100</v>
      </c>
      <c r="T163" s="10">
        <v>0.40000000596046398</v>
      </c>
      <c r="U163" s="10">
        <v>1.1000000238418499</v>
      </c>
      <c r="V163" s="10">
        <v>0.80000001192092896</v>
      </c>
      <c r="W163" s="2">
        <v>2.32314749155193E-4</v>
      </c>
      <c r="X163" s="2">
        <v>2.5688574532978199E-4</v>
      </c>
      <c r="Y163" s="2">
        <v>1.5902896411716899E-3</v>
      </c>
      <c r="Z163" s="2">
        <v>7.2574817750137299E-5</v>
      </c>
      <c r="AA163" s="3">
        <f t="shared" si="10"/>
        <v>3.3779757450644716E-3</v>
      </c>
      <c r="AB163" s="3">
        <f t="shared" si="11"/>
        <v>0.50458229607123961</v>
      </c>
      <c r="AC163" s="3">
        <f t="shared" si="12"/>
        <v>0.52653940116547893</v>
      </c>
      <c r="AD163" s="3">
        <f t="shared" si="13"/>
        <v>0.23658156808547967</v>
      </c>
      <c r="AE163" s="3">
        <f t="shared" si="14"/>
        <v>0.20732847788630607</v>
      </c>
    </row>
    <row r="164" spans="1:31" hidden="1" x14ac:dyDescent="0.25">
      <c r="A164" s="9" t="s">
        <v>29</v>
      </c>
      <c r="B164" s="1">
        <v>211.54484558105401</v>
      </c>
      <c r="C164" s="1">
        <v>91.174903869628906</v>
      </c>
      <c r="D164" s="8">
        <v>232.48056030273401</v>
      </c>
      <c r="E164" s="1">
        <v>171.77999877929599</v>
      </c>
      <c r="F164" s="3">
        <v>0.64700001478195102</v>
      </c>
      <c r="G164" s="8">
        <v>211.88214111328099</v>
      </c>
      <c r="H164" s="1">
        <v>58.352386474609297</v>
      </c>
      <c r="I164" s="1">
        <v>159.794998168945</v>
      </c>
      <c r="J164" s="8">
        <v>135.69572448730401</v>
      </c>
      <c r="K164" s="1">
        <v>87.404998779296804</v>
      </c>
      <c r="L164" s="3">
        <v>0.68231034278869596</v>
      </c>
      <c r="M164" s="3">
        <v>0.75046247243881203</v>
      </c>
      <c r="N164" s="11">
        <v>27</v>
      </c>
      <c r="O164" s="11">
        <v>0</v>
      </c>
      <c r="P164" s="11">
        <v>0</v>
      </c>
      <c r="Q164" s="11">
        <v>0</v>
      </c>
      <c r="R164" s="11">
        <v>2</v>
      </c>
      <c r="S164" s="11">
        <v>100</v>
      </c>
      <c r="T164" s="10">
        <v>0.80000001192092896</v>
      </c>
      <c r="U164" s="10">
        <v>1.29999995231628</v>
      </c>
      <c r="V164" s="10">
        <v>0.89999997615814198</v>
      </c>
      <c r="W164" s="2">
        <v>2.30491408728994E-4</v>
      </c>
      <c r="X164" s="2">
        <v>2.5841427850537002E-4</v>
      </c>
      <c r="Y164" s="2">
        <v>8.3121517673134804E-4</v>
      </c>
      <c r="Z164" s="2">
        <v>7.2308386734221104E-5</v>
      </c>
      <c r="AA164" s="3">
        <f t="shared" si="10"/>
        <v>1.5944398517512121E-3</v>
      </c>
      <c r="AB164" s="3">
        <f t="shared" si="11"/>
        <v>0.48830126194962015</v>
      </c>
      <c r="AC164" s="3">
        <f t="shared" si="12"/>
        <v>-0.35956978830624786</v>
      </c>
      <c r="AD164" s="3">
        <f t="shared" si="13"/>
        <v>-0.416313672375005</v>
      </c>
      <c r="AE164" s="3">
        <f t="shared" si="14"/>
        <v>2.3056264058562155</v>
      </c>
    </row>
    <row r="165" spans="1:31" x14ac:dyDescent="0.25">
      <c r="A165" s="9" t="s">
        <v>35</v>
      </c>
      <c r="B165" s="1">
        <v>97.693687438964801</v>
      </c>
      <c r="C165" s="1">
        <v>91.174903869628906</v>
      </c>
      <c r="D165" s="8">
        <v>128.94046020507801</v>
      </c>
      <c r="E165" s="1">
        <v>88.107002258300696</v>
      </c>
      <c r="F165" s="3">
        <v>0.56599998474121005</v>
      </c>
      <c r="G165" s="8">
        <v>107.915657043457</v>
      </c>
      <c r="H165" s="1">
        <v>48.444229125976499</v>
      </c>
      <c r="I165" s="1">
        <v>76.167999267578097</v>
      </c>
      <c r="J165" s="8">
        <v>105.570114135742</v>
      </c>
      <c r="K165" s="1">
        <v>67.486999511718693</v>
      </c>
      <c r="L165" s="3">
        <v>0.67612105607986395</v>
      </c>
      <c r="M165" s="3">
        <v>0.71665436029434204</v>
      </c>
      <c r="N165" s="11">
        <v>25</v>
      </c>
      <c r="O165" s="11">
        <v>0</v>
      </c>
      <c r="P165" s="11">
        <v>0</v>
      </c>
      <c r="Q165" s="11">
        <v>0</v>
      </c>
      <c r="R165" s="11">
        <v>2</v>
      </c>
      <c r="S165" s="11">
        <v>4</v>
      </c>
      <c r="T165" s="10">
        <v>0.40000000596046398</v>
      </c>
      <c r="U165" s="10">
        <v>1.29999995231628</v>
      </c>
      <c r="V165" s="10">
        <v>0.89999997615814198</v>
      </c>
      <c r="W165" s="2">
        <v>2.7814801433123599E-4</v>
      </c>
      <c r="X165" s="2">
        <v>2.77442712103948E-4</v>
      </c>
      <c r="Y165" s="2">
        <v>8.4970153693575398E-5</v>
      </c>
      <c r="Z165" s="2">
        <v>7.5965654104948003E-5</v>
      </c>
      <c r="AA165" s="3">
        <f t="shared" si="10"/>
        <v>0.1046328567634269</v>
      </c>
      <c r="AB165" s="3">
        <f t="shared" si="11"/>
        <v>0.15788566431281159</v>
      </c>
      <c r="AC165" s="3">
        <f t="shared" si="12"/>
        <v>-2.173496387804472E-2</v>
      </c>
      <c r="AD165" s="3">
        <f t="shared" si="13"/>
        <v>-0.18124912872317811</v>
      </c>
      <c r="AE165" s="3">
        <f t="shared" si="14"/>
        <v>1.0484173853115828</v>
      </c>
    </row>
    <row r="166" spans="1:31" hidden="1" x14ac:dyDescent="0.25">
      <c r="A166" s="9" t="s">
        <v>29</v>
      </c>
      <c r="B166" s="1">
        <v>111.79843139648401</v>
      </c>
      <c r="C166" s="1">
        <v>77.405540466308594</v>
      </c>
      <c r="D166" s="8">
        <v>126.021446228027</v>
      </c>
      <c r="E166" s="1">
        <v>81.521003723144503</v>
      </c>
      <c r="F166" s="3">
        <v>0.64700001478195102</v>
      </c>
      <c r="G166" s="8">
        <v>111.057884216308</v>
      </c>
      <c r="H166" s="1">
        <v>42.389785766601499</v>
      </c>
      <c r="I166" s="1">
        <v>72.630996704101506</v>
      </c>
      <c r="J166" s="8">
        <v>118.58097839355401</v>
      </c>
      <c r="K166" s="1">
        <v>77.918998718261705</v>
      </c>
      <c r="L166" s="3">
        <v>0.71093893051147405</v>
      </c>
      <c r="M166" s="3">
        <v>0.75969702005386297</v>
      </c>
      <c r="N166" s="11">
        <v>23</v>
      </c>
      <c r="O166" s="11">
        <v>0</v>
      </c>
      <c r="P166" s="11">
        <v>0</v>
      </c>
      <c r="Q166" s="11">
        <v>0</v>
      </c>
      <c r="R166" s="11">
        <v>2</v>
      </c>
      <c r="S166" s="11">
        <v>100</v>
      </c>
      <c r="T166" s="10">
        <v>0.10000000149011599</v>
      </c>
      <c r="U166" s="10">
        <v>1.29999995231628</v>
      </c>
      <c r="V166" s="10">
        <v>0.89999997615814198</v>
      </c>
      <c r="W166" s="2">
        <v>2.5563713279552698E-4</v>
      </c>
      <c r="X166" s="2">
        <v>2.7359370142221402E-4</v>
      </c>
      <c r="Y166" s="2">
        <v>1.7802926013246101E-3</v>
      </c>
      <c r="Z166" s="2">
        <v>7.4846007919404601E-5</v>
      </c>
      <c r="AA166" s="3">
        <f t="shared" si="10"/>
        <v>6.6239496469294688E-3</v>
      </c>
      <c r="AB166" s="3">
        <f t="shared" si="11"/>
        <v>0.53194432438808903</v>
      </c>
      <c r="AC166" s="3">
        <f t="shared" si="12"/>
        <v>6.7740298046676639E-2</v>
      </c>
      <c r="AD166" s="3">
        <f t="shared" si="13"/>
        <v>-5.9041282711594902E-2</v>
      </c>
      <c r="AE166" s="3">
        <f t="shared" si="14"/>
        <v>0.82252577970862562</v>
      </c>
    </row>
    <row r="167" spans="1:31" x14ac:dyDescent="0.25">
      <c r="A167" t="s">
        <v>30</v>
      </c>
      <c r="B167" s="1">
        <v>70.767517089843693</v>
      </c>
      <c r="C167" s="1">
        <v>91.174903869628906</v>
      </c>
      <c r="D167" s="8">
        <v>95.823089599609304</v>
      </c>
      <c r="E167" s="1">
        <v>60.150001525878899</v>
      </c>
      <c r="F167" s="3">
        <v>0.55900001525878895</v>
      </c>
      <c r="G167" s="8">
        <v>76.020454406738196</v>
      </c>
      <c r="H167" s="1">
        <v>44.904296875</v>
      </c>
      <c r="I167" s="1">
        <v>49.002998352050703</v>
      </c>
      <c r="J167" s="8">
        <v>96.232894897460895</v>
      </c>
      <c r="K167" s="1">
        <v>61.4070014953613</v>
      </c>
      <c r="L167" s="3">
        <v>0.68465864658355702</v>
      </c>
      <c r="M167" s="3">
        <v>0.67958915233612005</v>
      </c>
      <c r="N167">
        <v>25</v>
      </c>
      <c r="O167">
        <v>0</v>
      </c>
      <c r="P167">
        <v>0</v>
      </c>
      <c r="Q167">
        <v>0</v>
      </c>
      <c r="R167">
        <v>2</v>
      </c>
      <c r="S167">
        <v>100</v>
      </c>
      <c r="T167">
        <v>0.40000000596046398</v>
      </c>
      <c r="U167">
        <v>1.29999995231628</v>
      </c>
      <c r="V167">
        <v>0.89999997615814198</v>
      </c>
      <c r="W167" s="2">
        <v>2.4620551266707399E-4</v>
      </c>
      <c r="X167" s="2">
        <v>2.5867528165690601E-4</v>
      </c>
      <c r="Y167" s="2">
        <v>1.3982736272737299E-3</v>
      </c>
      <c r="Z167" s="2">
        <v>7.1772949013393305E-5</v>
      </c>
      <c r="AA167" s="3">
        <f t="shared" si="10"/>
        <v>7.4228085609186728E-2</v>
      </c>
      <c r="AB167" s="3">
        <f t="shared" si="11"/>
        <v>5.5475693564365207E-2</v>
      </c>
      <c r="AC167" s="3">
        <f t="shared" si="12"/>
        <v>0.26588160579228448</v>
      </c>
      <c r="AD167" s="3">
        <f t="shared" si="13"/>
        <v>4.2766863348274028E-3</v>
      </c>
      <c r="AE167" s="3">
        <f t="shared" si="14"/>
        <v>0.54987736369666296</v>
      </c>
    </row>
    <row r="168" spans="1:31" hidden="1" x14ac:dyDescent="0.25">
      <c r="A168" s="9" t="s">
        <v>32</v>
      </c>
      <c r="B168" s="1">
        <v>320.08358764648398</v>
      </c>
      <c r="C168" s="1">
        <v>98.714523315429602</v>
      </c>
      <c r="D168" s="8">
        <v>328.64569091796801</v>
      </c>
      <c r="E168" s="1">
        <v>245.29400634765599</v>
      </c>
      <c r="F168" s="3">
        <v>0.69999998807907104</v>
      </c>
      <c r="G168" s="8">
        <v>311.460205078125</v>
      </c>
      <c r="H168" s="1">
        <v>57.283969879150298</v>
      </c>
      <c r="I168" s="1">
        <v>235.60499572753901</v>
      </c>
      <c r="J168" s="8">
        <v>173.35047912597599</v>
      </c>
      <c r="K168" s="1">
        <v>110.23500061035099</v>
      </c>
      <c r="L168" s="3">
        <v>0.76603811979293801</v>
      </c>
      <c r="M168" s="3">
        <v>0.81193977594375599</v>
      </c>
      <c r="N168" s="11">
        <v>23</v>
      </c>
      <c r="O168" s="11">
        <v>0</v>
      </c>
      <c r="P168" s="11">
        <v>0</v>
      </c>
      <c r="Q168" s="11">
        <v>0</v>
      </c>
      <c r="R168" s="11">
        <v>2</v>
      </c>
      <c r="S168" s="11">
        <v>100</v>
      </c>
      <c r="T168" s="10">
        <v>0.40000000596046398</v>
      </c>
      <c r="U168" s="10">
        <v>1.1000000238418499</v>
      </c>
      <c r="V168" s="10">
        <v>0.80000001192092896</v>
      </c>
      <c r="W168" s="2">
        <v>2.2510101553052599E-4</v>
      </c>
      <c r="X168" s="2">
        <v>2.5745591847226002E-4</v>
      </c>
      <c r="Y168" s="2">
        <v>9.63279861025512E-4</v>
      </c>
      <c r="Z168" s="2">
        <v>7.2683542384766002E-5</v>
      </c>
      <c r="AA168" s="3">
        <f t="shared" si="10"/>
        <v>2.6941033221244269E-2</v>
      </c>
      <c r="AB168" s="3">
        <f t="shared" si="11"/>
        <v>0.75607877446823868</v>
      </c>
      <c r="AC168" s="3">
        <f t="shared" si="12"/>
        <v>-0.44342655562532074</v>
      </c>
      <c r="AD168" s="3">
        <f t="shared" si="13"/>
        <v>-0.47253080166127803</v>
      </c>
      <c r="AE168" s="3">
        <f t="shared" si="14"/>
        <v>3.4109663880403813</v>
      </c>
    </row>
    <row r="169" spans="1:31" hidden="1" x14ac:dyDescent="0.25">
      <c r="A169" s="9" t="s">
        <v>32</v>
      </c>
      <c r="B169" s="1">
        <v>323.41000366210898</v>
      </c>
      <c r="C169" s="1">
        <v>91.174903869628906</v>
      </c>
      <c r="D169" s="8">
        <v>331.33331298828102</v>
      </c>
      <c r="E169" s="1">
        <v>247.34899902343699</v>
      </c>
      <c r="F169" s="3">
        <v>0.69999998807907104</v>
      </c>
      <c r="G169" s="8">
        <v>314.92419433593699</v>
      </c>
      <c r="H169" s="1">
        <v>54.695976257324197</v>
      </c>
      <c r="I169" s="1">
        <v>238.04299926757801</v>
      </c>
      <c r="J169" s="8">
        <v>158.18679809570301</v>
      </c>
      <c r="K169" s="1">
        <v>102.69000244140599</v>
      </c>
      <c r="L169" s="3">
        <v>0.77184379100799505</v>
      </c>
      <c r="M169" s="3">
        <v>0.817812860012054</v>
      </c>
      <c r="N169" s="11">
        <v>26</v>
      </c>
      <c r="O169" s="11">
        <v>0</v>
      </c>
      <c r="P169" s="11">
        <v>0</v>
      </c>
      <c r="Q169" s="11">
        <v>0</v>
      </c>
      <c r="R169" s="11">
        <v>2</v>
      </c>
      <c r="S169" s="11">
        <v>100</v>
      </c>
      <c r="T169" s="10">
        <v>0.80000001192092896</v>
      </c>
      <c r="U169" s="10">
        <v>1.29999995231628</v>
      </c>
      <c r="V169" s="10">
        <v>0.89999997615814198</v>
      </c>
      <c r="W169" s="2">
        <v>2.2048303799237999E-4</v>
      </c>
      <c r="X169" s="2">
        <v>2.6244029868394098E-4</v>
      </c>
      <c r="Y169" s="2">
        <v>8.5773936007171804E-4</v>
      </c>
      <c r="Z169" s="2">
        <v>7.2300550527870601E-5</v>
      </c>
      <c r="AA169" s="3">
        <f t="shared" si="10"/>
        <v>2.6238549303001027E-2</v>
      </c>
      <c r="AB169" s="3">
        <f t="shared" si="11"/>
        <v>0.73498179194018654</v>
      </c>
      <c r="AC169" s="3">
        <f t="shared" si="12"/>
        <v>-0.49769880834572694</v>
      </c>
      <c r="AD169" s="3">
        <f t="shared" si="13"/>
        <v>-0.52257502673358436</v>
      </c>
      <c r="AE169" s="3">
        <f t="shared" si="14"/>
        <v>3.8656110918076116</v>
      </c>
    </row>
    <row r="170" spans="1:31" x14ac:dyDescent="0.25">
      <c r="A170" s="9" t="s">
        <v>146</v>
      </c>
      <c r="B170" s="1">
        <v>113.64160919189401</v>
      </c>
      <c r="C170" s="1">
        <v>91.174903869628906</v>
      </c>
      <c r="D170" s="8">
        <v>133.51184082031199</v>
      </c>
      <c r="E170" s="1">
        <v>85.471000671386705</v>
      </c>
      <c r="F170" s="3">
        <v>0.64700001478195102</v>
      </c>
      <c r="G170" s="8">
        <v>112.913482666015</v>
      </c>
      <c r="H170" s="1">
        <v>58.352386474609297</v>
      </c>
      <c r="I170" s="1">
        <v>73.486000061035099</v>
      </c>
      <c r="J170" s="8">
        <v>135.69572448730401</v>
      </c>
      <c r="K170" s="1">
        <v>87.404998779296804</v>
      </c>
      <c r="L170" s="3">
        <v>0.69338744878768899</v>
      </c>
      <c r="M170" s="3">
        <v>0.74837261438369695</v>
      </c>
      <c r="N170" s="11">
        <v>26</v>
      </c>
      <c r="O170" s="11">
        <v>0</v>
      </c>
      <c r="P170" s="11">
        <v>0</v>
      </c>
      <c r="Q170" s="11">
        <v>0</v>
      </c>
      <c r="R170" s="11">
        <v>2</v>
      </c>
      <c r="S170" s="11">
        <v>100</v>
      </c>
      <c r="T170" s="10">
        <v>0.40000000596046398</v>
      </c>
      <c r="U170" s="10">
        <v>1.29999995231628</v>
      </c>
      <c r="V170" s="10">
        <v>0.89999997615814198</v>
      </c>
      <c r="W170" s="2">
        <v>2.3325075744651201E-4</v>
      </c>
      <c r="X170" s="2">
        <v>2.7106754714623001E-4</v>
      </c>
      <c r="Y170" s="2">
        <v>7.3505987529642799E-5</v>
      </c>
      <c r="Z170" s="2">
        <v>7.4909243267029497E-5</v>
      </c>
      <c r="AA170" s="3">
        <f t="shared" si="10"/>
        <v>6.4072176648739551E-3</v>
      </c>
      <c r="AB170" s="3">
        <f t="shared" si="11"/>
        <v>0.48830126194962015</v>
      </c>
      <c r="AC170" s="3">
        <f t="shared" si="12"/>
        <v>0.20176724057547882</v>
      </c>
      <c r="AD170" s="3">
        <f t="shared" si="13"/>
        <v>1.6357228344497286E-2</v>
      </c>
      <c r="AE170" s="3">
        <f t="shared" si="14"/>
        <v>0.60957480580160706</v>
      </c>
    </row>
    <row r="171" spans="1:31" hidden="1" x14ac:dyDescent="0.25">
      <c r="A171" s="9" t="s">
        <v>32</v>
      </c>
      <c r="B171" s="1">
        <v>118.926139831542</v>
      </c>
      <c r="C171" s="1">
        <v>77.405540466308594</v>
      </c>
      <c r="D171" s="8">
        <v>128.07058715820301</v>
      </c>
      <c r="E171" s="1">
        <v>87.511001586914006</v>
      </c>
      <c r="F171" s="3">
        <v>0.69999998807907104</v>
      </c>
      <c r="G171" s="8">
        <v>116.30573272705</v>
      </c>
      <c r="H171" s="1">
        <v>39.215984344482401</v>
      </c>
      <c r="I171" s="1">
        <v>80.717002868652301</v>
      </c>
      <c r="J171" s="8">
        <v>137.21760559082</v>
      </c>
      <c r="K171" s="1">
        <v>91.392997741699205</v>
      </c>
      <c r="L171" s="3">
        <v>0.67991524934768599</v>
      </c>
      <c r="M171" s="3">
        <v>0.71300500631332397</v>
      </c>
      <c r="N171" s="11">
        <v>38</v>
      </c>
      <c r="O171" s="11">
        <v>0</v>
      </c>
      <c r="P171" s="11">
        <v>0</v>
      </c>
      <c r="Q171" s="11">
        <v>0</v>
      </c>
      <c r="R171" s="11">
        <v>2</v>
      </c>
      <c r="S171" s="11">
        <v>100</v>
      </c>
      <c r="T171" s="10">
        <v>0.10000000149011599</v>
      </c>
      <c r="U171" s="10">
        <v>1.29999995231628</v>
      </c>
      <c r="V171" s="10">
        <v>0.89999997615814198</v>
      </c>
      <c r="W171" s="2">
        <v>2.4829304311424402E-4</v>
      </c>
      <c r="X171" s="2">
        <v>2.6333998539484999E-4</v>
      </c>
      <c r="Y171" s="2">
        <v>2.07988359034061E-3</v>
      </c>
      <c r="Z171" s="2">
        <v>7.2808630648069002E-5</v>
      </c>
      <c r="AA171" s="3">
        <f t="shared" si="10"/>
        <v>2.2033903632992628E-2</v>
      </c>
      <c r="AB171" s="3">
        <f t="shared" si="11"/>
        <v>0.77271038693341476</v>
      </c>
      <c r="AC171" s="3">
        <f t="shared" si="12"/>
        <v>0.17980087802590652</v>
      </c>
      <c r="AD171" s="3">
        <f t="shared" si="13"/>
        <v>7.1421695141585168E-2</v>
      </c>
      <c r="AE171" s="3">
        <f t="shared" si="14"/>
        <v>0.46675129508225016</v>
      </c>
    </row>
    <row r="172" spans="1:31" x14ac:dyDescent="0.25">
      <c r="A172" s="9" t="s">
        <v>190</v>
      </c>
      <c r="B172" s="1">
        <v>75.142082214355398</v>
      </c>
      <c r="C172" s="1">
        <v>91.174903869628906</v>
      </c>
      <c r="D172" s="8">
        <v>99.767517089843693</v>
      </c>
      <c r="E172" s="1">
        <v>63.678001403808501</v>
      </c>
      <c r="F172" s="3">
        <v>0.58899998664855902</v>
      </c>
      <c r="G172" s="8">
        <v>80.937629699707003</v>
      </c>
      <c r="H172" s="1">
        <v>45.815090179443303</v>
      </c>
      <c r="I172" s="1">
        <v>53.062000274658203</v>
      </c>
      <c r="J172" s="8">
        <v>104.54278564453099</v>
      </c>
      <c r="K172" s="1">
        <v>67.073997497558594</v>
      </c>
      <c r="L172" s="3">
        <v>0.69670385122299106</v>
      </c>
      <c r="M172" s="3">
        <v>0.71852976083755404</v>
      </c>
      <c r="N172" s="11">
        <v>27</v>
      </c>
      <c r="O172" s="11">
        <v>0</v>
      </c>
      <c r="P172" s="11">
        <v>0</v>
      </c>
      <c r="Q172" s="11">
        <v>0</v>
      </c>
      <c r="R172" s="11">
        <v>2</v>
      </c>
      <c r="S172" s="11">
        <v>100</v>
      </c>
      <c r="T172" s="10">
        <v>0.40000000596046398</v>
      </c>
      <c r="U172" s="10">
        <v>1.29999995231628</v>
      </c>
      <c r="V172" s="10">
        <v>0.89999997615814198</v>
      </c>
      <c r="W172" s="2">
        <v>2.5955354794859799E-4</v>
      </c>
      <c r="X172" s="2">
        <v>2.71353987045586E-4</v>
      </c>
      <c r="Y172" s="2">
        <v>7.3380680987611399E-5</v>
      </c>
      <c r="Z172" s="2">
        <v>7.4246003350708607E-5</v>
      </c>
      <c r="AA172" s="3">
        <f t="shared" si="10"/>
        <v>7.7127853189093612E-2</v>
      </c>
      <c r="AB172" s="3">
        <f t="shared" si="11"/>
        <v>0.1466179969217937</v>
      </c>
      <c r="AC172" s="3">
        <f t="shared" si="12"/>
        <v>0.29164624702259401</v>
      </c>
      <c r="AD172" s="3">
        <f t="shared" si="13"/>
        <v>4.7863961076499741E-2</v>
      </c>
      <c r="AE172" s="3">
        <f t="shared" si="14"/>
        <v>0.48477333881980766</v>
      </c>
    </row>
    <row r="173" spans="1:31" hidden="1" x14ac:dyDescent="0.25">
      <c r="A173" s="9" t="s">
        <v>34</v>
      </c>
      <c r="B173" s="1">
        <v>116.08554077148401</v>
      </c>
      <c r="C173" s="1">
        <v>98.714523315429602</v>
      </c>
      <c r="D173" s="8">
        <v>137.31024169921801</v>
      </c>
      <c r="E173" s="1">
        <v>86.634002685546804</v>
      </c>
      <c r="F173" s="3">
        <v>0.70399999618530196</v>
      </c>
      <c r="G173" s="8">
        <v>119.819046020507</v>
      </c>
      <c r="H173" s="1">
        <v>59.091880798339801</v>
      </c>
      <c r="I173" s="1">
        <v>76.806999206542898</v>
      </c>
      <c r="J173" s="8">
        <v>141.77363586425699</v>
      </c>
      <c r="K173" s="1">
        <v>90.044998168945298</v>
      </c>
      <c r="L173" s="3">
        <v>0.74211192131042403</v>
      </c>
      <c r="M173" s="3">
        <v>0.75812232494354204</v>
      </c>
      <c r="N173" s="11">
        <v>25</v>
      </c>
      <c r="O173" s="11">
        <v>0</v>
      </c>
      <c r="P173" s="11">
        <v>0</v>
      </c>
      <c r="Q173" s="11">
        <v>0</v>
      </c>
      <c r="R173" s="11">
        <v>2</v>
      </c>
      <c r="S173" s="11">
        <v>100</v>
      </c>
      <c r="T173" s="10">
        <v>0.40000000596046398</v>
      </c>
      <c r="U173" s="10">
        <v>1.1000000238418499</v>
      </c>
      <c r="V173" s="10">
        <v>0.80000001192092896</v>
      </c>
      <c r="W173" s="2">
        <v>2.52483907388523E-4</v>
      </c>
      <c r="X173" s="2">
        <v>2.5575517793185998E-4</v>
      </c>
      <c r="Y173" s="2">
        <v>1.7305450746789501E-3</v>
      </c>
      <c r="Z173" s="2">
        <v>7.2300696047022898E-5</v>
      </c>
      <c r="AA173" s="3">
        <f t="shared" si="10"/>
        <v>3.2161673402309889E-2</v>
      </c>
      <c r="AB173" s="3">
        <f t="shared" si="11"/>
        <v>0.43619835362257198</v>
      </c>
      <c r="AC173" s="3">
        <f t="shared" si="12"/>
        <v>0.18323121884973498</v>
      </c>
      <c r="AD173" s="3">
        <f t="shared" si="13"/>
        <v>3.2505908589223587E-2</v>
      </c>
      <c r="AE173" s="3">
        <f t="shared" si="14"/>
        <v>0.62846689685384316</v>
      </c>
    </row>
    <row r="174" spans="1:31" hidden="1" x14ac:dyDescent="0.25">
      <c r="A174" s="9" t="s">
        <v>34</v>
      </c>
      <c r="B174" s="1">
        <v>508.43566894531199</v>
      </c>
      <c r="C174" s="1">
        <v>91.174903869628906</v>
      </c>
      <c r="D174" s="8">
        <v>533.07928466796795</v>
      </c>
      <c r="E174" s="1">
        <v>420.12899780273398</v>
      </c>
      <c r="F174" s="3">
        <v>0.70399999618530196</v>
      </c>
      <c r="G174" s="8">
        <v>517.48767089843705</v>
      </c>
      <c r="H174" s="1">
        <v>52.674308776855398</v>
      </c>
      <c r="I174" s="1">
        <v>411.25</v>
      </c>
      <c r="J174" s="8">
        <v>129.94598388671801</v>
      </c>
      <c r="K174" s="1">
        <v>84.139999389648395</v>
      </c>
      <c r="L174" s="3">
        <v>0.88732886314392001</v>
      </c>
      <c r="M174" s="3">
        <v>0.88153851032257002</v>
      </c>
      <c r="N174" s="11">
        <v>21</v>
      </c>
      <c r="O174" s="11">
        <v>0</v>
      </c>
      <c r="P174" s="11">
        <v>0</v>
      </c>
      <c r="Q174" s="11">
        <v>0</v>
      </c>
      <c r="R174" s="11">
        <v>2</v>
      </c>
      <c r="S174" s="11">
        <v>100</v>
      </c>
      <c r="T174" s="10">
        <v>0.80000001192092896</v>
      </c>
      <c r="U174" s="10">
        <v>1.29999995231628</v>
      </c>
      <c r="V174" s="10">
        <v>0.89999997615814198</v>
      </c>
      <c r="W174" s="2">
        <v>2.4695505271665698E-4</v>
      </c>
      <c r="X174" s="2">
        <v>2.5669211754575301E-4</v>
      </c>
      <c r="Y174" s="2">
        <v>7.1913797000888694E-5</v>
      </c>
      <c r="Z174" s="2">
        <v>7.1745118475519094E-5</v>
      </c>
      <c r="AA174" s="3">
        <f t="shared" si="10"/>
        <v>1.7803632801574161E-2</v>
      </c>
      <c r="AB174" s="3">
        <f t="shared" si="11"/>
        <v>0.42523850721606371</v>
      </c>
      <c r="AC174" s="3">
        <f t="shared" si="12"/>
        <v>-0.74889066697741402</v>
      </c>
      <c r="AD174" s="3">
        <f t="shared" si="13"/>
        <v>-0.75623516496677268</v>
      </c>
      <c r="AE174" s="3">
        <f t="shared" si="14"/>
        <v>8.3573188905708289</v>
      </c>
    </row>
    <row r="175" spans="1:31" x14ac:dyDescent="0.25">
      <c r="A175" s="9" t="s">
        <v>145</v>
      </c>
      <c r="B175" s="1">
        <v>113.803184509277</v>
      </c>
      <c r="C175" s="1">
        <v>91.174903869628906</v>
      </c>
      <c r="D175" s="8">
        <v>145.113357543945</v>
      </c>
      <c r="E175" s="1">
        <v>97.142997741699205</v>
      </c>
      <c r="F175" s="3">
        <v>0.72899997234344405</v>
      </c>
      <c r="G175" s="8">
        <v>115.94678497314401</v>
      </c>
      <c r="H175" s="1">
        <v>87.063941955566406</v>
      </c>
      <c r="I175" s="1">
        <v>79.196998596191406</v>
      </c>
      <c r="J175" s="8">
        <v>141.39694213867099</v>
      </c>
      <c r="K175" s="1">
        <v>91.268997192382798</v>
      </c>
      <c r="L175" s="3">
        <v>0.697395920753479</v>
      </c>
      <c r="M175" s="3">
        <v>0.72048240900039595</v>
      </c>
      <c r="N175" s="11">
        <v>26</v>
      </c>
      <c r="O175" s="11">
        <v>0</v>
      </c>
      <c r="P175" s="11">
        <v>0</v>
      </c>
      <c r="Q175" s="11">
        <v>0</v>
      </c>
      <c r="R175" s="11">
        <v>2</v>
      </c>
      <c r="S175" s="11">
        <v>4</v>
      </c>
      <c r="T175" s="10">
        <v>0.40000000596046398</v>
      </c>
      <c r="U175" s="10">
        <v>1.29999995231628</v>
      </c>
      <c r="V175" s="10">
        <v>0.89999997615814198</v>
      </c>
      <c r="W175" s="2">
        <v>2.79892090475186E-4</v>
      </c>
      <c r="X175" s="2">
        <v>2.77668848866596E-4</v>
      </c>
      <c r="Y175" s="2">
        <v>7.5813200965058004E-5</v>
      </c>
      <c r="Z175" s="2">
        <v>7.6262665970716598E-5</v>
      </c>
      <c r="AA175" s="3">
        <f t="shared" si="10"/>
        <v>1.8836032340485698E-2</v>
      </c>
      <c r="AB175" s="3">
        <f t="shared" si="11"/>
        <v>0.55083182035326994</v>
      </c>
      <c r="AC175" s="3">
        <f t="shared" si="12"/>
        <v>0.21949860163368776</v>
      </c>
      <c r="AD175" s="3">
        <f t="shared" si="13"/>
        <v>-2.5610429447534184E-2</v>
      </c>
      <c r="AE175" s="3">
        <f t="shared" si="14"/>
        <v>0.70768429967809621</v>
      </c>
    </row>
    <row r="176" spans="1:31" hidden="1" x14ac:dyDescent="0.25">
      <c r="A176" s="9" t="s">
        <v>34</v>
      </c>
      <c r="B176" s="1">
        <v>95.040977478027301</v>
      </c>
      <c r="C176" s="1">
        <v>77.405540466308594</v>
      </c>
      <c r="D176" s="8">
        <v>108.173782348632</v>
      </c>
      <c r="E176" s="1">
        <v>72.342002868652301</v>
      </c>
      <c r="F176" s="3">
        <v>0.70399999618530196</v>
      </c>
      <c r="G176" s="8">
        <v>97.007843017578097</v>
      </c>
      <c r="H176" s="1">
        <v>37.7229614257812</v>
      </c>
      <c r="I176" s="1">
        <v>65.819999694824205</v>
      </c>
      <c r="J176" s="8">
        <v>114.639877319335</v>
      </c>
      <c r="K176" s="1">
        <v>75.365997314453097</v>
      </c>
      <c r="L176" s="3">
        <v>0.67550355195999101</v>
      </c>
      <c r="M176" s="3">
        <v>0.69794976711273105</v>
      </c>
      <c r="N176" s="11">
        <v>23</v>
      </c>
      <c r="O176" s="11">
        <v>0</v>
      </c>
      <c r="P176" s="11">
        <v>0</v>
      </c>
      <c r="Q176" s="11">
        <v>0</v>
      </c>
      <c r="R176" s="11">
        <v>2</v>
      </c>
      <c r="S176" s="11">
        <v>100</v>
      </c>
      <c r="T176" s="10">
        <v>0.10000000149011599</v>
      </c>
      <c r="U176" s="10">
        <v>1.29999995231628</v>
      </c>
      <c r="V176" s="10">
        <v>0.89999997615814198</v>
      </c>
      <c r="W176" s="2">
        <v>2.45126953814178E-4</v>
      </c>
      <c r="X176" s="2">
        <v>2.6438641361892202E-4</v>
      </c>
      <c r="Y176" s="2">
        <v>2.1868995390832398E-3</v>
      </c>
      <c r="Z176" s="2">
        <v>7.3184033681172796E-5</v>
      </c>
      <c r="AA176" s="3">
        <f t="shared" si="10"/>
        <v>2.0694921198653692E-2</v>
      </c>
      <c r="AB176" s="3">
        <f t="shared" si="11"/>
        <v>0.48102935046662404</v>
      </c>
      <c r="AC176" s="3">
        <f t="shared" si="12"/>
        <v>0.18175885323583504</v>
      </c>
      <c r="AD176" s="3">
        <f t="shared" si="13"/>
        <v>5.9775065919979539E-2</v>
      </c>
      <c r="AE176" s="3">
        <f t="shared" si="14"/>
        <v>0.53259146060291662</v>
      </c>
    </row>
    <row r="177" spans="1:31" x14ac:dyDescent="0.25">
      <c r="A177" s="9" t="s">
        <v>156</v>
      </c>
      <c r="B177" s="1">
        <v>95.073623657226506</v>
      </c>
      <c r="C177" s="1">
        <v>53.869369506835902</v>
      </c>
      <c r="D177" s="8">
        <v>95.525650024414006</v>
      </c>
      <c r="E177" s="1">
        <v>65.044998168945298</v>
      </c>
      <c r="F177" s="3">
        <v>1</v>
      </c>
      <c r="G177" s="8">
        <v>95.380447387695298</v>
      </c>
      <c r="H177" s="1">
        <v>48.400005340576101</v>
      </c>
      <c r="I177" s="1">
        <v>64.963996887207003</v>
      </c>
      <c r="J177" s="8">
        <v>126.641052246093</v>
      </c>
      <c r="K177" s="1">
        <v>80.760002136230398</v>
      </c>
      <c r="L177" s="3">
        <v>0.70038503408431996</v>
      </c>
      <c r="M177" s="3">
        <v>0.776025831699371</v>
      </c>
      <c r="N177" s="11">
        <v>22</v>
      </c>
      <c r="O177" s="11">
        <v>0</v>
      </c>
      <c r="P177" s="11">
        <v>0</v>
      </c>
      <c r="Q177" s="11">
        <v>0</v>
      </c>
      <c r="R177" s="11">
        <v>2</v>
      </c>
      <c r="S177" s="11">
        <v>100</v>
      </c>
      <c r="T177" s="10">
        <v>0.40000000596046398</v>
      </c>
      <c r="U177" s="10">
        <v>1.29999995231628</v>
      </c>
      <c r="V177" s="10">
        <v>0.89999997615814198</v>
      </c>
      <c r="W177" s="2">
        <v>1.9156056805513799E-4</v>
      </c>
      <c r="X177" s="2">
        <v>2.5531291612423902E-4</v>
      </c>
      <c r="Y177" s="2">
        <v>7.2474234912078801E-5</v>
      </c>
      <c r="Z177" s="2">
        <v>7.2266280767507797E-5</v>
      </c>
      <c r="AA177" s="3">
        <f t="shared" si="10"/>
        <v>3.2272224268530981E-3</v>
      </c>
      <c r="AB177" s="3">
        <f t="shared" si="11"/>
        <v>1.3508916737928878</v>
      </c>
      <c r="AC177" s="3">
        <f t="shared" si="12"/>
        <v>0.3277464691618811</v>
      </c>
      <c r="AD177" s="3">
        <f t="shared" si="13"/>
        <v>0.3257282438143751</v>
      </c>
      <c r="AE177" s="3">
        <f t="shared" si="14"/>
        <v>0.35411980559864942</v>
      </c>
    </row>
    <row r="178" spans="1:31" hidden="1" x14ac:dyDescent="0.25">
      <c r="A178" s="9" t="s">
        <v>28</v>
      </c>
      <c r="B178" s="1">
        <v>109.18920135498</v>
      </c>
      <c r="C178" s="1">
        <v>98.714523315429602</v>
      </c>
      <c r="D178" s="8">
        <v>138.280838012695</v>
      </c>
      <c r="E178" s="1">
        <v>89.940002441406193</v>
      </c>
      <c r="F178" s="3">
        <v>0.73699998855590798</v>
      </c>
      <c r="G178" s="8">
        <v>108.84213256835901</v>
      </c>
      <c r="H178" s="1">
        <v>95.271202087402301</v>
      </c>
      <c r="I178" s="1">
        <v>71.940002441406193</v>
      </c>
      <c r="J178" s="8">
        <v>158.11105346679599</v>
      </c>
      <c r="K178" s="1">
        <v>100.389999389648</v>
      </c>
      <c r="L178" s="3">
        <v>0.65246683359146096</v>
      </c>
      <c r="M178" s="3">
        <v>0.66593384742736805</v>
      </c>
      <c r="N178" s="11">
        <v>24</v>
      </c>
      <c r="O178" s="11">
        <v>0</v>
      </c>
      <c r="P178" s="11">
        <v>0</v>
      </c>
      <c r="Q178" s="11">
        <v>0</v>
      </c>
      <c r="R178" s="11">
        <v>2</v>
      </c>
      <c r="S178" s="11">
        <v>100</v>
      </c>
      <c r="T178" s="10">
        <v>0.40000000596046398</v>
      </c>
      <c r="U178" s="10">
        <v>1.1000000238418499</v>
      </c>
      <c r="V178" s="10">
        <v>0.80000001192092896</v>
      </c>
      <c r="W178" s="2">
        <v>2.1130105596967001E-4</v>
      </c>
      <c r="X178" s="2">
        <v>2.70864809863269E-4</v>
      </c>
      <c r="Y178" s="2">
        <v>1.2589332181960301E-3</v>
      </c>
      <c r="Z178" s="2">
        <v>8.2784943515434793E-5</v>
      </c>
      <c r="AA178" s="3">
        <f t="shared" si="10"/>
        <v>3.1785999193515014E-3</v>
      </c>
      <c r="AB178" s="3">
        <f t="shared" si="11"/>
        <v>0.60170001491647174</v>
      </c>
      <c r="AC178" s="3">
        <f t="shared" si="12"/>
        <v>0.4526640533020917</v>
      </c>
      <c r="AD178" s="3">
        <f t="shared" si="13"/>
        <v>0.14340537517049515</v>
      </c>
      <c r="AE178" s="3">
        <f t="shared" si="14"/>
        <v>0.48285610112027971</v>
      </c>
    </row>
    <row r="179" spans="1:31" hidden="1" x14ac:dyDescent="0.25">
      <c r="A179" s="9" t="s">
        <v>28</v>
      </c>
      <c r="B179" s="1">
        <v>94.229827880859304</v>
      </c>
      <c r="C179" s="1">
        <v>91.174903869628906</v>
      </c>
      <c r="D179" s="8">
        <v>120.65118408203099</v>
      </c>
      <c r="E179" s="1">
        <v>79.950996398925696</v>
      </c>
      <c r="F179" s="3">
        <v>0.73699998855590798</v>
      </c>
      <c r="G179" s="8">
        <v>93.630088806152301</v>
      </c>
      <c r="H179" s="1">
        <v>87.447265625</v>
      </c>
      <c r="I179" s="1">
        <v>63.158000946044901</v>
      </c>
      <c r="J179" s="8">
        <v>144.97621154785099</v>
      </c>
      <c r="K179" s="1">
        <v>93.861999511718693</v>
      </c>
      <c r="L179" s="3">
        <v>0.54162895679473799</v>
      </c>
      <c r="M179" s="3">
        <v>0.56678646802902199</v>
      </c>
      <c r="N179" s="11">
        <v>25</v>
      </c>
      <c r="O179" s="11">
        <v>0</v>
      </c>
      <c r="P179" s="11">
        <v>0</v>
      </c>
      <c r="Q179" s="11">
        <v>0</v>
      </c>
      <c r="R179" s="11">
        <v>2</v>
      </c>
      <c r="S179" s="11">
        <v>100</v>
      </c>
      <c r="T179" s="10">
        <v>0.80000001192092896</v>
      </c>
      <c r="U179" s="10">
        <v>1.29999995231628</v>
      </c>
      <c r="V179" s="10">
        <v>0.89999997615814198</v>
      </c>
      <c r="W179" s="2">
        <v>1.99969857931137E-4</v>
      </c>
      <c r="X179" s="2">
        <v>2.8687776648439402E-4</v>
      </c>
      <c r="Y179" s="2">
        <v>1.2164645595476001E-3</v>
      </c>
      <c r="Z179" s="2">
        <v>8.3796490798704299E-5</v>
      </c>
      <c r="AA179" s="3">
        <f t="shared" si="10"/>
        <v>6.3646415173897021E-3</v>
      </c>
      <c r="AB179" s="3">
        <f t="shared" si="11"/>
        <v>0.59008899812115667</v>
      </c>
      <c r="AC179" s="3">
        <f t="shared" si="12"/>
        <v>0.54839339998922243</v>
      </c>
      <c r="AD179" s="3">
        <f t="shared" si="13"/>
        <v>0.20161449430352346</v>
      </c>
      <c r="AE179" s="3">
        <f t="shared" si="14"/>
        <v>0.41283329587586853</v>
      </c>
    </row>
    <row r="180" spans="1:31" x14ac:dyDescent="0.25">
      <c r="A180" s="9" t="s">
        <v>79</v>
      </c>
      <c r="B180" s="1">
        <v>85.598937988281193</v>
      </c>
      <c r="C180" s="1">
        <v>91.174903869628906</v>
      </c>
      <c r="D180" s="8">
        <v>110.98183441162099</v>
      </c>
      <c r="E180" s="1">
        <v>76.801002502441406</v>
      </c>
      <c r="F180" s="3">
        <v>0.52399998903274503</v>
      </c>
      <c r="G180" s="8">
        <v>94.91943359375</v>
      </c>
      <c r="H180" s="1">
        <v>34.342849731445298</v>
      </c>
      <c r="I180" s="1">
        <v>67.555000305175696</v>
      </c>
      <c r="J180" s="8">
        <v>92.359298706054602</v>
      </c>
      <c r="K180" s="1">
        <v>59.840000152587798</v>
      </c>
      <c r="L180" s="3">
        <v>0.70396059751510598</v>
      </c>
      <c r="M180" s="3">
        <v>0.71013462543487504</v>
      </c>
      <c r="N180" s="11">
        <v>25</v>
      </c>
      <c r="O180" s="11">
        <v>0</v>
      </c>
      <c r="P180" s="11">
        <v>0</v>
      </c>
      <c r="Q180" s="11">
        <v>0</v>
      </c>
      <c r="R180" s="11">
        <v>2</v>
      </c>
      <c r="S180" s="11">
        <v>4</v>
      </c>
      <c r="T180" s="10">
        <v>0.40000000596046398</v>
      </c>
      <c r="U180" s="10">
        <v>1.29999995231628</v>
      </c>
      <c r="V180" s="10">
        <v>0.89999997615814198</v>
      </c>
      <c r="W180" s="2">
        <v>2.7905165916308701E-4</v>
      </c>
      <c r="X180" s="2">
        <v>2.8000760357826899E-4</v>
      </c>
      <c r="Y180" s="2">
        <v>8.4738989244215096E-5</v>
      </c>
      <c r="Z180" s="2">
        <v>7.6514894317369895E-5</v>
      </c>
      <c r="AA180" s="3">
        <f t="shared" si="10"/>
        <v>0.10888564536565648</v>
      </c>
      <c r="AB180" s="3">
        <f t="shared" si="11"/>
        <v>1.2990360133741007E-2</v>
      </c>
      <c r="AC180" s="3">
        <f t="shared" si="12"/>
        <v>-2.69716620797869E-2</v>
      </c>
      <c r="AD180" s="3">
        <f t="shared" si="13"/>
        <v>-0.16779805275606807</v>
      </c>
      <c r="AE180" s="3">
        <f t="shared" si="14"/>
        <v>1.0745463730504368</v>
      </c>
    </row>
    <row r="181" spans="1:31" hidden="1" x14ac:dyDescent="0.25">
      <c r="A181" s="9" t="s">
        <v>28</v>
      </c>
      <c r="B181" s="1">
        <v>94.229827880859304</v>
      </c>
      <c r="C181" s="1">
        <v>77.405540466308594</v>
      </c>
      <c r="D181" s="8">
        <v>118.195991516113</v>
      </c>
      <c r="E181" s="1">
        <v>78.6510009765625</v>
      </c>
      <c r="F181" s="3">
        <v>0.73699998855590798</v>
      </c>
      <c r="G181" s="8">
        <v>93.630088806152301</v>
      </c>
      <c r="H181" s="1">
        <v>79.501640319824205</v>
      </c>
      <c r="I181" s="1">
        <v>63.158000946044901</v>
      </c>
      <c r="J181" s="8">
        <v>130.459060668945</v>
      </c>
      <c r="K181" s="1">
        <v>85.518997192382798</v>
      </c>
      <c r="L181" s="3">
        <v>0.54162895679473799</v>
      </c>
      <c r="M181" s="3">
        <v>0.56678646802902199</v>
      </c>
      <c r="N181" s="11">
        <v>25</v>
      </c>
      <c r="O181" s="11">
        <v>0</v>
      </c>
      <c r="P181" s="11">
        <v>0</v>
      </c>
      <c r="Q181" s="11">
        <v>0</v>
      </c>
      <c r="R181" s="11">
        <v>2</v>
      </c>
      <c r="S181" s="11">
        <v>100</v>
      </c>
      <c r="T181" s="10">
        <v>0.10000000149011599</v>
      </c>
      <c r="U181" s="10">
        <v>1.29999995231628</v>
      </c>
      <c r="V181" s="10">
        <v>0.89999997615814198</v>
      </c>
      <c r="W181" s="2">
        <v>3.5557494265958602E-4</v>
      </c>
      <c r="X181" s="2">
        <v>4.4480586075223901E-4</v>
      </c>
      <c r="Y181" s="2">
        <v>1.7638590652495601E-3</v>
      </c>
      <c r="Z181" s="2">
        <v>1.13640206109266E-4</v>
      </c>
      <c r="AA181" s="3">
        <f t="shared" si="10"/>
        <v>6.3646415173897021E-3</v>
      </c>
      <c r="AB181" s="3">
        <f t="shared" si="11"/>
        <v>0.68539693519391409</v>
      </c>
      <c r="AC181" s="3">
        <f t="shared" si="12"/>
        <v>0.3933454761432707</v>
      </c>
      <c r="AD181" s="3">
        <f t="shared" si="13"/>
        <v>0.10375198850259018</v>
      </c>
      <c r="AE181" s="3">
        <f t="shared" si="14"/>
        <v>0.53675205046543961</v>
      </c>
    </row>
    <row r="182" spans="1:31" x14ac:dyDescent="0.25">
      <c r="A182" t="s">
        <v>29</v>
      </c>
      <c r="B182" s="1">
        <v>111.79843139648401</v>
      </c>
      <c r="C182" s="1">
        <v>91.174903869628906</v>
      </c>
      <c r="D182" s="8">
        <v>131.65623474121</v>
      </c>
      <c r="E182" s="1">
        <v>84.615997314453097</v>
      </c>
      <c r="F182" s="3">
        <v>0.64700001478195102</v>
      </c>
      <c r="G182" s="8">
        <v>111.057884216308</v>
      </c>
      <c r="H182" s="1">
        <v>58.352386474609297</v>
      </c>
      <c r="I182" s="1">
        <v>72.630996704101506</v>
      </c>
      <c r="J182" s="8">
        <v>135.69572448730401</v>
      </c>
      <c r="K182" s="1">
        <v>87.404998779296804</v>
      </c>
      <c r="L182" s="3">
        <v>0.71093893051147405</v>
      </c>
      <c r="M182" s="3">
        <v>0.75969702005386297</v>
      </c>
      <c r="N182">
        <v>23</v>
      </c>
      <c r="O182">
        <v>0</v>
      </c>
      <c r="P182">
        <v>0</v>
      </c>
      <c r="Q182">
        <v>0</v>
      </c>
      <c r="R182">
        <v>2</v>
      </c>
      <c r="S182">
        <v>100</v>
      </c>
      <c r="T182">
        <v>0.40000000596046398</v>
      </c>
      <c r="U182">
        <v>1.29999995231628</v>
      </c>
      <c r="V182">
        <v>0.89999997615814198</v>
      </c>
      <c r="W182" s="2">
        <v>2.2665667347609899E-4</v>
      </c>
      <c r="X182" s="2">
        <v>2.5549216661602199E-4</v>
      </c>
      <c r="Y182" s="2">
        <v>1.6149141592904899E-3</v>
      </c>
      <c r="Z182" s="2">
        <v>7.2671231464482803E-5</v>
      </c>
      <c r="AA182" s="3">
        <f t="shared" si="10"/>
        <v>6.6239496469294688E-3</v>
      </c>
      <c r="AB182" s="3">
        <f t="shared" si="11"/>
        <v>0.48830126194962015</v>
      </c>
      <c r="AC182" s="3">
        <f t="shared" si="12"/>
        <v>0.2218468364029767</v>
      </c>
      <c r="AD182" s="3">
        <f t="shared" si="13"/>
        <v>3.0682099894731356E-2</v>
      </c>
      <c r="AE182" s="3">
        <f t="shared" si="14"/>
        <v>0.57777493330599927</v>
      </c>
    </row>
    <row r="183" spans="1:31" hidden="1" x14ac:dyDescent="0.25">
      <c r="A183" s="9" t="s">
        <v>146</v>
      </c>
      <c r="B183" s="1">
        <v>119.67918395996</v>
      </c>
      <c r="C183" s="1">
        <v>98.714523315429602</v>
      </c>
      <c r="D183" s="8">
        <v>143.32424926757801</v>
      </c>
      <c r="E183" s="1">
        <v>90.5</v>
      </c>
      <c r="F183" s="3">
        <v>0.63400000333786</v>
      </c>
      <c r="G183" s="8">
        <v>120.39592742919901</v>
      </c>
      <c r="H183" s="1">
        <v>62.645923614501903</v>
      </c>
      <c r="I183" s="1">
        <v>77.324996948242102</v>
      </c>
      <c r="J183" s="8">
        <v>149.84004211425699</v>
      </c>
      <c r="K183" s="1">
        <v>94.527000427246094</v>
      </c>
      <c r="L183" s="3">
        <v>0.74068677425384499</v>
      </c>
      <c r="M183" s="3">
        <v>0.75984936952590898</v>
      </c>
      <c r="N183" s="11">
        <v>25</v>
      </c>
      <c r="O183" s="11">
        <v>0</v>
      </c>
      <c r="P183" s="11">
        <v>0</v>
      </c>
      <c r="Q183" s="11">
        <v>0</v>
      </c>
      <c r="R183" s="11">
        <v>2</v>
      </c>
      <c r="S183" s="11">
        <v>100</v>
      </c>
      <c r="T183" s="10">
        <v>0.40000000596046398</v>
      </c>
      <c r="U183" s="10">
        <v>1.1000000238418499</v>
      </c>
      <c r="V183" s="10">
        <v>0.80000001192092896</v>
      </c>
      <c r="W183" s="2">
        <v>2.3555396182928199E-4</v>
      </c>
      <c r="X183" s="2">
        <v>2.55400605965405E-4</v>
      </c>
      <c r="Y183" s="2">
        <v>7.2412651206832298E-5</v>
      </c>
      <c r="Z183" s="2">
        <v>7.1949485572986305E-5</v>
      </c>
      <c r="AA183" s="3">
        <f t="shared" si="10"/>
        <v>5.9888732987918806E-3</v>
      </c>
      <c r="AB183" s="3">
        <f t="shared" si="11"/>
        <v>0.51791283675110644</v>
      </c>
      <c r="AC183" s="3">
        <f t="shared" si="12"/>
        <v>0.24456071989954248</v>
      </c>
      <c r="AD183" s="3">
        <f t="shared" si="13"/>
        <v>4.546190110868379E-2</v>
      </c>
      <c r="AE183" s="3">
        <f t="shared" si="14"/>
        <v>0.5299915303947732</v>
      </c>
    </row>
    <row r="184" spans="1:31" hidden="1" x14ac:dyDescent="0.25">
      <c r="A184" s="9" t="s">
        <v>146</v>
      </c>
      <c r="B184" s="1">
        <v>204.54461669921801</v>
      </c>
      <c r="C184" s="1">
        <v>91.174903869628906</v>
      </c>
      <c r="D184" s="8">
        <v>228.46919250488199</v>
      </c>
      <c r="E184" s="1">
        <v>165.70799255371</v>
      </c>
      <c r="F184" s="3">
        <v>0.63400000333786</v>
      </c>
      <c r="G184" s="8">
        <v>207.84358215332</v>
      </c>
      <c r="H184" s="1">
        <v>56.354095458984297</v>
      </c>
      <c r="I184" s="1">
        <v>153.69299316406199</v>
      </c>
      <c r="J184" s="8">
        <v>136.95886230468699</v>
      </c>
      <c r="K184" s="1">
        <v>88.097999572753906</v>
      </c>
      <c r="L184" s="3">
        <v>0.73707091808319003</v>
      </c>
      <c r="M184" s="3">
        <v>0.758897185325622</v>
      </c>
      <c r="N184" s="11">
        <v>25</v>
      </c>
      <c r="O184" s="11">
        <v>0</v>
      </c>
      <c r="P184" s="11">
        <v>0</v>
      </c>
      <c r="Q184" s="11">
        <v>0</v>
      </c>
      <c r="R184" s="11">
        <v>2</v>
      </c>
      <c r="S184" s="11">
        <v>100</v>
      </c>
      <c r="T184" s="10">
        <v>0.80000001192092896</v>
      </c>
      <c r="U184" s="10">
        <v>1.29999995231628</v>
      </c>
      <c r="V184" s="10">
        <v>0.89999997615814198</v>
      </c>
      <c r="W184" s="2">
        <v>2.27060474571771E-4</v>
      </c>
      <c r="X184" s="2">
        <v>2.5964924134314001E-4</v>
      </c>
      <c r="Y184" s="2">
        <v>7.2188515332527404E-5</v>
      </c>
      <c r="Z184" s="2">
        <v>7.2332150011788999E-5</v>
      </c>
      <c r="AA184" s="3">
        <f t="shared" si="10"/>
        <v>1.6128341617286872E-2</v>
      </c>
      <c r="AB184" s="3">
        <f t="shared" si="11"/>
        <v>0.50215526961810253</v>
      </c>
      <c r="AC184" s="3">
        <f t="shared" si="12"/>
        <v>-0.34104839376923107</v>
      </c>
      <c r="AD184" s="3">
        <f t="shared" si="13"/>
        <v>-0.40053684786512117</v>
      </c>
      <c r="AE184" s="3">
        <f t="shared" si="14"/>
        <v>2.2578450469535865</v>
      </c>
    </row>
    <row r="185" spans="1:31" x14ac:dyDescent="0.25">
      <c r="A185" s="9" t="s">
        <v>27</v>
      </c>
      <c r="B185" s="1">
        <v>164.23182678222599</v>
      </c>
      <c r="C185" s="1">
        <v>53.869369506835902</v>
      </c>
      <c r="D185" s="8">
        <v>165.54573059082</v>
      </c>
      <c r="E185" s="1">
        <v>120.31500244140599</v>
      </c>
      <c r="F185" s="3">
        <v>1</v>
      </c>
      <c r="G185" s="8">
        <v>165.54573059082</v>
      </c>
      <c r="H185" s="1">
        <v>165.54573059082</v>
      </c>
      <c r="I185" s="1">
        <v>120.31500244140599</v>
      </c>
      <c r="J185" s="8">
        <v>147.76045227050699</v>
      </c>
      <c r="K185" s="1">
        <v>93.430999755859304</v>
      </c>
      <c r="L185" s="3">
        <v>0.71425473690032903</v>
      </c>
      <c r="M185" s="3">
        <v>0.82357382774353005</v>
      </c>
      <c r="N185" s="11">
        <v>22</v>
      </c>
      <c r="O185" s="11">
        <v>0</v>
      </c>
      <c r="P185" s="11">
        <v>0</v>
      </c>
      <c r="Q185" s="11">
        <v>0</v>
      </c>
      <c r="R185" s="11">
        <v>2</v>
      </c>
      <c r="S185" s="11">
        <v>4</v>
      </c>
      <c r="T185" s="10">
        <v>0.40000000596046398</v>
      </c>
      <c r="U185" s="10">
        <v>1.29999995231628</v>
      </c>
      <c r="V185" s="10">
        <v>0.89999997615814198</v>
      </c>
      <c r="W185" s="2">
        <v>2.7741072699427599E-4</v>
      </c>
      <c r="X185" s="2">
        <v>2.7707495610229601E-4</v>
      </c>
      <c r="Y185" s="2">
        <v>9.4131573860067806E-5</v>
      </c>
      <c r="Z185" s="2">
        <v>7.6932650699745796E-5</v>
      </c>
      <c r="AA185" s="3">
        <f t="shared" si="10"/>
        <v>8.0002995420386021E-3</v>
      </c>
      <c r="AB185" s="3">
        <f t="shared" si="11"/>
        <v>1.7429400719411894</v>
      </c>
      <c r="AC185" s="3">
        <f t="shared" si="12"/>
        <v>-0.1074342313561257</v>
      </c>
      <c r="AD185" s="3">
        <f t="shared" si="13"/>
        <v>-0.1074342313561257</v>
      </c>
      <c r="AE185" s="3">
        <f t="shared" si="14"/>
        <v>1.1074342313561256</v>
      </c>
    </row>
    <row r="186" spans="1:31" hidden="1" x14ac:dyDescent="0.25">
      <c r="A186" s="9" t="s">
        <v>146</v>
      </c>
      <c r="B186" s="1">
        <v>113.64160919189401</v>
      </c>
      <c r="C186" s="1">
        <v>77.405540466308594</v>
      </c>
      <c r="D186" s="8">
        <v>129.76867675781199</v>
      </c>
      <c r="E186" s="1">
        <v>83.440002441406193</v>
      </c>
      <c r="F186" s="3">
        <v>0.63400000333786</v>
      </c>
      <c r="G186" s="8">
        <v>114.324340820312</v>
      </c>
      <c r="H186" s="1">
        <v>42.197799682617102</v>
      </c>
      <c r="I186" s="1">
        <v>74.257003784179602</v>
      </c>
      <c r="J186" s="8">
        <v>121.147331237792</v>
      </c>
      <c r="K186" s="1">
        <v>79.310997009277301</v>
      </c>
      <c r="L186" s="3">
        <v>0.69338744878768899</v>
      </c>
      <c r="M186" s="3">
        <v>0.74837261438369695</v>
      </c>
      <c r="N186" s="11">
        <v>26</v>
      </c>
      <c r="O186" s="11">
        <v>0</v>
      </c>
      <c r="P186" s="11">
        <v>0</v>
      </c>
      <c r="Q186" s="11">
        <v>0</v>
      </c>
      <c r="R186" s="11">
        <v>2</v>
      </c>
      <c r="S186" s="11">
        <v>100</v>
      </c>
      <c r="T186" s="10">
        <v>0.10000000149011599</v>
      </c>
      <c r="U186" s="10">
        <v>1.29999995231628</v>
      </c>
      <c r="V186" s="10">
        <v>0.89999997615814198</v>
      </c>
      <c r="W186" s="2">
        <v>2.25221185246482E-4</v>
      </c>
      <c r="X186" s="2">
        <v>2.5940610794350499E-4</v>
      </c>
      <c r="Y186" s="2">
        <v>7.3184353823307902E-5</v>
      </c>
      <c r="Z186" s="2">
        <v>7.2985785664059195E-5</v>
      </c>
      <c r="AA186" s="3">
        <f t="shared" si="10"/>
        <v>6.0077610064914154E-3</v>
      </c>
      <c r="AB186" s="3">
        <f t="shared" si="11"/>
        <v>0.56509896459572406</v>
      </c>
      <c r="AC186" s="3">
        <f t="shared" si="12"/>
        <v>5.9680995040277192E-2</v>
      </c>
      <c r="AD186" s="3">
        <f t="shared" si="13"/>
        <v>-6.6436259777157558E-2</v>
      </c>
      <c r="AE186" s="3">
        <f t="shared" si="14"/>
        <v>0.83830933203157898</v>
      </c>
    </row>
    <row r="187" spans="1:31" x14ac:dyDescent="0.25">
      <c r="A187" t="s">
        <v>41</v>
      </c>
      <c r="B187" s="1">
        <v>177.82260131835901</v>
      </c>
      <c r="C187" s="1">
        <v>53.869369506835902</v>
      </c>
      <c r="D187" s="8">
        <v>178.103591918945</v>
      </c>
      <c r="E187" s="1">
        <v>111.34600067138599</v>
      </c>
      <c r="F187" s="3">
        <v>1</v>
      </c>
      <c r="G187" s="8">
        <v>178.103591918945</v>
      </c>
      <c r="H187" s="1">
        <v>178.103591918945</v>
      </c>
      <c r="I187" s="1">
        <v>111.34600067138599</v>
      </c>
      <c r="J187" s="8">
        <v>137.97196960449199</v>
      </c>
      <c r="K187" s="1">
        <v>84.853996276855398</v>
      </c>
      <c r="L187" s="3">
        <v>0.72123324871063199</v>
      </c>
      <c r="M187" s="3">
        <v>0.90012204647064198</v>
      </c>
      <c r="N187">
        <v>32</v>
      </c>
      <c r="O187">
        <v>0</v>
      </c>
      <c r="P187">
        <v>0</v>
      </c>
      <c r="Q187">
        <v>0</v>
      </c>
      <c r="R187">
        <v>2</v>
      </c>
      <c r="S187">
        <v>100</v>
      </c>
      <c r="T187">
        <v>0.40000000596046398</v>
      </c>
      <c r="U187">
        <v>1.29999995231628</v>
      </c>
      <c r="V187">
        <v>0.89999997615814198</v>
      </c>
      <c r="W187" s="2">
        <v>2.4246981774922401E-4</v>
      </c>
      <c r="X187" s="2">
        <v>2.53422098467126E-4</v>
      </c>
      <c r="Y187" s="2">
        <v>9.8813918884843501E-4</v>
      </c>
      <c r="Z187" s="2">
        <v>7.2505099524278194E-5</v>
      </c>
      <c r="AA187" s="3">
        <f t="shared" si="10"/>
        <v>1.5801737152800492E-3</v>
      </c>
      <c r="AB187" s="3">
        <f t="shared" si="11"/>
        <v>1.5612323082226467</v>
      </c>
      <c r="AC187" s="3">
        <f t="shared" si="12"/>
        <v>-0.22532741693787359</v>
      </c>
      <c r="AD187" s="3">
        <f t="shared" si="13"/>
        <v>-0.22532741693787359</v>
      </c>
      <c r="AE187" s="3">
        <f t="shared" si="14"/>
        <v>1.2253274169378736</v>
      </c>
    </row>
    <row r="188" spans="1:31" hidden="1" x14ac:dyDescent="0.25">
      <c r="A188" s="9" t="s">
        <v>144</v>
      </c>
      <c r="B188" s="1">
        <v>248.48027038574199</v>
      </c>
      <c r="C188" s="1">
        <v>98.714523315429602</v>
      </c>
      <c r="D188" s="8">
        <v>269.1865234375</v>
      </c>
      <c r="E188" s="1">
        <v>196</v>
      </c>
      <c r="F188" s="3">
        <v>0.72299998998641901</v>
      </c>
      <c r="G188" s="8">
        <v>252.90345764160099</v>
      </c>
      <c r="H188" s="1">
        <v>58.784072875976499</v>
      </c>
      <c r="I188" s="1">
        <v>186.78599548339801</v>
      </c>
      <c r="J188" s="8">
        <v>182.353271484375</v>
      </c>
      <c r="K188" s="1">
        <v>115.98999786376901</v>
      </c>
      <c r="L188" s="3">
        <v>0.74780356884002597</v>
      </c>
      <c r="M188" s="3">
        <v>0.75615823268890303</v>
      </c>
      <c r="N188" s="11">
        <v>25</v>
      </c>
      <c r="O188" s="11">
        <v>0</v>
      </c>
      <c r="P188" s="11">
        <v>0</v>
      </c>
      <c r="Q188" s="11">
        <v>0</v>
      </c>
      <c r="R188" s="11">
        <v>2</v>
      </c>
      <c r="S188" s="11">
        <v>100</v>
      </c>
      <c r="T188" s="10">
        <v>0.40000000596046398</v>
      </c>
      <c r="U188" s="10">
        <v>1.1000000238418499</v>
      </c>
      <c r="V188" s="10">
        <v>0.80000001192092896</v>
      </c>
      <c r="W188" s="2">
        <v>2.2816748241893901E-4</v>
      </c>
      <c r="X188" s="2">
        <v>2.59609776549041E-4</v>
      </c>
      <c r="Y188" s="2">
        <v>7.2787770477589206E-5</v>
      </c>
      <c r="Z188" s="2">
        <v>7.2537834057584405E-5</v>
      </c>
      <c r="AA188" s="3">
        <f t="shared" si="10"/>
        <v>1.7800959605333767E-2</v>
      </c>
      <c r="AB188" s="3">
        <f t="shared" si="11"/>
        <v>0.8472790564128897</v>
      </c>
      <c r="AC188" s="3">
        <f t="shared" si="12"/>
        <v>-0.27896093954241352</v>
      </c>
      <c r="AD188" s="3">
        <f t="shared" si="13"/>
        <v>-0.32257651996938114</v>
      </c>
      <c r="AE188" s="3">
        <f t="shared" si="14"/>
        <v>2.2001581841066682</v>
      </c>
    </row>
    <row r="189" spans="1:31" hidden="1" x14ac:dyDescent="0.25">
      <c r="A189" s="9" t="s">
        <v>144</v>
      </c>
      <c r="B189" s="1">
        <v>248.53709411621</v>
      </c>
      <c r="C189" s="1">
        <v>91.174903869628906</v>
      </c>
      <c r="D189" s="8">
        <v>268.52133178710898</v>
      </c>
      <c r="E189" s="1">
        <v>196.05099487304599</v>
      </c>
      <c r="F189" s="3">
        <v>0.72299998998641901</v>
      </c>
      <c r="G189" s="8">
        <v>252.92900085449199</v>
      </c>
      <c r="H189" s="1">
        <v>56.290214538574197</v>
      </c>
      <c r="I189" s="1">
        <v>187.18299865722599</v>
      </c>
      <c r="J189" s="8">
        <v>166.070068359375</v>
      </c>
      <c r="K189" s="1">
        <v>107.861000061035</v>
      </c>
      <c r="L189" s="3">
        <v>0.73416727781295699</v>
      </c>
      <c r="M189" s="3">
        <v>0.74506288766860895</v>
      </c>
      <c r="N189" s="11">
        <v>25</v>
      </c>
      <c r="O189" s="11">
        <v>0</v>
      </c>
      <c r="P189" s="11">
        <v>0</v>
      </c>
      <c r="Q189" s="11">
        <v>0</v>
      </c>
      <c r="R189" s="11">
        <v>2</v>
      </c>
      <c r="S189" s="11">
        <v>100</v>
      </c>
      <c r="T189" s="10">
        <v>0.80000001192092896</v>
      </c>
      <c r="U189" s="10">
        <v>1.29999995231628</v>
      </c>
      <c r="V189" s="10">
        <v>0.89999997615814198</v>
      </c>
      <c r="W189" s="2">
        <v>2.2171516320668101E-4</v>
      </c>
      <c r="X189" s="2">
        <v>2.64093338046222E-4</v>
      </c>
      <c r="Y189" s="2">
        <v>7.2830887802410803E-5</v>
      </c>
      <c r="Z189" s="2">
        <v>7.27771694073453E-5</v>
      </c>
      <c r="AA189" s="3">
        <f t="shared" si="10"/>
        <v>1.767103117504238E-2</v>
      </c>
      <c r="AB189" s="3">
        <f t="shared" si="11"/>
        <v>0.82144495152787622</v>
      </c>
      <c r="AC189" s="3">
        <f t="shared" si="12"/>
        <v>-0.34341231018061952</v>
      </c>
      <c r="AD189" s="3">
        <f t="shared" si="13"/>
        <v>-0.38153863883320871</v>
      </c>
      <c r="AE189" s="3">
        <f t="shared" si="14"/>
        <v>2.5430556306655192</v>
      </c>
    </row>
    <row r="190" spans="1:31" x14ac:dyDescent="0.25">
      <c r="A190" s="9" t="s">
        <v>193</v>
      </c>
      <c r="B190" s="1">
        <v>68.761940002441406</v>
      </c>
      <c r="C190" s="1">
        <v>91.174903869628906</v>
      </c>
      <c r="D190" s="8">
        <v>89.700325012207003</v>
      </c>
      <c r="E190" s="1">
        <v>56.868999481201101</v>
      </c>
      <c r="F190" s="3">
        <v>0.51300001144409102</v>
      </c>
      <c r="G190" s="8">
        <v>73.037704467773395</v>
      </c>
      <c r="H190" s="1">
        <v>34.514987945556598</v>
      </c>
      <c r="I190" s="1">
        <v>47.389999389648402</v>
      </c>
      <c r="J190" s="8">
        <v>87.014053344726506</v>
      </c>
      <c r="K190" s="1">
        <v>56.0989990234375</v>
      </c>
      <c r="L190" s="3">
        <v>0.722453713417053</v>
      </c>
      <c r="M190" s="3">
        <v>0.807708740234375</v>
      </c>
      <c r="N190" s="11">
        <v>22</v>
      </c>
      <c r="O190" s="11">
        <v>0</v>
      </c>
      <c r="P190" s="11">
        <v>0</v>
      </c>
      <c r="Q190" s="11">
        <v>0</v>
      </c>
      <c r="R190" s="11">
        <v>2</v>
      </c>
      <c r="S190" s="11">
        <v>100</v>
      </c>
      <c r="T190" s="10">
        <v>0.40000000596046398</v>
      </c>
      <c r="U190" s="10">
        <v>1.29999995231628</v>
      </c>
      <c r="V190" s="10">
        <v>0.89999997615814198</v>
      </c>
      <c r="W190" s="2">
        <v>2.4791856412775798E-4</v>
      </c>
      <c r="X190" s="2">
        <v>2.6371027342975102E-4</v>
      </c>
      <c r="Y190" s="2">
        <v>7.3266419349238195E-5</v>
      </c>
      <c r="Z190" s="2">
        <v>7.3185408837161904E-5</v>
      </c>
      <c r="AA190" s="3">
        <f t="shared" si="10"/>
        <v>6.2182138333795947E-2</v>
      </c>
      <c r="AB190" s="3">
        <f t="shared" si="11"/>
        <v>4.5635918967921317E-2</v>
      </c>
      <c r="AC190" s="3">
        <f t="shared" si="12"/>
        <v>0.19135799760957614</v>
      </c>
      <c r="AD190" s="3">
        <f t="shared" si="13"/>
        <v>-2.9947178754535526E-2</v>
      </c>
      <c r="AE190" s="3">
        <f t="shared" si="14"/>
        <v>0.59506435583871031</v>
      </c>
    </row>
    <row r="191" spans="1:31" hidden="1" x14ac:dyDescent="0.25">
      <c r="A191" s="9" t="s">
        <v>144</v>
      </c>
      <c r="B191" s="1">
        <v>121.61391448974599</v>
      </c>
      <c r="C191" s="1">
        <v>77.405540466308594</v>
      </c>
      <c r="D191" s="8">
        <v>135.74775695800699</v>
      </c>
      <c r="E191" s="1">
        <v>92.380996704101506</v>
      </c>
      <c r="F191" s="3">
        <v>0.72299998998641901</v>
      </c>
      <c r="G191" s="8">
        <v>125.058464050292</v>
      </c>
      <c r="H191" s="1">
        <v>38.589160919189403</v>
      </c>
      <c r="I191" s="1">
        <v>86.189002990722599</v>
      </c>
      <c r="J191" s="8">
        <v>144.34126281738199</v>
      </c>
      <c r="K191" s="1">
        <v>96.064002990722599</v>
      </c>
      <c r="L191" s="3">
        <v>0.69462949037551802</v>
      </c>
      <c r="M191" s="3">
        <v>0.698913693428039</v>
      </c>
      <c r="N191" s="11">
        <v>24</v>
      </c>
      <c r="O191" s="11">
        <v>0</v>
      </c>
      <c r="P191" s="11">
        <v>0</v>
      </c>
      <c r="Q191" s="11">
        <v>0</v>
      </c>
      <c r="R191" s="11">
        <v>2</v>
      </c>
      <c r="S191" s="11">
        <v>100</v>
      </c>
      <c r="T191" s="10">
        <v>0.10000000149011599</v>
      </c>
      <c r="U191" s="10">
        <v>1.29999995231628</v>
      </c>
      <c r="V191" s="10">
        <v>0.89999997615814198</v>
      </c>
      <c r="W191" s="2">
        <v>2.0042898540850699E-4</v>
      </c>
      <c r="X191" s="2">
        <v>2.6097419322468302E-4</v>
      </c>
      <c r="Y191" s="2">
        <v>7.26826692698523E-5</v>
      </c>
      <c r="Z191" s="2">
        <v>7.2838520281948095E-5</v>
      </c>
      <c r="AA191" s="3">
        <f t="shared" si="10"/>
        <v>2.8323646804711965E-2</v>
      </c>
      <c r="AB191" s="3">
        <f t="shared" si="11"/>
        <v>0.86474071426718768</v>
      </c>
      <c r="AC191" s="3">
        <f t="shared" si="12"/>
        <v>0.15419027343351546</v>
      </c>
      <c r="AD191" s="3">
        <f t="shared" si="13"/>
        <v>6.330495657496106E-2</v>
      </c>
      <c r="AE191" s="3">
        <f t="shared" si="14"/>
        <v>0.50030531092731922</v>
      </c>
    </row>
    <row r="192" spans="1:31" x14ac:dyDescent="0.25">
      <c r="A192" s="9" t="s">
        <v>36</v>
      </c>
      <c r="B192" s="1">
        <v>98.108055114746094</v>
      </c>
      <c r="C192" s="1">
        <v>53.869369506835902</v>
      </c>
      <c r="D192" s="8">
        <v>96.570335388183594</v>
      </c>
      <c r="E192" s="1">
        <v>70.912002563476506</v>
      </c>
      <c r="F192" s="3">
        <v>1</v>
      </c>
      <c r="G192" s="8">
        <v>96.570335388183594</v>
      </c>
      <c r="H192" s="1">
        <v>96.570335388183594</v>
      </c>
      <c r="I192" s="1">
        <v>70.912002563476506</v>
      </c>
      <c r="J192" s="8">
        <v>126.427932739257</v>
      </c>
      <c r="K192" s="1">
        <v>80.5780029296875</v>
      </c>
      <c r="L192" s="3">
        <v>0.72280377149581898</v>
      </c>
      <c r="M192" s="3">
        <v>0.79561948776245095</v>
      </c>
      <c r="N192" s="11">
        <v>25</v>
      </c>
      <c r="O192" s="11">
        <v>0</v>
      </c>
      <c r="P192" s="11">
        <v>0</v>
      </c>
      <c r="Q192" s="11">
        <v>0</v>
      </c>
      <c r="R192" s="11">
        <v>2</v>
      </c>
      <c r="S192" s="11">
        <v>4</v>
      </c>
      <c r="T192" s="10">
        <v>0.40000000596046398</v>
      </c>
      <c r="U192" s="10">
        <v>1.29999995231628</v>
      </c>
      <c r="V192" s="10">
        <v>0.89999997615814198</v>
      </c>
      <c r="W192" s="2">
        <v>2.7960460283793498E-4</v>
      </c>
      <c r="X192" s="2">
        <v>2.7368136215954997E-4</v>
      </c>
      <c r="Y192" s="2">
        <v>1.04157639725599E-4</v>
      </c>
      <c r="Z192" s="2">
        <v>7.5708754593506401E-5</v>
      </c>
      <c r="AA192" s="3">
        <f t="shared" si="10"/>
        <v>1.5673735706655281E-2</v>
      </c>
      <c r="AB192" s="3">
        <f t="shared" si="11"/>
        <v>1.3469354458142226</v>
      </c>
      <c r="AC192" s="3">
        <f t="shared" si="12"/>
        <v>0.3091798038295599</v>
      </c>
      <c r="AD192" s="3">
        <f t="shared" si="13"/>
        <v>0.3091798038295599</v>
      </c>
      <c r="AE192" s="3">
        <f t="shared" si="14"/>
        <v>0.6908201961704401</v>
      </c>
    </row>
    <row r="193" spans="1:31" hidden="1" x14ac:dyDescent="0.25">
      <c r="A193" s="9" t="s">
        <v>147</v>
      </c>
      <c r="B193" s="1">
        <v>117.227157592773</v>
      </c>
      <c r="C193" s="1">
        <v>98.714523315429602</v>
      </c>
      <c r="D193" s="8">
        <v>128.75082397460901</v>
      </c>
      <c r="E193" s="1">
        <v>81.033996582031193</v>
      </c>
      <c r="F193" s="3">
        <v>0.68199998140335005</v>
      </c>
      <c r="G193" s="8">
        <v>111.571723937988</v>
      </c>
      <c r="H193" s="1">
        <v>54.022621154785099</v>
      </c>
      <c r="I193" s="1">
        <v>71.422996520996094</v>
      </c>
      <c r="J193" s="8">
        <v>132.27491760253901</v>
      </c>
      <c r="K193" s="1">
        <v>84.081001281738196</v>
      </c>
      <c r="L193" s="3">
        <v>0.76679611206054599</v>
      </c>
      <c r="M193" s="3">
        <v>0.78750389814376798</v>
      </c>
      <c r="N193" s="11">
        <v>25</v>
      </c>
      <c r="O193" s="11">
        <v>0</v>
      </c>
      <c r="P193" s="11">
        <v>0</v>
      </c>
      <c r="Q193" s="11">
        <v>0</v>
      </c>
      <c r="R193" s="11">
        <v>2</v>
      </c>
      <c r="S193" s="11">
        <v>100</v>
      </c>
      <c r="T193" s="10">
        <v>0.40000000596046398</v>
      </c>
      <c r="U193" s="10">
        <v>1.1000000238418499</v>
      </c>
      <c r="V193" s="10">
        <v>0.80000001192092896</v>
      </c>
      <c r="W193" s="2">
        <v>2.5070723495446102E-4</v>
      </c>
      <c r="X193" s="2">
        <v>2.5811561499722302E-4</v>
      </c>
      <c r="Y193" s="2">
        <v>7.2908544098026996E-5</v>
      </c>
      <c r="Z193" s="2">
        <v>7.2376962634734796E-5</v>
      </c>
      <c r="AA193" s="3">
        <f t="shared" si="10"/>
        <v>4.8243374410143126E-2</v>
      </c>
      <c r="AB193" s="3">
        <f t="shared" si="11"/>
        <v>0.33997423236165025</v>
      </c>
      <c r="AC193" s="3">
        <f t="shared" si="12"/>
        <v>0.18555950319507408</v>
      </c>
      <c r="AD193" s="3">
        <f t="shared" si="13"/>
        <v>2.7371425821903772E-2</v>
      </c>
      <c r="AE193" s="3">
        <f t="shared" si="14"/>
        <v>0.61676806452555466</v>
      </c>
    </row>
    <row r="194" spans="1:31" hidden="1" x14ac:dyDescent="0.25">
      <c r="A194" s="9" t="s">
        <v>147</v>
      </c>
      <c r="B194" s="1">
        <v>508.43566894531199</v>
      </c>
      <c r="C194" s="1">
        <v>91.174903869628906</v>
      </c>
      <c r="D194" s="8">
        <v>517.16296386718705</v>
      </c>
      <c r="E194" s="1">
        <v>407.927001953125</v>
      </c>
      <c r="F194" s="3">
        <v>0.68199998140335005</v>
      </c>
      <c r="G194" s="8">
        <v>501.70733642578102</v>
      </c>
      <c r="H194" s="1">
        <v>48.602500915527301</v>
      </c>
      <c r="I194" s="1">
        <v>399.18200683593699</v>
      </c>
      <c r="J194" s="8">
        <v>121.718856811523</v>
      </c>
      <c r="K194" s="1">
        <v>78.819000244140597</v>
      </c>
      <c r="L194" s="3">
        <v>0.88732886314392001</v>
      </c>
      <c r="M194" s="3">
        <v>0.88153851032257002</v>
      </c>
      <c r="N194" s="11">
        <v>21</v>
      </c>
      <c r="O194" s="11">
        <v>0</v>
      </c>
      <c r="P194" s="11">
        <v>0</v>
      </c>
      <c r="Q194" s="11">
        <v>0</v>
      </c>
      <c r="R194" s="11">
        <v>2</v>
      </c>
      <c r="S194" s="11">
        <v>100</v>
      </c>
      <c r="T194" s="10">
        <v>0.80000001192092896</v>
      </c>
      <c r="U194" s="10">
        <v>1.29999995231628</v>
      </c>
      <c r="V194" s="10">
        <v>0.89999997615814198</v>
      </c>
      <c r="W194" s="2">
        <v>2.47218617005273E-4</v>
      </c>
      <c r="X194" s="2">
        <v>2.5682253181003002E-4</v>
      </c>
      <c r="Y194" s="2">
        <v>7.1778165875002701E-5</v>
      </c>
      <c r="Z194" s="2">
        <v>7.2323171480093097E-5</v>
      </c>
      <c r="AA194" s="3">
        <f t="shared" ref="AA194:AA240" si="15">ABS((G194-B194)/B194)</f>
        <v>1.3233399878273832E-2</v>
      </c>
      <c r="AB194" s="3">
        <f t="shared" ref="AB194:AB240" si="16">ABS((J194-C194)/C194)</f>
        <v>0.33500395005152867</v>
      </c>
      <c r="AC194" s="3">
        <f t="shared" ref="AC194:AC240" si="17">(J194-G194)/G194</f>
        <v>-0.75739071770673783</v>
      </c>
      <c r="AD194" s="3">
        <f t="shared" ref="AD194:AD240" si="18">(J194-D194)/D194</f>
        <v>-0.76464119568550215</v>
      </c>
      <c r="AE194" s="3">
        <f t="shared" ref="AE194:AE240" si="19">(G194+H194-J194)/H194</f>
        <v>8.8182906734509441</v>
      </c>
    </row>
    <row r="195" spans="1:31" x14ac:dyDescent="0.25">
      <c r="A195" s="9" t="s">
        <v>157</v>
      </c>
      <c r="B195" s="1">
        <v>128.09091186523401</v>
      </c>
      <c r="C195" s="1">
        <v>53.869369506835902</v>
      </c>
      <c r="D195" s="8">
        <v>128.77093505859301</v>
      </c>
      <c r="E195" s="1">
        <v>84.653999328613196</v>
      </c>
      <c r="F195" s="3">
        <v>1</v>
      </c>
      <c r="G195" s="8">
        <v>128.77093505859301</v>
      </c>
      <c r="H195" s="1">
        <v>128.77093505859301</v>
      </c>
      <c r="I195" s="1">
        <v>84.653999328613196</v>
      </c>
      <c r="J195" s="8">
        <v>149.97309875488199</v>
      </c>
      <c r="K195" s="1">
        <v>94.964996337890597</v>
      </c>
      <c r="L195" s="3">
        <v>0.73181843757629395</v>
      </c>
      <c r="M195" s="3">
        <v>0.87697768211364702</v>
      </c>
      <c r="N195" s="11">
        <v>23</v>
      </c>
      <c r="O195" s="11">
        <v>0</v>
      </c>
      <c r="P195" s="11">
        <v>0</v>
      </c>
      <c r="Q195" s="11">
        <v>0</v>
      </c>
      <c r="R195" s="11">
        <v>2</v>
      </c>
      <c r="S195" s="11">
        <v>100</v>
      </c>
      <c r="T195" s="10">
        <v>0.40000000596046398</v>
      </c>
      <c r="U195" s="10">
        <v>1.29999995231628</v>
      </c>
      <c r="V195" s="10">
        <v>0.89999997615814198</v>
      </c>
      <c r="W195" s="2">
        <v>2.2077374160289699E-4</v>
      </c>
      <c r="X195" s="2">
        <v>2.5550788268446901E-4</v>
      </c>
      <c r="Y195" s="2">
        <v>7.1547670813742998E-5</v>
      </c>
      <c r="Z195" s="2">
        <v>7.2721595643088194E-5</v>
      </c>
      <c r="AA195" s="3">
        <f t="shared" si="15"/>
        <v>5.3089105499886371E-3</v>
      </c>
      <c r="AB195" s="3">
        <f t="shared" si="16"/>
        <v>1.7840143689792161</v>
      </c>
      <c r="AC195" s="3">
        <f t="shared" si="17"/>
        <v>0.16465022706126678</v>
      </c>
      <c r="AD195" s="3">
        <f t="shared" si="18"/>
        <v>0.16465022706126678</v>
      </c>
      <c r="AE195" s="3">
        <f t="shared" si="19"/>
        <v>0.83534977293873325</v>
      </c>
    </row>
    <row r="196" spans="1:31" hidden="1" x14ac:dyDescent="0.25">
      <c r="A196" s="9" t="s">
        <v>147</v>
      </c>
      <c r="B196" s="1">
        <v>98.562484741210895</v>
      </c>
      <c r="C196" s="1">
        <v>77.405540466308594</v>
      </c>
      <c r="D196" s="8">
        <v>104.631385803222</v>
      </c>
      <c r="E196" s="1">
        <v>69.238998413085895</v>
      </c>
      <c r="F196" s="3">
        <v>0.68199998140335005</v>
      </c>
      <c r="G196" s="8">
        <v>94.007484436035099</v>
      </c>
      <c r="H196" s="1">
        <v>33.408794403076101</v>
      </c>
      <c r="I196" s="1">
        <v>63.055999755859297</v>
      </c>
      <c r="J196" s="8">
        <v>106.94588470458901</v>
      </c>
      <c r="K196" s="1">
        <v>70.282997131347599</v>
      </c>
      <c r="L196" s="3">
        <v>0.71101844310760498</v>
      </c>
      <c r="M196" s="3">
        <v>0.728873431682586</v>
      </c>
      <c r="N196" s="11">
        <v>21</v>
      </c>
      <c r="O196" s="11">
        <v>0</v>
      </c>
      <c r="P196" s="11">
        <v>0</v>
      </c>
      <c r="Q196" s="11">
        <v>0</v>
      </c>
      <c r="R196" s="11">
        <v>2</v>
      </c>
      <c r="S196" s="11">
        <v>100</v>
      </c>
      <c r="T196" s="10">
        <v>0.10000000149011599</v>
      </c>
      <c r="U196" s="10">
        <v>1.29999995231628</v>
      </c>
      <c r="V196" s="10">
        <v>0.89999997615814198</v>
      </c>
      <c r="W196" s="2">
        <v>2.3703144688624799E-4</v>
      </c>
      <c r="X196" s="2">
        <v>2.58816784480586E-4</v>
      </c>
      <c r="Y196" s="2">
        <v>7.28431259631179E-5</v>
      </c>
      <c r="Z196" s="2">
        <v>7.2784685471560806E-5</v>
      </c>
      <c r="AA196" s="3">
        <f t="shared" si="15"/>
        <v>4.6214341259106478E-2</v>
      </c>
      <c r="AB196" s="3">
        <f t="shared" si="16"/>
        <v>0.38163087629545189</v>
      </c>
      <c r="AC196" s="3">
        <f t="shared" si="17"/>
        <v>0.13763159759218424</v>
      </c>
      <c r="AD196" s="3">
        <f t="shared" si="18"/>
        <v>2.212050317024216E-2</v>
      </c>
      <c r="AE196" s="3">
        <f t="shared" si="19"/>
        <v>0.61272471815497154</v>
      </c>
    </row>
    <row r="197" spans="1:31" x14ac:dyDescent="0.25">
      <c r="A197" s="9" t="s">
        <v>32</v>
      </c>
      <c r="B197" s="1">
        <v>132.43901062011699</v>
      </c>
      <c r="C197" s="1">
        <v>91.174903869628906</v>
      </c>
      <c r="D197" s="8">
        <v>144.03646850585901</v>
      </c>
      <c r="E197" s="1">
        <v>96.766998291015597</v>
      </c>
      <c r="F197" s="3">
        <v>0.69999998807907104</v>
      </c>
      <c r="G197" s="8">
        <v>127.62776184082</v>
      </c>
      <c r="H197" s="1">
        <v>54.695976257324197</v>
      </c>
      <c r="I197" s="1">
        <v>87.460998535156193</v>
      </c>
      <c r="J197" s="8">
        <v>158.18679809570301</v>
      </c>
      <c r="K197" s="1">
        <v>102.69000244140599</v>
      </c>
      <c r="L197" s="3">
        <v>0.73186397552490201</v>
      </c>
      <c r="M197" s="3">
        <v>0.77125257253646795</v>
      </c>
      <c r="N197" s="11">
        <v>22</v>
      </c>
      <c r="O197" s="11">
        <v>0</v>
      </c>
      <c r="P197" s="11">
        <v>0</v>
      </c>
      <c r="Q197" s="11">
        <v>0</v>
      </c>
      <c r="R197" s="11">
        <v>2</v>
      </c>
      <c r="S197" s="11">
        <v>4</v>
      </c>
      <c r="T197" s="10">
        <v>0.40000000596046398</v>
      </c>
      <c r="U197" s="10">
        <v>1.29999995231628</v>
      </c>
      <c r="V197" s="10">
        <v>0.89999997615814198</v>
      </c>
      <c r="W197" s="2">
        <v>2.7941877488046798E-4</v>
      </c>
      <c r="X197" s="2">
        <v>2.7717268676496999E-4</v>
      </c>
      <c r="Y197" s="2">
        <v>8.1806887465063401E-5</v>
      </c>
      <c r="Z197" s="2">
        <v>7.6268690463621102E-5</v>
      </c>
      <c r="AA197" s="3">
        <f t="shared" si="15"/>
        <v>3.6328033234085323E-2</v>
      </c>
      <c r="AB197" s="3">
        <f t="shared" si="16"/>
        <v>0.73498179194018654</v>
      </c>
      <c r="AC197" s="3">
        <f t="shared" si="17"/>
        <v>0.23943878521506062</v>
      </c>
      <c r="AD197" s="3">
        <f t="shared" si="18"/>
        <v>9.8241297753481158E-2</v>
      </c>
      <c r="AE197" s="3">
        <f t="shared" si="19"/>
        <v>0.44129279069608091</v>
      </c>
    </row>
    <row r="198" spans="1:31" hidden="1" x14ac:dyDescent="0.25">
      <c r="A198" s="9" t="s">
        <v>145</v>
      </c>
      <c r="B198" s="1">
        <v>118.03147125244099</v>
      </c>
      <c r="C198" s="1">
        <v>98.714523315429602</v>
      </c>
      <c r="D198" s="8">
        <v>147.01887512207</v>
      </c>
      <c r="E198" s="1">
        <v>93.541999816894503</v>
      </c>
      <c r="F198" s="3">
        <v>0.72899997234344405</v>
      </c>
      <c r="G198" s="8">
        <v>114.927207946777</v>
      </c>
      <c r="H198" s="1">
        <v>95.795867919921804</v>
      </c>
      <c r="I198" s="1">
        <v>74.126998901367102</v>
      </c>
      <c r="J198" s="8">
        <v>154.29942321777301</v>
      </c>
      <c r="K198" s="1">
        <v>97.697998046875</v>
      </c>
      <c r="L198" s="3">
        <v>0.72924947738647405</v>
      </c>
      <c r="M198" s="3">
        <v>0.746942818164825</v>
      </c>
      <c r="N198" s="11">
        <v>23</v>
      </c>
      <c r="O198" s="11">
        <v>0</v>
      </c>
      <c r="P198" s="11">
        <v>0</v>
      </c>
      <c r="Q198" s="11">
        <v>0</v>
      </c>
      <c r="R198" s="11">
        <v>2</v>
      </c>
      <c r="S198" s="11">
        <v>100</v>
      </c>
      <c r="T198" s="10">
        <v>0.40000000596046398</v>
      </c>
      <c r="U198" s="10">
        <v>1.1000000238418499</v>
      </c>
      <c r="V198" s="10">
        <v>0.80000001192092896</v>
      </c>
      <c r="W198" s="2">
        <v>2.06129436264745E-4</v>
      </c>
      <c r="X198" s="2">
        <v>2.5296679814346102E-4</v>
      </c>
      <c r="Y198" s="2">
        <v>7.22722979844547E-5</v>
      </c>
      <c r="Z198" s="2">
        <v>7.1969239797908799E-5</v>
      </c>
      <c r="AA198" s="3">
        <f t="shared" si="15"/>
        <v>2.630030171380917E-2</v>
      </c>
      <c r="AB198" s="3">
        <f t="shared" si="16"/>
        <v>0.56308735569465285</v>
      </c>
      <c r="AC198" s="3">
        <f t="shared" si="17"/>
        <v>0.34258393616618055</v>
      </c>
      <c r="AD198" s="3">
        <f t="shared" si="18"/>
        <v>4.9521179438068483E-2</v>
      </c>
      <c r="AE198" s="3">
        <f t="shared" si="19"/>
        <v>0.58899881460536241</v>
      </c>
    </row>
    <row r="199" spans="1:31" hidden="1" x14ac:dyDescent="0.25">
      <c r="A199" s="9" t="s">
        <v>145</v>
      </c>
      <c r="B199" s="1">
        <v>113.63668823242099</v>
      </c>
      <c r="C199" s="1">
        <v>91.174903869628906</v>
      </c>
      <c r="D199" s="8">
        <v>135.70170593261699</v>
      </c>
      <c r="E199" s="1">
        <v>87.778999328613196</v>
      </c>
      <c r="F199" s="3">
        <v>0.72899997234344405</v>
      </c>
      <c r="G199" s="8">
        <v>106.53520965576099</v>
      </c>
      <c r="H199" s="1">
        <v>87.063941955566406</v>
      </c>
      <c r="I199" s="1">
        <v>69.833000183105398</v>
      </c>
      <c r="J199" s="8">
        <v>141.39694213867099</v>
      </c>
      <c r="K199" s="1">
        <v>91.268997192382798</v>
      </c>
      <c r="L199" s="3">
        <v>0.63709974288940396</v>
      </c>
      <c r="M199" s="3">
        <v>0.65778475999832098</v>
      </c>
      <c r="N199" s="11">
        <v>24</v>
      </c>
      <c r="O199" s="11">
        <v>0</v>
      </c>
      <c r="P199" s="11">
        <v>0</v>
      </c>
      <c r="Q199" s="11">
        <v>0</v>
      </c>
      <c r="R199" s="11">
        <v>2</v>
      </c>
      <c r="S199" s="11">
        <v>100</v>
      </c>
      <c r="T199" s="10">
        <v>0.80000001192092896</v>
      </c>
      <c r="U199" s="10">
        <v>1.29999995231628</v>
      </c>
      <c r="V199" s="10">
        <v>0.89999997615814198</v>
      </c>
      <c r="W199" s="2">
        <v>1.90523569472134E-4</v>
      </c>
      <c r="X199" s="2">
        <v>2.5852702674455897E-4</v>
      </c>
      <c r="Y199" s="2">
        <v>7.1906986704561805E-5</v>
      </c>
      <c r="Z199" s="2">
        <v>7.2021481173578596E-5</v>
      </c>
      <c r="AA199" s="3">
        <f t="shared" si="15"/>
        <v>6.2492832967248689E-2</v>
      </c>
      <c r="AB199" s="3">
        <f t="shared" si="16"/>
        <v>0.55083182035326994</v>
      </c>
      <c r="AC199" s="3">
        <f t="shared" si="17"/>
        <v>0.32723202587722899</v>
      </c>
      <c r="AD199" s="3">
        <f t="shared" si="18"/>
        <v>4.1968788578693246E-2</v>
      </c>
      <c r="AE199" s="3">
        <f t="shared" si="19"/>
        <v>0.59958472244799221</v>
      </c>
    </row>
    <row r="200" spans="1:31" x14ac:dyDescent="0.25">
      <c r="A200" s="9" t="s">
        <v>144</v>
      </c>
      <c r="B200" s="1">
        <v>248.53709411621</v>
      </c>
      <c r="C200" s="1">
        <v>91.174903869628906</v>
      </c>
      <c r="D200" s="8">
        <v>259.98422241210898</v>
      </c>
      <c r="E200" s="1">
        <v>189.863998413085</v>
      </c>
      <c r="F200" s="3">
        <v>0.69999998807907104</v>
      </c>
      <c r="G200" s="8">
        <v>243.57540893554599</v>
      </c>
      <c r="H200" s="1">
        <v>54.695976257324197</v>
      </c>
      <c r="I200" s="1">
        <v>180.55799865722599</v>
      </c>
      <c r="J200" s="8">
        <v>158.18679809570301</v>
      </c>
      <c r="K200" s="1">
        <v>102.69000244140599</v>
      </c>
      <c r="L200" s="3">
        <v>0.73416727781295699</v>
      </c>
      <c r="M200" s="3">
        <v>0.74506288766860895</v>
      </c>
      <c r="N200" s="11">
        <v>25</v>
      </c>
      <c r="O200" s="11">
        <v>0</v>
      </c>
      <c r="P200" s="11">
        <v>0</v>
      </c>
      <c r="Q200" s="11">
        <v>0</v>
      </c>
      <c r="R200" s="11">
        <v>2</v>
      </c>
      <c r="S200" s="11">
        <v>100</v>
      </c>
      <c r="T200" s="10">
        <v>0.40000000596046398</v>
      </c>
      <c r="U200" s="10">
        <v>1.29999995231628</v>
      </c>
      <c r="V200" s="10">
        <v>0.89999997615814198</v>
      </c>
      <c r="W200" s="2">
        <v>2.21788432099856E-4</v>
      </c>
      <c r="X200" s="2">
        <v>2.6927585713565301E-4</v>
      </c>
      <c r="Y200" s="2">
        <v>7.3061506554950002E-5</v>
      </c>
      <c r="Z200" s="2">
        <v>7.4510084232315394E-5</v>
      </c>
      <c r="AA200" s="3">
        <f t="shared" si="15"/>
        <v>1.9963559959963323E-2</v>
      </c>
      <c r="AB200" s="3">
        <f t="shared" si="16"/>
        <v>0.73498179194018654</v>
      </c>
      <c r="AC200" s="3">
        <f t="shared" si="17"/>
        <v>-0.35056334797096939</v>
      </c>
      <c r="AD200" s="3">
        <f t="shared" si="18"/>
        <v>-0.39155231564415377</v>
      </c>
      <c r="AE200" s="3">
        <f t="shared" si="19"/>
        <v>2.5611497715685951</v>
      </c>
    </row>
    <row r="201" spans="1:31" hidden="1" x14ac:dyDescent="0.25">
      <c r="A201" s="9" t="s">
        <v>145</v>
      </c>
      <c r="B201" s="1">
        <v>113.63668823242099</v>
      </c>
      <c r="C201" s="1">
        <v>77.405540466308594</v>
      </c>
      <c r="D201" s="8">
        <v>132.73161315917901</v>
      </c>
      <c r="E201" s="1">
        <v>86.227996826171804</v>
      </c>
      <c r="F201" s="3">
        <v>0.72899997234344405</v>
      </c>
      <c r="G201" s="8">
        <v>106.53520965576099</v>
      </c>
      <c r="H201" s="1">
        <v>78.198249816894503</v>
      </c>
      <c r="I201" s="1">
        <v>69.833000183105398</v>
      </c>
      <c r="J201" s="8">
        <v>127.358261108398</v>
      </c>
      <c r="K201" s="1">
        <v>83.25</v>
      </c>
      <c r="L201" s="3">
        <v>0.63709974288940396</v>
      </c>
      <c r="M201" s="3">
        <v>0.65778475999832098</v>
      </c>
      <c r="N201" s="11">
        <v>24</v>
      </c>
      <c r="O201" s="11">
        <v>0</v>
      </c>
      <c r="P201" s="11">
        <v>0</v>
      </c>
      <c r="Q201" s="11">
        <v>0</v>
      </c>
      <c r="R201" s="11">
        <v>2</v>
      </c>
      <c r="S201" s="11">
        <v>100</v>
      </c>
      <c r="T201" s="10">
        <v>0.10000000149011599</v>
      </c>
      <c r="U201" s="10">
        <v>1.29999995231628</v>
      </c>
      <c r="V201" s="10">
        <v>0.89999997615814198</v>
      </c>
      <c r="W201" s="2">
        <v>1.9399306620471101E-4</v>
      </c>
      <c r="X201" s="2">
        <v>2.5776168331503798E-4</v>
      </c>
      <c r="Y201" s="2">
        <v>7.3489834903739298E-5</v>
      </c>
      <c r="Z201" s="2">
        <v>7.2938797529786798E-5</v>
      </c>
      <c r="AA201" s="3">
        <f t="shared" si="15"/>
        <v>6.2492832967248689E-2</v>
      </c>
      <c r="AB201" s="3">
        <f t="shared" si="16"/>
        <v>0.64533779289134663</v>
      </c>
      <c r="AC201" s="3">
        <f t="shared" si="17"/>
        <v>0.19545699041585335</v>
      </c>
      <c r="AD201" s="3">
        <f t="shared" si="18"/>
        <v>-4.0482835421709149E-2</v>
      </c>
      <c r="AE201" s="3">
        <f t="shared" si="19"/>
        <v>0.73371460996383797</v>
      </c>
    </row>
    <row r="202" spans="1:31" x14ac:dyDescent="0.25">
      <c r="A202" s="9" t="s">
        <v>193</v>
      </c>
      <c r="B202" s="1">
        <v>71.241920471191406</v>
      </c>
      <c r="C202" s="1">
        <v>91.174903869628906</v>
      </c>
      <c r="D202" s="8">
        <v>97.619132995605398</v>
      </c>
      <c r="E202" s="1">
        <v>64.649002075195298</v>
      </c>
      <c r="F202" s="3">
        <v>0.54100000858306796</v>
      </c>
      <c r="G202" s="8">
        <v>83.1134033203125</v>
      </c>
      <c r="H202" s="1">
        <v>31.965126037597599</v>
      </c>
      <c r="I202" s="1">
        <v>56.465000152587798</v>
      </c>
      <c r="J202" s="8">
        <v>92.563201904296804</v>
      </c>
      <c r="K202" s="1">
        <v>59.9739990234375</v>
      </c>
      <c r="L202" s="3">
        <v>0.73758459091186501</v>
      </c>
      <c r="M202" s="3">
        <v>0.799144446849823</v>
      </c>
      <c r="N202" s="11">
        <v>21</v>
      </c>
      <c r="O202" s="11">
        <v>0</v>
      </c>
      <c r="P202" s="11">
        <v>0</v>
      </c>
      <c r="Q202" s="11">
        <v>0</v>
      </c>
      <c r="R202" s="11">
        <v>2</v>
      </c>
      <c r="S202" s="11">
        <v>4</v>
      </c>
      <c r="T202" s="10">
        <v>0.40000000596046398</v>
      </c>
      <c r="U202" s="10">
        <v>1.29999995231628</v>
      </c>
      <c r="V202" s="10">
        <v>0.89999997615814198</v>
      </c>
      <c r="W202" s="2">
        <v>2.7721474179998002E-4</v>
      </c>
      <c r="X202" s="2">
        <v>2.7995667187496998E-4</v>
      </c>
      <c r="Y202" s="2">
        <v>7.5839176133740693E-5</v>
      </c>
      <c r="Z202" s="2">
        <v>7.6661279308609597E-5</v>
      </c>
      <c r="AA202" s="3">
        <f t="shared" si="15"/>
        <v>0.16663619917323325</v>
      </c>
      <c r="AB202" s="3">
        <f t="shared" si="16"/>
        <v>1.5226756220692337E-2</v>
      </c>
      <c r="AC202" s="3">
        <f t="shared" si="17"/>
        <v>0.11369764931373975</v>
      </c>
      <c r="AD202" s="3">
        <f t="shared" si="18"/>
        <v>-5.1792419540708283E-2</v>
      </c>
      <c r="AE202" s="3">
        <f t="shared" si="19"/>
        <v>0.70437161508860047</v>
      </c>
    </row>
    <row r="203" spans="1:31" hidden="1" x14ac:dyDescent="0.25">
      <c r="A203" s="9" t="s">
        <v>35</v>
      </c>
      <c r="B203" s="1">
        <v>81.280052185058594</v>
      </c>
      <c r="C203" s="1">
        <v>98.714523315429602</v>
      </c>
      <c r="D203" s="8">
        <v>111.77548217773401</v>
      </c>
      <c r="E203" s="1">
        <v>69.936996459960895</v>
      </c>
      <c r="F203" s="3">
        <v>0.56599998474121005</v>
      </c>
      <c r="G203" s="8">
        <v>89.326789855957003</v>
      </c>
      <c r="H203" s="1">
        <v>51.725330352783203</v>
      </c>
      <c r="I203" s="1">
        <v>57.283000946044901</v>
      </c>
      <c r="J203" s="8">
        <v>113.505767822265</v>
      </c>
      <c r="K203" s="1">
        <v>71.458000183105398</v>
      </c>
      <c r="L203" s="3">
        <v>0.79144412279128995</v>
      </c>
      <c r="M203" s="3">
        <v>0.76460105180740301</v>
      </c>
      <c r="N203" s="11">
        <v>25</v>
      </c>
      <c r="O203" s="11">
        <v>0</v>
      </c>
      <c r="P203" s="11">
        <v>0</v>
      </c>
      <c r="Q203" s="11">
        <v>0</v>
      </c>
      <c r="R203" s="11">
        <v>2</v>
      </c>
      <c r="S203" s="11">
        <v>100</v>
      </c>
      <c r="T203" s="10">
        <v>0.40000000596046398</v>
      </c>
      <c r="U203" s="10">
        <v>1.1000000238418499</v>
      </c>
      <c r="V203" s="10">
        <v>0.80000001192092896</v>
      </c>
      <c r="W203" s="2">
        <v>2.5069576804526101E-4</v>
      </c>
      <c r="X203" s="2">
        <v>2.5291758356615901E-4</v>
      </c>
      <c r="Y203" s="2">
        <v>1.5521124005317599E-3</v>
      </c>
      <c r="Z203" s="2">
        <v>7.2110597102437101E-5</v>
      </c>
      <c r="AA203" s="3">
        <f t="shared" si="15"/>
        <v>9.90001538455903E-2</v>
      </c>
      <c r="AB203" s="3">
        <f t="shared" si="16"/>
        <v>0.1498385851448816</v>
      </c>
      <c r="AC203" s="3">
        <f t="shared" si="17"/>
        <v>0.27068002785387857</v>
      </c>
      <c r="AD203" s="3">
        <f t="shared" si="18"/>
        <v>1.5480010560631445E-2</v>
      </c>
      <c r="AE203" s="3">
        <f t="shared" si="19"/>
        <v>0.53255053565826105</v>
      </c>
    </row>
    <row r="204" spans="1:31" hidden="1" x14ac:dyDescent="0.25">
      <c r="A204" s="9" t="s">
        <v>35</v>
      </c>
      <c r="B204" s="1">
        <v>159.41342163085901</v>
      </c>
      <c r="C204" s="1">
        <v>91.174903869628906</v>
      </c>
      <c r="D204" s="8">
        <v>205.50321960449199</v>
      </c>
      <c r="E204" s="1">
        <v>150.37600708007801</v>
      </c>
      <c r="F204" s="3">
        <v>0.56599998474121005</v>
      </c>
      <c r="G204" s="8">
        <v>184.47845458984301</v>
      </c>
      <c r="H204" s="1">
        <v>48.444229125976499</v>
      </c>
      <c r="I204" s="1">
        <v>138.43699645996</v>
      </c>
      <c r="J204" s="8">
        <v>105.570114135742</v>
      </c>
      <c r="K204" s="1">
        <v>67.486999511718693</v>
      </c>
      <c r="L204" s="3">
        <v>0.78705000877380304</v>
      </c>
      <c r="M204" s="3">
        <v>0.77467525005340498</v>
      </c>
      <c r="N204" s="11">
        <v>26</v>
      </c>
      <c r="O204" s="11">
        <v>0</v>
      </c>
      <c r="P204" s="11">
        <v>0</v>
      </c>
      <c r="Q204" s="11">
        <v>0</v>
      </c>
      <c r="R204" s="11">
        <v>2</v>
      </c>
      <c r="S204" s="11">
        <v>100</v>
      </c>
      <c r="T204" s="10">
        <v>0.80000001192092896</v>
      </c>
      <c r="U204" s="10">
        <v>1.29999995231628</v>
      </c>
      <c r="V204" s="10">
        <v>0.89999997615814198</v>
      </c>
      <c r="W204" s="2">
        <v>2.4343871336895899E-4</v>
      </c>
      <c r="X204" s="2">
        <v>2.5668359012342903E-4</v>
      </c>
      <c r="Y204" s="2">
        <v>7.9492951044812799E-4</v>
      </c>
      <c r="Z204" s="2">
        <v>7.1846305218059502E-5</v>
      </c>
      <c r="AA204" s="3">
        <f t="shared" si="15"/>
        <v>0.15723288981918418</v>
      </c>
      <c r="AB204" s="3">
        <f t="shared" si="16"/>
        <v>0.15788566431281159</v>
      </c>
      <c r="AC204" s="3">
        <f t="shared" si="17"/>
        <v>-0.42773743215455978</v>
      </c>
      <c r="AD204" s="3">
        <f t="shared" si="18"/>
        <v>-0.48628486532269199</v>
      </c>
      <c r="AE204" s="3">
        <f t="shared" si="19"/>
        <v>2.6288491297674343</v>
      </c>
    </row>
    <row r="205" spans="1:31" x14ac:dyDescent="0.25">
      <c r="A205" s="9" t="s">
        <v>144</v>
      </c>
      <c r="B205" s="1">
        <v>135.960037231445</v>
      </c>
      <c r="C205" s="1">
        <v>91.174903869628906</v>
      </c>
      <c r="D205" s="8">
        <v>155.31863403320301</v>
      </c>
      <c r="E205" s="1">
        <v>105.169998168945</v>
      </c>
      <c r="F205" s="3">
        <v>0.72299998998641901</v>
      </c>
      <c r="G205" s="8">
        <v>139.72622680664</v>
      </c>
      <c r="H205" s="1">
        <v>56.290214538574197</v>
      </c>
      <c r="I205" s="1">
        <v>96.302001953125</v>
      </c>
      <c r="J205" s="8">
        <v>166.070068359375</v>
      </c>
      <c r="K205" s="1">
        <v>107.861000061035</v>
      </c>
      <c r="L205" s="3">
        <v>0.74180841445922796</v>
      </c>
      <c r="M205" s="3">
        <v>0.74348068237304599</v>
      </c>
      <c r="N205" s="11">
        <v>27</v>
      </c>
      <c r="O205" s="11">
        <v>0</v>
      </c>
      <c r="P205" s="11">
        <v>0</v>
      </c>
      <c r="Q205" s="11">
        <v>0</v>
      </c>
      <c r="R205" s="11">
        <v>2</v>
      </c>
      <c r="S205" s="11">
        <v>4</v>
      </c>
      <c r="T205" s="10">
        <v>0.40000000596046398</v>
      </c>
      <c r="U205" s="10">
        <v>1.29999995231628</v>
      </c>
      <c r="V205" s="10">
        <v>0.89999997615814198</v>
      </c>
      <c r="W205" s="2">
        <v>2.7732076705433401E-4</v>
      </c>
      <c r="X205" s="2">
        <v>2.7769457665271997E-4</v>
      </c>
      <c r="Y205" s="2">
        <v>7.5436269980855205E-5</v>
      </c>
      <c r="Z205" s="2">
        <v>7.6214550063014003E-5</v>
      </c>
      <c r="AA205" s="3">
        <f t="shared" si="15"/>
        <v>2.7700710090155456E-2</v>
      </c>
      <c r="AB205" s="3">
        <f t="shared" si="16"/>
        <v>0.82144495152787622</v>
      </c>
      <c r="AC205" s="3">
        <f t="shared" si="17"/>
        <v>0.18853898909895347</v>
      </c>
      <c r="AD205" s="3">
        <f t="shared" si="18"/>
        <v>6.9221792949026431E-2</v>
      </c>
      <c r="AE205" s="3">
        <f t="shared" si="19"/>
        <v>0.53199962429202918</v>
      </c>
    </row>
    <row r="206" spans="1:31" hidden="1" x14ac:dyDescent="0.25">
      <c r="A206" s="9" t="s">
        <v>35</v>
      </c>
      <c r="B206" s="1">
        <v>71.346885681152301</v>
      </c>
      <c r="C206" s="1">
        <v>77.405540466308594</v>
      </c>
      <c r="D206" s="8">
        <v>91.200714111328097</v>
      </c>
      <c r="E206" s="1">
        <v>59.377998352050703</v>
      </c>
      <c r="F206" s="3">
        <v>0.56599998474121005</v>
      </c>
      <c r="G206" s="8">
        <v>78.5667724609375</v>
      </c>
      <c r="H206" s="1">
        <v>29.110597610473601</v>
      </c>
      <c r="I206" s="1">
        <v>51.837001800537102</v>
      </c>
      <c r="J206" s="8">
        <v>89.673515319824205</v>
      </c>
      <c r="K206" s="1">
        <v>58.589000701904297</v>
      </c>
      <c r="L206" s="3">
        <v>0.67957836389541604</v>
      </c>
      <c r="M206" s="3">
        <v>0.70777106285095204</v>
      </c>
      <c r="N206" s="11">
        <v>24</v>
      </c>
      <c r="O206" s="11">
        <v>0</v>
      </c>
      <c r="P206" s="11">
        <v>0</v>
      </c>
      <c r="Q206" s="11">
        <v>0</v>
      </c>
      <c r="R206" s="11">
        <v>2</v>
      </c>
      <c r="S206" s="11">
        <v>100</v>
      </c>
      <c r="T206" s="10">
        <v>0.10000000149011599</v>
      </c>
      <c r="U206" s="10">
        <v>1.29999995231628</v>
      </c>
      <c r="V206" s="10">
        <v>0.89999997615814198</v>
      </c>
      <c r="W206" s="2">
        <v>2.4687545374035797E-4</v>
      </c>
      <c r="X206" s="2">
        <v>2.5910203112289299E-4</v>
      </c>
      <c r="Y206" s="2">
        <v>1.7777596367523E-3</v>
      </c>
      <c r="Z206" s="2">
        <v>7.2855211328715005E-5</v>
      </c>
      <c r="AA206" s="3">
        <f t="shared" si="15"/>
        <v>0.10119414058310433</v>
      </c>
      <c r="AB206" s="3">
        <f t="shared" si="16"/>
        <v>0.15848962205561176</v>
      </c>
      <c r="AC206" s="3">
        <f t="shared" si="17"/>
        <v>0.1413669228223528</v>
      </c>
      <c r="AD206" s="3">
        <f t="shared" si="18"/>
        <v>-1.6745469664192002E-2</v>
      </c>
      <c r="AE206" s="3">
        <f t="shared" si="19"/>
        <v>0.61846393511033093</v>
      </c>
    </row>
    <row r="207" spans="1:31" x14ac:dyDescent="0.25">
      <c r="A207" t="s">
        <v>34</v>
      </c>
      <c r="B207" s="1">
        <v>108.520629882812</v>
      </c>
      <c r="C207" s="1">
        <v>91.174903869628906</v>
      </c>
      <c r="D207" s="8">
        <v>127.547325134277</v>
      </c>
      <c r="E207" s="1">
        <v>81.817001342773395</v>
      </c>
      <c r="F207" s="3">
        <v>0.70399999618530196</v>
      </c>
      <c r="G207" s="8">
        <v>111.95582580566401</v>
      </c>
      <c r="H207" s="1">
        <v>52.674308776855398</v>
      </c>
      <c r="I207" s="1">
        <v>72.938003540039006</v>
      </c>
      <c r="J207" s="8">
        <v>129.94598388671801</v>
      </c>
      <c r="K207" s="1">
        <v>84.139999389648395</v>
      </c>
      <c r="L207" s="3">
        <v>0.74220710992813099</v>
      </c>
      <c r="M207" s="3">
        <v>0.76572960615158003</v>
      </c>
      <c r="N207">
        <v>25</v>
      </c>
      <c r="O207">
        <v>0</v>
      </c>
      <c r="P207">
        <v>0</v>
      </c>
      <c r="Q207">
        <v>0</v>
      </c>
      <c r="R207">
        <v>2</v>
      </c>
      <c r="S207">
        <v>100</v>
      </c>
      <c r="T207">
        <v>0.40000000596046398</v>
      </c>
      <c r="U207">
        <v>1.29999995231628</v>
      </c>
      <c r="V207">
        <v>0.89999997615814198</v>
      </c>
      <c r="W207" s="2">
        <v>2.3961714759934599E-4</v>
      </c>
      <c r="X207" s="2">
        <v>2.5323071167804301E-4</v>
      </c>
      <c r="Y207" s="2">
        <v>1.70858658384531E-3</v>
      </c>
      <c r="Z207" s="2">
        <v>7.1977563493419398E-5</v>
      </c>
      <c r="AA207" s="3">
        <f t="shared" si="15"/>
        <v>3.1654773166738551E-2</v>
      </c>
      <c r="AB207" s="3">
        <f t="shared" si="16"/>
        <v>0.42523850721606371</v>
      </c>
      <c r="AC207" s="3">
        <f t="shared" si="17"/>
        <v>0.16068978949145366</v>
      </c>
      <c r="AD207" s="3">
        <f t="shared" si="18"/>
        <v>1.880602944762496E-2</v>
      </c>
      <c r="AE207" s="3">
        <f t="shared" si="19"/>
        <v>0.65846427796013718</v>
      </c>
    </row>
    <row r="208" spans="1:31" hidden="1" x14ac:dyDescent="0.25">
      <c r="A208" s="9" t="s">
        <v>78</v>
      </c>
      <c r="B208" s="1">
        <v>67.314025878906193</v>
      </c>
      <c r="C208" s="1">
        <v>98.714523315429602</v>
      </c>
      <c r="D208" s="8">
        <v>87.345512390136705</v>
      </c>
      <c r="E208" s="1">
        <v>62.215999603271399</v>
      </c>
      <c r="F208" s="3">
        <v>0.28499999642372098</v>
      </c>
      <c r="G208" s="8">
        <v>78.562736511230398</v>
      </c>
      <c r="H208" s="1">
        <v>12.2836360931396</v>
      </c>
      <c r="I208" s="1">
        <v>57.449001312255803</v>
      </c>
      <c r="J208" s="8">
        <v>51.753604888916001</v>
      </c>
      <c r="K208" s="1">
        <v>32.498001098632798</v>
      </c>
      <c r="L208" s="3">
        <v>0.80678802728652899</v>
      </c>
      <c r="M208" s="3">
        <v>0.80929726362228305</v>
      </c>
      <c r="N208" s="11">
        <v>23</v>
      </c>
      <c r="O208" s="11">
        <v>0</v>
      </c>
      <c r="P208" s="11">
        <v>0</v>
      </c>
      <c r="Q208" s="11">
        <v>0</v>
      </c>
      <c r="R208" s="11">
        <v>2</v>
      </c>
      <c r="S208" s="11">
        <v>100</v>
      </c>
      <c r="T208" s="10">
        <v>0.40000000596046398</v>
      </c>
      <c r="U208" s="10">
        <v>1.1000000238418499</v>
      </c>
      <c r="V208" s="10">
        <v>0.80000001192092896</v>
      </c>
      <c r="W208" s="2">
        <v>2.46290524955838E-4</v>
      </c>
      <c r="X208" s="2">
        <v>2.5503753568045697E-4</v>
      </c>
      <c r="Y208" s="2">
        <v>1.25324295368045E-3</v>
      </c>
      <c r="Z208" s="2">
        <v>7.2118797106668299E-5</v>
      </c>
      <c r="AA208" s="3">
        <f t="shared" si="15"/>
        <v>0.16710797616770012</v>
      </c>
      <c r="AB208" s="3">
        <f t="shared" si="16"/>
        <v>0.47572451194902704</v>
      </c>
      <c r="AC208" s="3">
        <f t="shared" si="17"/>
        <v>-0.34124488036999678</v>
      </c>
      <c r="AD208" s="3">
        <f t="shared" si="18"/>
        <v>-0.40748409995291113</v>
      </c>
      <c r="AE208" s="3">
        <f t="shared" si="19"/>
        <v>3.1825078029857363</v>
      </c>
    </row>
    <row r="209" spans="1:31" hidden="1" x14ac:dyDescent="0.25">
      <c r="A209" s="9" t="s">
        <v>78</v>
      </c>
      <c r="B209" s="1">
        <v>83.765129089355398</v>
      </c>
      <c r="C209" s="1">
        <v>91.174903869628906</v>
      </c>
      <c r="D209" s="8">
        <v>104.65315246582</v>
      </c>
      <c r="E209" s="1">
        <v>77.7239990234375</v>
      </c>
      <c r="F209" s="3">
        <v>0.28499999642372098</v>
      </c>
      <c r="G209" s="8">
        <v>96.000755310058594</v>
      </c>
      <c r="H209" s="1">
        <v>12.101258277893001</v>
      </c>
      <c r="I209" s="1">
        <v>73.022003173828097</v>
      </c>
      <c r="J209" s="8">
        <v>48.369998931884702</v>
      </c>
      <c r="K209" s="1">
        <v>30.819999694824201</v>
      </c>
      <c r="L209" s="3">
        <v>0.83882164955139105</v>
      </c>
      <c r="M209" s="3">
        <v>0.84022367000579801</v>
      </c>
      <c r="N209" s="11">
        <v>26</v>
      </c>
      <c r="O209" s="11">
        <v>0</v>
      </c>
      <c r="P209" s="11">
        <v>0</v>
      </c>
      <c r="Q209" s="11">
        <v>0</v>
      </c>
      <c r="R209" s="11">
        <v>2</v>
      </c>
      <c r="S209" s="11">
        <v>100</v>
      </c>
      <c r="T209" s="10">
        <v>0.80000001192092896</v>
      </c>
      <c r="U209" s="10">
        <v>1.29999995231628</v>
      </c>
      <c r="V209" s="10">
        <v>0.89999997615814198</v>
      </c>
      <c r="W209" s="2">
        <v>2.3931538453325599E-4</v>
      </c>
      <c r="X209" s="2">
        <v>2.5939667830243701E-4</v>
      </c>
      <c r="Y209" s="2">
        <v>6.8474758882075505E-4</v>
      </c>
      <c r="Z209" s="2">
        <v>7.1936752647161402E-5</v>
      </c>
      <c r="AA209" s="3">
        <f t="shared" si="15"/>
        <v>0.14607064244658413</v>
      </c>
      <c r="AB209" s="3">
        <f t="shared" si="16"/>
        <v>0.46948121819739985</v>
      </c>
      <c r="AC209" s="3">
        <f t="shared" si="17"/>
        <v>-0.49614980865867547</v>
      </c>
      <c r="AD209" s="3">
        <f t="shared" si="18"/>
        <v>-0.53780657541412835</v>
      </c>
      <c r="AE209" s="3">
        <f t="shared" si="19"/>
        <v>4.936016840925328</v>
      </c>
    </row>
    <row r="210" spans="1:31" x14ac:dyDescent="0.25">
      <c r="A210" s="9" t="s">
        <v>147</v>
      </c>
      <c r="B210" s="1">
        <v>108.117835998535</v>
      </c>
      <c r="C210" s="1">
        <v>91.174903869628906</v>
      </c>
      <c r="D210" s="8">
        <v>127.234573364257</v>
      </c>
      <c r="E210" s="1">
        <v>81.514999389648395</v>
      </c>
      <c r="F210" s="3">
        <v>0.70399999618530196</v>
      </c>
      <c r="G210" s="8">
        <v>111.64307403564401</v>
      </c>
      <c r="H210" s="1">
        <v>52.674308776855398</v>
      </c>
      <c r="I210" s="1">
        <v>72.636001586914006</v>
      </c>
      <c r="J210" s="8">
        <v>129.94598388671801</v>
      </c>
      <c r="K210" s="1">
        <v>84.139999389648395</v>
      </c>
      <c r="L210" s="3">
        <v>0.74325788021087602</v>
      </c>
      <c r="M210" s="3">
        <v>0.76322644948959295</v>
      </c>
      <c r="N210" s="11">
        <v>25</v>
      </c>
      <c r="O210" s="11">
        <v>0</v>
      </c>
      <c r="P210" s="11">
        <v>0</v>
      </c>
      <c r="Q210" s="11">
        <v>0</v>
      </c>
      <c r="R210" s="11">
        <v>2</v>
      </c>
      <c r="S210" s="11">
        <v>100</v>
      </c>
      <c r="T210" s="10">
        <v>0.40000000596046398</v>
      </c>
      <c r="U210" s="10">
        <v>1.29999995231628</v>
      </c>
      <c r="V210" s="10">
        <v>0.89999997615814198</v>
      </c>
      <c r="W210" s="2">
        <v>2.45424191234633E-4</v>
      </c>
      <c r="X210" s="2">
        <v>2.6589326444081902E-4</v>
      </c>
      <c r="Y210" s="2">
        <v>7.29703751858323E-5</v>
      </c>
      <c r="Z210" s="2">
        <v>7.3547387728467502E-5</v>
      </c>
      <c r="AA210" s="3">
        <f t="shared" si="15"/>
        <v>3.2605517901382823E-2</v>
      </c>
      <c r="AB210" s="3">
        <f t="shared" si="16"/>
        <v>0.42523850721606371</v>
      </c>
      <c r="AC210" s="3">
        <f t="shared" si="17"/>
        <v>0.16394129245519057</v>
      </c>
      <c r="AD210" s="3">
        <f t="shared" si="18"/>
        <v>2.1310328244655424E-2</v>
      </c>
      <c r="AE210" s="3">
        <f t="shared" si="19"/>
        <v>0.65252681475877028</v>
      </c>
    </row>
    <row r="211" spans="1:31" hidden="1" x14ac:dyDescent="0.25">
      <c r="A211" s="9" t="s">
        <v>78</v>
      </c>
      <c r="B211" s="1">
        <v>32.0297241210937</v>
      </c>
      <c r="C211" s="1">
        <v>77.405540466308594</v>
      </c>
      <c r="D211" s="8">
        <v>41.466850280761697</v>
      </c>
      <c r="E211" s="1">
        <v>27.093000411987301</v>
      </c>
      <c r="F211" s="3">
        <v>0.28499999642372098</v>
      </c>
      <c r="G211" s="8">
        <v>36.324451446533203</v>
      </c>
      <c r="H211" s="1">
        <v>7.1921691894531197</v>
      </c>
      <c r="I211" s="1">
        <v>24.247999191284102</v>
      </c>
      <c r="J211" s="8">
        <v>40.863212585449197</v>
      </c>
      <c r="K211" s="1">
        <v>26.711999893188398</v>
      </c>
      <c r="L211" s="3">
        <v>0.76659727096557595</v>
      </c>
      <c r="M211" s="3">
        <v>0.76884007453918402</v>
      </c>
      <c r="N211" s="11">
        <v>21</v>
      </c>
      <c r="O211" s="11">
        <v>0</v>
      </c>
      <c r="P211" s="11">
        <v>0</v>
      </c>
      <c r="Q211" s="11">
        <v>0</v>
      </c>
      <c r="R211" s="11">
        <v>2</v>
      </c>
      <c r="S211" s="11">
        <v>100</v>
      </c>
      <c r="T211" s="10">
        <v>0.10000000149011599</v>
      </c>
      <c r="U211" s="10">
        <v>1.29999995231628</v>
      </c>
      <c r="V211" s="10">
        <v>0.89999997615814198</v>
      </c>
      <c r="W211" s="2">
        <v>2.37283471506088E-4</v>
      </c>
      <c r="X211" s="2">
        <v>2.63881898717954E-4</v>
      </c>
      <c r="Y211" s="2">
        <v>1.9308995688334101E-3</v>
      </c>
      <c r="Z211" s="2">
        <v>7.3993869591504295E-5</v>
      </c>
      <c r="AA211" s="3">
        <f t="shared" si="15"/>
        <v>0.13408567957696332</v>
      </c>
      <c r="AB211" s="3">
        <f t="shared" si="16"/>
        <v>0.47208930602021631</v>
      </c>
      <c r="AC211" s="3">
        <f t="shared" si="17"/>
        <v>0.12495057621439105</v>
      </c>
      <c r="AD211" s="3">
        <f t="shared" si="18"/>
        <v>-1.4557114688610776E-2</v>
      </c>
      <c r="AE211" s="3">
        <f t="shared" si="19"/>
        <v>0.36893014897761106</v>
      </c>
    </row>
    <row r="212" spans="1:31" x14ac:dyDescent="0.25">
      <c r="A212" s="9" t="s">
        <v>34</v>
      </c>
      <c r="B212" s="1">
        <v>120.067810058593</v>
      </c>
      <c r="C212" s="1">
        <v>91.174903869628906</v>
      </c>
      <c r="D212" s="8">
        <v>139.86746215820301</v>
      </c>
      <c r="E212" s="1">
        <v>95.254997253417898</v>
      </c>
      <c r="F212" s="3">
        <v>0.70399999618530196</v>
      </c>
      <c r="G212" s="8">
        <v>124.275840759277</v>
      </c>
      <c r="H212" s="1">
        <v>52.674308776855398</v>
      </c>
      <c r="I212" s="1">
        <v>86.375999450683594</v>
      </c>
      <c r="J212" s="8">
        <v>129.94598388671801</v>
      </c>
      <c r="K212" s="1">
        <v>84.139999389648395</v>
      </c>
      <c r="L212" s="3">
        <v>0.74403154850006104</v>
      </c>
      <c r="M212" s="3">
        <v>0.76397168636321999</v>
      </c>
      <c r="N212" s="11">
        <v>26</v>
      </c>
      <c r="O212" s="11">
        <v>0</v>
      </c>
      <c r="P212" s="11">
        <v>0</v>
      </c>
      <c r="Q212" s="11">
        <v>0</v>
      </c>
      <c r="R212" s="11">
        <v>2</v>
      </c>
      <c r="S212" s="11">
        <v>4</v>
      </c>
      <c r="T212" s="10">
        <v>0.40000000596046398</v>
      </c>
      <c r="U212" s="10">
        <v>1.29999995231628</v>
      </c>
      <c r="V212" s="10">
        <v>0.89999997615814198</v>
      </c>
      <c r="W212" s="2">
        <v>2.7816684450954199E-4</v>
      </c>
      <c r="X212" s="2">
        <v>2.7946892078034498E-4</v>
      </c>
      <c r="Y212" s="2">
        <v>8.62983579281717E-5</v>
      </c>
      <c r="Z212" s="2">
        <v>7.6377342338673703E-5</v>
      </c>
      <c r="AA212" s="3">
        <f t="shared" si="15"/>
        <v>3.5047117946354567E-2</v>
      </c>
      <c r="AB212" s="3">
        <f t="shared" si="16"/>
        <v>0.42523850721606371</v>
      </c>
      <c r="AC212" s="3">
        <f t="shared" si="17"/>
        <v>4.5625465841137275E-2</v>
      </c>
      <c r="AD212" s="3">
        <f t="shared" si="18"/>
        <v>-7.0934855887088963E-2</v>
      </c>
      <c r="AE212" s="3">
        <f t="shared" si="19"/>
        <v>0.89235467424050186</v>
      </c>
    </row>
    <row r="213" spans="1:31" hidden="1" x14ac:dyDescent="0.25">
      <c r="A213" s="9" t="s">
        <v>79</v>
      </c>
      <c r="B213" s="1">
        <v>70.276725769042898</v>
      </c>
      <c r="C213" s="1">
        <v>98.714523315429602</v>
      </c>
      <c r="D213" s="8">
        <v>99.001853942871094</v>
      </c>
      <c r="E213" s="1">
        <v>63.054000854492102</v>
      </c>
      <c r="F213" s="3">
        <v>0.52399998903274503</v>
      </c>
      <c r="G213" s="8">
        <v>81.966300964355398</v>
      </c>
      <c r="H213" s="1">
        <v>36.305873870849602</v>
      </c>
      <c r="I213" s="1">
        <v>53.340000152587798</v>
      </c>
      <c r="J213" s="8">
        <v>98.814109802246094</v>
      </c>
      <c r="K213" s="1">
        <v>63.055000305175703</v>
      </c>
      <c r="L213" s="3">
        <v>0.66557043790817205</v>
      </c>
      <c r="M213" s="3">
        <v>0.703552186489105</v>
      </c>
      <c r="N213" s="11">
        <v>24</v>
      </c>
      <c r="O213" s="11">
        <v>0</v>
      </c>
      <c r="P213" s="11">
        <v>0</v>
      </c>
      <c r="Q213" s="11">
        <v>0</v>
      </c>
      <c r="R213" s="11">
        <v>2</v>
      </c>
      <c r="S213" s="11">
        <v>100</v>
      </c>
      <c r="T213" s="10">
        <v>0.40000000596046398</v>
      </c>
      <c r="U213" s="10">
        <v>1.1000000238418499</v>
      </c>
      <c r="V213" s="10">
        <v>0.80000001192092896</v>
      </c>
      <c r="W213" s="2">
        <v>2.5396622368134499E-4</v>
      </c>
      <c r="X213" s="2">
        <v>2.5910630938597002E-4</v>
      </c>
      <c r="Y213" s="2">
        <v>1.61356246098876E-3</v>
      </c>
      <c r="Z213" s="2">
        <v>7.2759030445013195E-5</v>
      </c>
      <c r="AA213" s="3">
        <f t="shared" si="15"/>
        <v>0.1663363662349476</v>
      </c>
      <c r="AB213" s="3">
        <f t="shared" si="16"/>
        <v>1.0088331835253427E-3</v>
      </c>
      <c r="AC213" s="3">
        <f t="shared" si="17"/>
        <v>0.20554555518147982</v>
      </c>
      <c r="AD213" s="3">
        <f t="shared" si="18"/>
        <v>-1.8963699481156942E-3</v>
      </c>
      <c r="AE213" s="3">
        <f t="shared" si="19"/>
        <v>0.53594812514847634</v>
      </c>
    </row>
    <row r="214" spans="1:31" hidden="1" x14ac:dyDescent="0.25">
      <c r="A214" s="9" t="s">
        <v>79</v>
      </c>
      <c r="B214" s="1">
        <v>182.80908203125</v>
      </c>
      <c r="C214" s="1">
        <v>91.174903869628906</v>
      </c>
      <c r="D214" s="8">
        <v>226.608139038085</v>
      </c>
      <c r="E214" s="1">
        <v>171.90299987792901</v>
      </c>
      <c r="F214" s="3">
        <v>0.52399998903274503</v>
      </c>
      <c r="G214" s="8">
        <v>210.89344787597599</v>
      </c>
      <c r="H214" s="1">
        <v>34.342849731445298</v>
      </c>
      <c r="I214" s="1">
        <v>162.65699768066401</v>
      </c>
      <c r="J214" s="8">
        <v>92.359298706054602</v>
      </c>
      <c r="K214" s="1">
        <v>59.840000152587798</v>
      </c>
      <c r="L214" s="3">
        <v>0.78158104419708196</v>
      </c>
      <c r="M214" s="3">
        <v>0.83012235164642301</v>
      </c>
      <c r="N214" s="11">
        <v>22</v>
      </c>
      <c r="O214" s="11">
        <v>0</v>
      </c>
      <c r="P214" s="11">
        <v>0</v>
      </c>
      <c r="Q214" s="11">
        <v>0</v>
      </c>
      <c r="R214" s="11">
        <v>2</v>
      </c>
      <c r="S214" s="11">
        <v>100</v>
      </c>
      <c r="T214" s="10">
        <v>0.80000001192092896</v>
      </c>
      <c r="U214" s="10">
        <v>1.29999995231628</v>
      </c>
      <c r="V214" s="10">
        <v>0.89999997615814198</v>
      </c>
      <c r="W214" s="2">
        <v>2.4838701938278903E-4</v>
      </c>
      <c r="X214" s="2">
        <v>2.5793592794798298E-4</v>
      </c>
      <c r="Y214" s="2">
        <v>5.7215068954974402E-4</v>
      </c>
      <c r="Z214" s="2">
        <v>7.2100636316463297E-5</v>
      </c>
      <c r="AA214" s="3">
        <f t="shared" si="15"/>
        <v>0.15362675383887742</v>
      </c>
      <c r="AB214" s="3">
        <f t="shared" si="16"/>
        <v>1.2990360133741007E-2</v>
      </c>
      <c r="AC214" s="3">
        <f t="shared" si="17"/>
        <v>-0.56205704996406503</v>
      </c>
      <c r="AD214" s="3">
        <f t="shared" si="18"/>
        <v>-0.59242726630162124</v>
      </c>
      <c r="AE214" s="3">
        <f t="shared" si="19"/>
        <v>4.4514942730972074</v>
      </c>
    </row>
    <row r="215" spans="1:31" x14ac:dyDescent="0.25">
      <c r="A215" s="9" t="s">
        <v>29</v>
      </c>
      <c r="B215" s="1">
        <v>113.92120361328099</v>
      </c>
      <c r="C215" s="1">
        <v>91.174903869628906</v>
      </c>
      <c r="D215" s="8">
        <v>133.02706909179599</v>
      </c>
      <c r="E215" s="1">
        <v>88.222000122070298</v>
      </c>
      <c r="F215" s="3">
        <v>0.64700001478195102</v>
      </c>
      <c r="G215" s="8">
        <v>112.42868041992099</v>
      </c>
      <c r="H215" s="1">
        <v>58.352386474609297</v>
      </c>
      <c r="I215" s="1">
        <v>76.236999511718693</v>
      </c>
      <c r="J215" s="8">
        <v>135.69572448730401</v>
      </c>
      <c r="K215" s="1">
        <v>87.404998779296804</v>
      </c>
      <c r="L215" s="3">
        <v>0.74433153867721502</v>
      </c>
      <c r="M215" s="3">
        <v>0.81173288822173995</v>
      </c>
      <c r="N215" s="11">
        <v>26</v>
      </c>
      <c r="O215" s="11">
        <v>0</v>
      </c>
      <c r="P215" s="11">
        <v>0</v>
      </c>
      <c r="Q215" s="11">
        <v>0</v>
      </c>
      <c r="R215" s="11">
        <v>2</v>
      </c>
      <c r="S215" s="11">
        <v>4</v>
      </c>
      <c r="T215" s="10">
        <v>0.40000000596046398</v>
      </c>
      <c r="U215" s="10">
        <v>1.29999995231628</v>
      </c>
      <c r="V215" s="10">
        <v>0.89999997615814198</v>
      </c>
      <c r="W215" s="2">
        <v>2.7931746444664798E-4</v>
      </c>
      <c r="X215" s="2">
        <v>2.8045204817317399E-4</v>
      </c>
      <c r="Y215" s="2">
        <v>8.7354390416294296E-5</v>
      </c>
      <c r="Z215" s="2">
        <v>7.6369549788068899E-5</v>
      </c>
      <c r="AA215" s="3">
        <f t="shared" si="15"/>
        <v>1.3101364329212557E-2</v>
      </c>
      <c r="AB215" s="3">
        <f t="shared" si="16"/>
        <v>0.48830126194962015</v>
      </c>
      <c r="AC215" s="3">
        <f t="shared" si="17"/>
        <v>0.20694936541530709</v>
      </c>
      <c r="AD215" s="3">
        <f t="shared" si="18"/>
        <v>2.0060995207422726E-2</v>
      </c>
      <c r="AE215" s="3">
        <f t="shared" si="19"/>
        <v>0.60126662381654028</v>
      </c>
    </row>
    <row r="216" spans="1:31" hidden="1" x14ac:dyDescent="0.25">
      <c r="A216" s="9" t="s">
        <v>79</v>
      </c>
      <c r="B216" s="1">
        <v>61.558540344238203</v>
      </c>
      <c r="C216" s="1">
        <v>77.405540466308594</v>
      </c>
      <c r="D216" s="8">
        <v>82.033523559570298</v>
      </c>
      <c r="E216" s="1">
        <v>53.551998138427699</v>
      </c>
      <c r="F216" s="3">
        <v>0.52399998903274503</v>
      </c>
      <c r="G216" s="8">
        <v>70.781959533691406</v>
      </c>
      <c r="H216" s="1">
        <v>24.084030151367099</v>
      </c>
      <c r="I216" s="1">
        <v>46.942001342773402</v>
      </c>
      <c r="J216" s="8">
        <v>81.111152648925696</v>
      </c>
      <c r="K216" s="1">
        <v>53.266998291015597</v>
      </c>
      <c r="L216" s="3">
        <v>0.56977677345275801</v>
      </c>
      <c r="M216" s="3">
        <v>0.61998218297958296</v>
      </c>
      <c r="N216" s="11">
        <v>24</v>
      </c>
      <c r="O216" s="11">
        <v>0</v>
      </c>
      <c r="P216" s="11">
        <v>0</v>
      </c>
      <c r="Q216" s="11">
        <v>0</v>
      </c>
      <c r="R216" s="11">
        <v>2</v>
      </c>
      <c r="S216" s="11">
        <v>100</v>
      </c>
      <c r="T216" s="10">
        <v>0.10000000149011599</v>
      </c>
      <c r="U216" s="10">
        <v>1.29999995231628</v>
      </c>
      <c r="V216" s="10">
        <v>0.89999997615814198</v>
      </c>
      <c r="W216" s="2">
        <v>2.4266238324344101E-4</v>
      </c>
      <c r="X216" s="2">
        <v>2.5758115225471502E-4</v>
      </c>
      <c r="Y216" s="2">
        <v>1.93124869838356E-3</v>
      </c>
      <c r="Z216" s="2">
        <v>7.3009883635677397E-5</v>
      </c>
      <c r="AA216" s="3">
        <f t="shared" si="15"/>
        <v>0.14983167466082556</v>
      </c>
      <c r="AB216" s="3">
        <f t="shared" si="16"/>
        <v>4.7872699554756044E-2</v>
      </c>
      <c r="AC216" s="3">
        <f t="shared" si="17"/>
        <v>0.14592974231403852</v>
      </c>
      <c r="AD216" s="3">
        <f t="shared" si="18"/>
        <v>-1.124382899357973E-2</v>
      </c>
      <c r="AE216" s="3">
        <f t="shared" si="19"/>
        <v>0.57111857731800908</v>
      </c>
    </row>
    <row r="217" spans="1:31" x14ac:dyDescent="0.25">
      <c r="A217" s="9" t="s">
        <v>156</v>
      </c>
      <c r="B217" s="1">
        <v>116.645774841308</v>
      </c>
      <c r="C217" s="1">
        <v>53.869369506835902</v>
      </c>
      <c r="D217" s="8">
        <v>114.99550628662099</v>
      </c>
      <c r="E217" s="1">
        <v>84.036003112792898</v>
      </c>
      <c r="F217" s="3">
        <v>1</v>
      </c>
      <c r="G217" s="8">
        <v>114.99550628662099</v>
      </c>
      <c r="H217" s="1">
        <v>114.99550628662099</v>
      </c>
      <c r="I217" s="1">
        <v>84.036003112792898</v>
      </c>
      <c r="J217" s="8">
        <v>125.6455078125</v>
      </c>
      <c r="K217" s="1">
        <v>80.288002014160099</v>
      </c>
      <c r="L217" s="3">
        <v>0.74666780233383101</v>
      </c>
      <c r="M217" s="3">
        <v>0.82149630784988403</v>
      </c>
      <c r="N217" s="11">
        <v>20</v>
      </c>
      <c r="O217" s="11">
        <v>0</v>
      </c>
      <c r="P217" s="11">
        <v>0</v>
      </c>
      <c r="Q217" s="11">
        <v>0</v>
      </c>
      <c r="R217" s="11">
        <v>2</v>
      </c>
      <c r="S217" s="11">
        <v>4</v>
      </c>
      <c r="T217" s="10">
        <v>0.40000000596046398</v>
      </c>
      <c r="U217" s="10">
        <v>1.29999995231628</v>
      </c>
      <c r="V217" s="10">
        <v>0.89999997615814198</v>
      </c>
      <c r="W217" s="2">
        <v>2.8169099823571698E-4</v>
      </c>
      <c r="X217" s="2">
        <v>2.79108615359291E-4</v>
      </c>
      <c r="Y217" s="2">
        <v>7.5670126534532701E-5</v>
      </c>
      <c r="Z217" s="2">
        <v>7.6850621553603506E-5</v>
      </c>
      <c r="AA217" s="3">
        <f t="shared" si="15"/>
        <v>1.4147692506926447E-2</v>
      </c>
      <c r="AB217" s="3">
        <f t="shared" si="16"/>
        <v>1.3324109593774967</v>
      </c>
      <c r="AC217" s="3">
        <f t="shared" si="17"/>
        <v>9.2612327818570303E-2</v>
      </c>
      <c r="AD217" s="3">
        <f t="shared" si="18"/>
        <v>9.2612327818570303E-2</v>
      </c>
      <c r="AE217" s="3">
        <f t="shared" si="19"/>
        <v>0.90738767218142968</v>
      </c>
    </row>
    <row r="218" spans="1:31" hidden="1" x14ac:dyDescent="0.25">
      <c r="A218" s="9" t="s">
        <v>30</v>
      </c>
      <c r="B218" s="1">
        <v>77.9732666015625</v>
      </c>
      <c r="C218" s="1">
        <v>98.714523315429602</v>
      </c>
      <c r="D218" s="8">
        <v>105.36594390869099</v>
      </c>
      <c r="E218" s="1">
        <v>65.147003173828097</v>
      </c>
      <c r="F218" s="3">
        <v>0.56300002336501997</v>
      </c>
      <c r="G218" s="8">
        <v>85.845565795898395</v>
      </c>
      <c r="H218" s="1">
        <v>44.669105529785099</v>
      </c>
      <c r="I218" s="1">
        <v>54.284999847412102</v>
      </c>
      <c r="J218" s="8">
        <v>105.457641601562</v>
      </c>
      <c r="K218" s="1">
        <v>66.208000183105398</v>
      </c>
      <c r="L218" s="3">
        <v>0.85080158710479703</v>
      </c>
      <c r="M218" s="3">
        <v>0.77786171436309803</v>
      </c>
      <c r="N218" s="11">
        <v>25</v>
      </c>
      <c r="O218" s="11">
        <v>0</v>
      </c>
      <c r="P218" s="11">
        <v>0</v>
      </c>
      <c r="Q218" s="11">
        <v>0</v>
      </c>
      <c r="R218" s="11">
        <v>2</v>
      </c>
      <c r="S218" s="11">
        <v>100</v>
      </c>
      <c r="T218" s="10">
        <v>0.40000000596046398</v>
      </c>
      <c r="U218" s="10">
        <v>1.1000000238418499</v>
      </c>
      <c r="V218" s="10">
        <v>0.80000001192092896</v>
      </c>
      <c r="W218" s="2">
        <v>2.5139842182397799E-4</v>
      </c>
      <c r="X218" s="2">
        <v>2.54047976341098E-4</v>
      </c>
      <c r="Y218" s="2">
        <v>1.4789515407755899E-3</v>
      </c>
      <c r="Z218" s="2">
        <v>7.1886628575157306E-5</v>
      </c>
      <c r="AA218" s="3">
        <f t="shared" si="15"/>
        <v>0.1009615158816258</v>
      </c>
      <c r="AB218" s="3">
        <f t="shared" si="16"/>
        <v>6.8309282764660986E-2</v>
      </c>
      <c r="AC218" s="3">
        <f t="shared" si="17"/>
        <v>0.22845764511928526</v>
      </c>
      <c r="AD218" s="3">
        <f t="shared" si="18"/>
        <v>8.7027828413393919E-4</v>
      </c>
      <c r="AE218" s="3">
        <f t="shared" si="19"/>
        <v>0.56094764887140169</v>
      </c>
    </row>
    <row r="219" spans="1:31" hidden="1" x14ac:dyDescent="0.25">
      <c r="A219" s="9" t="s">
        <v>30</v>
      </c>
      <c r="B219" s="1">
        <v>126.06296539306599</v>
      </c>
      <c r="C219" s="1">
        <v>91.174903869628906</v>
      </c>
      <c r="D219" s="8">
        <v>158.12356567382801</v>
      </c>
      <c r="E219" s="1">
        <v>112.370002746582</v>
      </c>
      <c r="F219" s="3">
        <v>0.56300002336501997</v>
      </c>
      <c r="G219" s="8">
        <v>139.85720825195301</v>
      </c>
      <c r="H219" s="1">
        <v>41.799533843994098</v>
      </c>
      <c r="I219" s="1">
        <v>102.133003234863</v>
      </c>
      <c r="J219" s="8">
        <v>97.905624389648395</v>
      </c>
      <c r="K219" s="1">
        <v>62.425998687744098</v>
      </c>
      <c r="L219" s="3">
        <v>0.754974484443664</v>
      </c>
      <c r="M219" s="3">
        <v>0.78132659196853604</v>
      </c>
      <c r="N219" s="11">
        <v>23</v>
      </c>
      <c r="O219" s="11">
        <v>0</v>
      </c>
      <c r="P219" s="11">
        <v>0</v>
      </c>
      <c r="Q219" s="11">
        <v>0</v>
      </c>
      <c r="R219" s="11">
        <v>2</v>
      </c>
      <c r="S219" s="11">
        <v>100</v>
      </c>
      <c r="T219" s="10">
        <v>0.80000001192092896</v>
      </c>
      <c r="U219" s="10">
        <v>1.29999995231628</v>
      </c>
      <c r="V219" s="10">
        <v>0.89999997615814198</v>
      </c>
      <c r="W219" s="2">
        <v>2.4586153449490601E-4</v>
      </c>
      <c r="X219" s="2">
        <v>2.5727524189278402E-4</v>
      </c>
      <c r="Y219" s="2">
        <v>8.3758885739371105E-4</v>
      </c>
      <c r="Z219" s="2">
        <v>7.2173112130258205E-5</v>
      </c>
      <c r="AA219" s="3">
        <f t="shared" si="15"/>
        <v>0.10942343626358769</v>
      </c>
      <c r="AB219" s="3">
        <f t="shared" si="16"/>
        <v>7.3822074215112457E-2</v>
      </c>
      <c r="AC219" s="3">
        <f t="shared" si="17"/>
        <v>-0.29996011207894813</v>
      </c>
      <c r="AD219" s="3">
        <f t="shared" si="18"/>
        <v>-0.38082837954966919</v>
      </c>
      <c r="AE219" s="3">
        <f t="shared" si="19"/>
        <v>2.0036376008133963</v>
      </c>
    </row>
    <row r="220" spans="1:31" x14ac:dyDescent="0.25">
      <c r="A220" s="9" t="s">
        <v>146</v>
      </c>
      <c r="B220" s="1">
        <v>117.31060791015599</v>
      </c>
      <c r="C220" s="1">
        <v>91.174903869628906</v>
      </c>
      <c r="D220" s="8">
        <v>139.75689697265599</v>
      </c>
      <c r="E220" s="1">
        <v>93.388000488281193</v>
      </c>
      <c r="F220" s="3">
        <v>0.63400000333786</v>
      </c>
      <c r="G220" s="8">
        <v>119.13136291503901</v>
      </c>
      <c r="H220" s="1">
        <v>56.354095458984297</v>
      </c>
      <c r="I220" s="1">
        <v>81.373001098632798</v>
      </c>
      <c r="J220" s="8">
        <v>136.95886230468699</v>
      </c>
      <c r="K220" s="1">
        <v>88.097999572753906</v>
      </c>
      <c r="L220" s="3">
        <v>0.74799233675002996</v>
      </c>
      <c r="M220" s="3">
        <v>0.79175508022308305</v>
      </c>
      <c r="N220" s="11">
        <v>27</v>
      </c>
      <c r="O220" s="11">
        <v>0</v>
      </c>
      <c r="P220" s="11">
        <v>0</v>
      </c>
      <c r="Q220" s="11">
        <v>0</v>
      </c>
      <c r="R220" s="11">
        <v>2</v>
      </c>
      <c r="S220" s="11">
        <v>4</v>
      </c>
      <c r="T220" s="10">
        <v>0.40000000596046398</v>
      </c>
      <c r="U220" s="10">
        <v>1.29999995231628</v>
      </c>
      <c r="V220" s="10">
        <v>0.89999997615814198</v>
      </c>
      <c r="W220" s="2">
        <v>2.79170693829655E-4</v>
      </c>
      <c r="X220" s="2">
        <v>2.7775642229244102E-4</v>
      </c>
      <c r="Y220" s="2">
        <v>7.5729214586317499E-5</v>
      </c>
      <c r="Z220" s="2">
        <v>7.6051634096074795E-5</v>
      </c>
      <c r="AA220" s="3">
        <f t="shared" si="15"/>
        <v>1.5520804446580506E-2</v>
      </c>
      <c r="AB220" s="3">
        <f t="shared" si="16"/>
        <v>0.50215526961810253</v>
      </c>
      <c r="AC220" s="3">
        <f t="shared" si="17"/>
        <v>0.14964572681303104</v>
      </c>
      <c r="AD220" s="3">
        <f t="shared" si="18"/>
        <v>-2.002072690921617E-2</v>
      </c>
      <c r="AE220" s="3">
        <f t="shared" si="19"/>
        <v>0.68365210648047359</v>
      </c>
    </row>
    <row r="221" spans="1:31" hidden="1" x14ac:dyDescent="0.25">
      <c r="A221" s="9" t="s">
        <v>30</v>
      </c>
      <c r="B221" s="1">
        <v>68.680892944335895</v>
      </c>
      <c r="C221" s="1">
        <v>77.405540466308594</v>
      </c>
      <c r="D221" s="8">
        <v>89.582733154296804</v>
      </c>
      <c r="E221" s="1">
        <v>57.209999084472599</v>
      </c>
      <c r="F221" s="3">
        <v>0.56300002336501997</v>
      </c>
      <c r="G221" s="8">
        <v>78.037162780761705</v>
      </c>
      <c r="H221" s="1">
        <v>26.4201335906982</v>
      </c>
      <c r="I221" s="1">
        <v>50.497001647949197</v>
      </c>
      <c r="J221" s="8">
        <v>84.121559143066406</v>
      </c>
      <c r="K221" s="1">
        <v>54.626998901367102</v>
      </c>
      <c r="L221" s="3">
        <v>0.674155473709106</v>
      </c>
      <c r="M221" s="3">
        <v>0.65142911672592096</v>
      </c>
      <c r="N221" s="11">
        <v>64</v>
      </c>
      <c r="O221" s="11">
        <v>0</v>
      </c>
      <c r="P221" s="11">
        <v>0</v>
      </c>
      <c r="Q221" s="11">
        <v>0</v>
      </c>
      <c r="R221" s="11">
        <v>2</v>
      </c>
      <c r="S221" s="11">
        <v>100</v>
      </c>
      <c r="T221" s="10">
        <v>0.10000000149011599</v>
      </c>
      <c r="U221" s="10">
        <v>1.29999995231628</v>
      </c>
      <c r="V221" s="10">
        <v>0.89999997615814198</v>
      </c>
      <c r="W221" s="2">
        <v>2.4966799537651197E-4</v>
      </c>
      <c r="X221" s="2">
        <v>2.5814241962507302E-4</v>
      </c>
      <c r="Y221" s="2">
        <v>1.6760315047577E-3</v>
      </c>
      <c r="Z221" s="2">
        <v>7.2944530984386802E-5</v>
      </c>
      <c r="AA221" s="3">
        <f t="shared" si="15"/>
        <v>0.13622813325984021</v>
      </c>
      <c r="AB221" s="3">
        <f t="shared" si="16"/>
        <v>8.6764056375021575E-2</v>
      </c>
      <c r="AC221" s="3">
        <f t="shared" si="17"/>
        <v>7.7967934064930813E-2</v>
      </c>
      <c r="AD221" s="3">
        <f t="shared" si="18"/>
        <v>-6.0962350878758093E-2</v>
      </c>
      <c r="AE221" s="3">
        <f t="shared" si="19"/>
        <v>0.76970607126502755</v>
      </c>
    </row>
    <row r="222" spans="1:31" x14ac:dyDescent="0.25">
      <c r="A222" s="9" t="s">
        <v>157</v>
      </c>
      <c r="B222" s="1">
        <v>152.82574462890599</v>
      </c>
      <c r="C222" s="1">
        <v>53.869369506835902</v>
      </c>
      <c r="D222" s="8">
        <v>151.63140869140599</v>
      </c>
      <c r="E222" s="1">
        <v>107.824996948242</v>
      </c>
      <c r="F222" s="3">
        <v>1</v>
      </c>
      <c r="G222" s="8">
        <v>151.63140869140599</v>
      </c>
      <c r="H222" s="1">
        <v>151.63140869140599</v>
      </c>
      <c r="I222" s="1">
        <v>107.824996948242</v>
      </c>
      <c r="J222" s="8">
        <v>146.93022155761699</v>
      </c>
      <c r="K222" s="1">
        <v>92.547996520996094</v>
      </c>
      <c r="L222" s="3">
        <v>0.76085746288299505</v>
      </c>
      <c r="M222" s="3">
        <v>0.92707157135009699</v>
      </c>
      <c r="N222" s="11">
        <v>24</v>
      </c>
      <c r="O222" s="11">
        <v>0</v>
      </c>
      <c r="P222" s="11">
        <v>0</v>
      </c>
      <c r="Q222" s="11">
        <v>0</v>
      </c>
      <c r="R222" s="11">
        <v>2</v>
      </c>
      <c r="S222" s="11">
        <v>4</v>
      </c>
      <c r="T222" s="10">
        <v>0.40000000596046398</v>
      </c>
      <c r="U222" s="10">
        <v>1.29999995231628</v>
      </c>
      <c r="V222" s="10">
        <v>0.89999997615814198</v>
      </c>
      <c r="W222" s="2">
        <v>2.79963918728753E-4</v>
      </c>
      <c r="X222" s="2">
        <v>2.75469938060268E-4</v>
      </c>
      <c r="Y222" s="2">
        <v>7.6275769970379702E-5</v>
      </c>
      <c r="Z222" s="2">
        <v>7.6293763413559605E-5</v>
      </c>
      <c r="AA222" s="3">
        <f t="shared" si="15"/>
        <v>7.8150179500195219E-3</v>
      </c>
      <c r="AB222" s="3">
        <f t="shared" si="16"/>
        <v>1.7275281463795835</v>
      </c>
      <c r="AC222" s="3">
        <f t="shared" si="17"/>
        <v>-3.1004045760444448E-2</v>
      </c>
      <c r="AD222" s="3">
        <f t="shared" si="18"/>
        <v>-3.1004045760444448E-2</v>
      </c>
      <c r="AE222" s="3">
        <f t="shared" si="19"/>
        <v>1.0310040457604444</v>
      </c>
    </row>
    <row r="223" spans="1:31" hidden="1" x14ac:dyDescent="0.25">
      <c r="A223" s="9" t="s">
        <v>190</v>
      </c>
      <c r="B223" s="1">
        <v>82.236328125</v>
      </c>
      <c r="C223" s="1">
        <v>98.714523315429602</v>
      </c>
      <c r="D223" s="8">
        <v>109.349067687988</v>
      </c>
      <c r="E223" s="1">
        <v>67.934997558593693</v>
      </c>
      <c r="F223" s="3">
        <v>0.558000028133392</v>
      </c>
      <c r="G223" s="8">
        <v>88.388343811035099</v>
      </c>
      <c r="H223" s="1">
        <v>47.422618865966797</v>
      </c>
      <c r="I223" s="1">
        <v>56.244998931884702</v>
      </c>
      <c r="J223" s="8">
        <v>109.50041198730401</v>
      </c>
      <c r="K223" s="1">
        <v>68.777000427246094</v>
      </c>
      <c r="L223" s="3">
        <v>0.68992030620574896</v>
      </c>
      <c r="M223" s="3">
        <v>0.71977305412292403</v>
      </c>
      <c r="N223" s="11">
        <v>25</v>
      </c>
      <c r="O223" s="11">
        <v>0</v>
      </c>
      <c r="P223" s="11">
        <v>0</v>
      </c>
      <c r="Q223" s="11">
        <v>0</v>
      </c>
      <c r="R223" s="11">
        <v>2</v>
      </c>
      <c r="S223" s="11">
        <v>100</v>
      </c>
      <c r="T223" s="10">
        <v>0.40000000596046398</v>
      </c>
      <c r="U223" s="10">
        <v>1.1000000238418499</v>
      </c>
      <c r="V223" s="10">
        <v>0.80000001192092896</v>
      </c>
      <c r="W223" s="2">
        <v>2.5853150873444899E-4</v>
      </c>
      <c r="X223" s="2">
        <v>2.5957639445550702E-4</v>
      </c>
      <c r="Y223" s="2">
        <v>7.2930459282360903E-5</v>
      </c>
      <c r="Z223" s="2">
        <v>7.2628521593287506E-5</v>
      </c>
      <c r="AA223" s="3">
        <f t="shared" si="15"/>
        <v>7.4808978298301174E-2</v>
      </c>
      <c r="AB223" s="3">
        <f t="shared" si="16"/>
        <v>0.10926344280070602</v>
      </c>
      <c r="AC223" s="3">
        <f t="shared" si="17"/>
        <v>0.23885579552666206</v>
      </c>
      <c r="AD223" s="3">
        <f t="shared" si="18"/>
        <v>1.3840474593514393E-3</v>
      </c>
      <c r="AE223" s="3">
        <f t="shared" si="19"/>
        <v>0.55481015850391713</v>
      </c>
    </row>
    <row r="224" spans="1:31" hidden="1" x14ac:dyDescent="0.25">
      <c r="A224" s="9" t="s">
        <v>190</v>
      </c>
      <c r="B224" s="1">
        <v>129.243881225585</v>
      </c>
      <c r="C224" s="1">
        <v>91.174903869628906</v>
      </c>
      <c r="D224" s="8">
        <v>165.45597839355401</v>
      </c>
      <c r="E224" s="1">
        <v>117.762001037597</v>
      </c>
      <c r="F224" s="3">
        <v>0.558000028133392</v>
      </c>
      <c r="G224" s="8">
        <v>145.71493530273401</v>
      </c>
      <c r="H224" s="1">
        <v>44.663337707519503</v>
      </c>
      <c r="I224" s="1">
        <v>106.68299865722599</v>
      </c>
      <c r="J224" s="8">
        <v>101.870803833007</v>
      </c>
      <c r="K224" s="1">
        <v>64.984001159667898</v>
      </c>
      <c r="L224" s="3">
        <v>0.77241182327270497</v>
      </c>
      <c r="M224" s="3">
        <v>0.76669543981552102</v>
      </c>
      <c r="N224" s="11">
        <v>24</v>
      </c>
      <c r="O224" s="11">
        <v>0</v>
      </c>
      <c r="P224" s="11">
        <v>0</v>
      </c>
      <c r="Q224" s="11">
        <v>0</v>
      </c>
      <c r="R224" s="11">
        <v>2</v>
      </c>
      <c r="S224" s="11">
        <v>100</v>
      </c>
      <c r="T224" s="10">
        <v>0.80000001192092896</v>
      </c>
      <c r="U224" s="10">
        <v>1.29999995231628</v>
      </c>
      <c r="V224" s="10">
        <v>0.89999997615814198</v>
      </c>
      <c r="W224" s="2">
        <v>2.4487896007485601E-4</v>
      </c>
      <c r="X224" s="2">
        <v>2.5930133415385999E-4</v>
      </c>
      <c r="Y224" s="2">
        <v>7.2074479248840294E-5</v>
      </c>
      <c r="Z224" s="2">
        <v>7.2052411269396503E-5</v>
      </c>
      <c r="AA224" s="3">
        <f t="shared" si="15"/>
        <v>0.12744165465288124</v>
      </c>
      <c r="AB224" s="3">
        <f t="shared" si="16"/>
        <v>0.11731188637908711</v>
      </c>
      <c r="AC224" s="3">
        <f t="shared" si="17"/>
        <v>-0.30088975696717324</v>
      </c>
      <c r="AD224" s="3">
        <f t="shared" si="18"/>
        <v>-0.38430267179166622</v>
      </c>
      <c r="AE224" s="3">
        <f t="shared" si="19"/>
        <v>1.9816581948452414</v>
      </c>
    </row>
    <row r="225" spans="1:31" x14ac:dyDescent="0.25">
      <c r="A225" s="9" t="s">
        <v>147</v>
      </c>
      <c r="B225" s="1">
        <v>109.14534759521401</v>
      </c>
      <c r="C225" s="1">
        <v>91.174903869628906</v>
      </c>
      <c r="D225" s="8">
        <v>120.18828582763599</v>
      </c>
      <c r="E225" s="1">
        <v>80.417999267578097</v>
      </c>
      <c r="F225" s="3">
        <v>0.68199998140335005</v>
      </c>
      <c r="G225" s="8">
        <v>104.73267364501901</v>
      </c>
      <c r="H225" s="1">
        <v>48.602500915527301</v>
      </c>
      <c r="I225" s="1">
        <v>71.672996520996094</v>
      </c>
      <c r="J225" s="8">
        <v>121.718856811523</v>
      </c>
      <c r="K225" s="1">
        <v>78.819000244140597</v>
      </c>
      <c r="L225" s="3">
        <v>0.76136440038680997</v>
      </c>
      <c r="M225" s="3">
        <v>0.77944731712341297</v>
      </c>
      <c r="N225" s="11">
        <v>21</v>
      </c>
      <c r="O225" s="11">
        <v>0</v>
      </c>
      <c r="P225" s="11">
        <v>0</v>
      </c>
      <c r="Q225" s="11">
        <v>0</v>
      </c>
      <c r="R225" s="11">
        <v>2</v>
      </c>
      <c r="S225" s="11">
        <v>4</v>
      </c>
      <c r="T225" s="10">
        <v>0.40000000596046398</v>
      </c>
      <c r="U225" s="10">
        <v>1.29999995231628</v>
      </c>
      <c r="V225" s="10">
        <v>0.89999997615814198</v>
      </c>
      <c r="W225" s="2">
        <v>2.77734652627259E-4</v>
      </c>
      <c r="X225" s="2">
        <v>2.8125176322646401E-4</v>
      </c>
      <c r="Y225" s="2">
        <v>7.56326844566501E-5</v>
      </c>
      <c r="Z225" s="2">
        <v>7.7430813689716106E-5</v>
      </c>
      <c r="AA225" s="3">
        <f t="shared" si="15"/>
        <v>4.0429336178031419E-2</v>
      </c>
      <c r="AB225" s="3">
        <f t="shared" si="16"/>
        <v>0.33500395005152867</v>
      </c>
      <c r="AC225" s="3">
        <f t="shared" si="17"/>
        <v>0.16218609317734953</v>
      </c>
      <c r="AD225" s="3">
        <f t="shared" si="18"/>
        <v>1.2734776715944016E-2</v>
      </c>
      <c r="AE225" s="3">
        <f t="shared" si="19"/>
        <v>0.65050804286745412</v>
      </c>
    </row>
    <row r="226" spans="1:31" hidden="1" x14ac:dyDescent="0.25">
      <c r="A226" s="9" t="s">
        <v>190</v>
      </c>
      <c r="B226" s="1">
        <v>71.158164978027301</v>
      </c>
      <c r="C226" s="1">
        <v>77.405540466308594</v>
      </c>
      <c r="D226" s="8">
        <v>87.009880065917898</v>
      </c>
      <c r="E226" s="1">
        <v>56.563999176025298</v>
      </c>
      <c r="F226" s="3">
        <v>0.558000028133392</v>
      </c>
      <c r="G226" s="8">
        <v>75.584777832031193</v>
      </c>
      <c r="H226" s="1">
        <v>25.848857879638601</v>
      </c>
      <c r="I226" s="1">
        <v>49.840999603271399</v>
      </c>
      <c r="J226" s="8">
        <v>86.541084289550696</v>
      </c>
      <c r="K226" s="1">
        <v>56.379001617431598</v>
      </c>
      <c r="L226" s="3">
        <v>0.74115127325057895</v>
      </c>
      <c r="M226" s="3">
        <v>0.71711754798889105</v>
      </c>
      <c r="N226" s="11">
        <v>27</v>
      </c>
      <c r="O226" s="11">
        <v>0</v>
      </c>
      <c r="P226" s="11">
        <v>0</v>
      </c>
      <c r="Q226" s="11">
        <v>0</v>
      </c>
      <c r="R226" s="11">
        <v>2</v>
      </c>
      <c r="S226" s="11">
        <v>100</v>
      </c>
      <c r="T226" s="10">
        <v>0.10000000149011599</v>
      </c>
      <c r="U226" s="10">
        <v>1.29999995231628</v>
      </c>
      <c r="V226" s="10">
        <v>0.89999997615814198</v>
      </c>
      <c r="W226" s="2">
        <v>2.4465809110552002E-4</v>
      </c>
      <c r="X226" s="2">
        <v>2.5866474607028002E-4</v>
      </c>
      <c r="Y226" s="2">
        <v>7.2945047577377395E-5</v>
      </c>
      <c r="Z226" s="2">
        <v>7.3007708124350702E-5</v>
      </c>
      <c r="AA226" s="3">
        <f t="shared" si="15"/>
        <v>6.2208080483395989E-2</v>
      </c>
      <c r="AB226" s="3">
        <f t="shared" si="16"/>
        <v>0.11802183368538617</v>
      </c>
      <c r="AC226" s="3">
        <f t="shared" si="17"/>
        <v>0.14495387526132883</v>
      </c>
      <c r="AD226" s="3">
        <f t="shared" si="18"/>
        <v>-5.387845334484386E-3</v>
      </c>
      <c r="AE226" s="3">
        <f t="shared" si="19"/>
        <v>0.57613963028711246</v>
      </c>
    </row>
    <row r="227" spans="1:31" x14ac:dyDescent="0.25">
      <c r="A227" s="9" t="s">
        <v>190</v>
      </c>
      <c r="B227" s="1">
        <v>100.649368286132</v>
      </c>
      <c r="C227" s="1">
        <v>91.174903869628906</v>
      </c>
      <c r="D227" s="8">
        <v>129.30552673339801</v>
      </c>
      <c r="E227" s="1">
        <v>88.876998901367102</v>
      </c>
      <c r="F227" s="3">
        <v>0.558000028133392</v>
      </c>
      <c r="G227" s="8">
        <v>109.564323425292</v>
      </c>
      <c r="H227" s="1">
        <v>44.663337707519503</v>
      </c>
      <c r="I227" s="1">
        <v>77.797996520996094</v>
      </c>
      <c r="J227" s="8">
        <v>101.870803833007</v>
      </c>
      <c r="K227" s="1">
        <v>64.984001159667898</v>
      </c>
      <c r="L227" s="3">
        <v>0.768940389156341</v>
      </c>
      <c r="M227" s="3">
        <v>0.75085437297821001</v>
      </c>
      <c r="N227" s="11">
        <v>25</v>
      </c>
      <c r="O227" s="11">
        <v>0</v>
      </c>
      <c r="P227" s="11">
        <v>0</v>
      </c>
      <c r="Q227" s="11">
        <v>0</v>
      </c>
      <c r="R227" s="11">
        <v>2</v>
      </c>
      <c r="S227" s="11">
        <v>4</v>
      </c>
      <c r="T227" s="10">
        <v>0.40000000596046398</v>
      </c>
      <c r="U227" s="10">
        <v>1.29999995231628</v>
      </c>
      <c r="V227" s="10">
        <v>0.89999997615814198</v>
      </c>
      <c r="W227" s="2">
        <v>2.8080440824851302E-4</v>
      </c>
      <c r="X227" s="2">
        <v>2.80103937257081E-4</v>
      </c>
      <c r="Y227" s="2">
        <v>7.6504220487549901E-5</v>
      </c>
      <c r="Z227" s="2">
        <v>7.6115466072223999E-5</v>
      </c>
      <c r="AA227" s="3">
        <f t="shared" si="15"/>
        <v>8.8574377474640836E-2</v>
      </c>
      <c r="AB227" s="3">
        <f t="shared" si="16"/>
        <v>0.11731188637908711</v>
      </c>
      <c r="AC227" s="3">
        <f t="shared" si="17"/>
        <v>-7.0219204132912258E-2</v>
      </c>
      <c r="AD227" s="3">
        <f t="shared" si="18"/>
        <v>-0.21216976252651512</v>
      </c>
      <c r="AE227" s="3">
        <f t="shared" si="19"/>
        <v>1.1722558139892381</v>
      </c>
    </row>
    <row r="228" spans="1:31" hidden="1" x14ac:dyDescent="0.25">
      <c r="A228" s="9" t="s">
        <v>188</v>
      </c>
      <c r="B228" s="1">
        <v>63.442760467529297</v>
      </c>
      <c r="C228" s="1">
        <v>98.714523315429602</v>
      </c>
      <c r="D228" s="8">
        <v>86.688301086425696</v>
      </c>
      <c r="E228" s="1">
        <v>61.709999084472599</v>
      </c>
      <c r="F228" s="3">
        <v>0.29699999094009399</v>
      </c>
      <c r="G228" s="8">
        <v>76.739967346191406</v>
      </c>
      <c r="H228" s="1">
        <v>14.151349067687899</v>
      </c>
      <c r="I228" s="1">
        <v>56.222999572753899</v>
      </c>
      <c r="J228" s="8">
        <v>53.712020874023402</v>
      </c>
      <c r="K228" s="1">
        <v>33.720001220703097</v>
      </c>
      <c r="L228" s="3">
        <v>0.79171657562255804</v>
      </c>
      <c r="M228" s="3">
        <v>0.79273992776870705</v>
      </c>
      <c r="N228" s="11">
        <v>22</v>
      </c>
      <c r="O228" s="11">
        <v>0</v>
      </c>
      <c r="P228" s="11">
        <v>0</v>
      </c>
      <c r="Q228" s="11">
        <v>0</v>
      </c>
      <c r="R228" s="11">
        <v>2</v>
      </c>
      <c r="S228" s="11">
        <v>100</v>
      </c>
      <c r="T228" s="10">
        <v>0.40000000596046398</v>
      </c>
      <c r="U228" s="10">
        <v>1.1000000238418499</v>
      </c>
      <c r="V228" s="10">
        <v>0.80000001192092896</v>
      </c>
      <c r="W228" s="2">
        <v>2.55355262197554E-4</v>
      </c>
      <c r="X228" s="2">
        <v>2.5718330289237201E-4</v>
      </c>
      <c r="Y228" s="2">
        <v>7.4631017923820696E-5</v>
      </c>
      <c r="Z228" s="2">
        <v>7.2329501563217396E-5</v>
      </c>
      <c r="AA228" s="3">
        <f t="shared" si="15"/>
        <v>0.20959376264006932</v>
      </c>
      <c r="AB228" s="3">
        <f t="shared" si="16"/>
        <v>0.45588532396197134</v>
      </c>
      <c r="AC228" s="3">
        <f t="shared" si="17"/>
        <v>-0.30007761624765505</v>
      </c>
      <c r="AD228" s="3">
        <f t="shared" si="18"/>
        <v>-0.38040058230609353</v>
      </c>
      <c r="AE228" s="3">
        <f t="shared" si="19"/>
        <v>2.6272615679269933</v>
      </c>
    </row>
    <row r="229" spans="1:31" hidden="1" x14ac:dyDescent="0.25">
      <c r="A229" s="9" t="s">
        <v>188</v>
      </c>
      <c r="B229" s="1">
        <v>78.747718811035099</v>
      </c>
      <c r="C229" s="1">
        <v>91.174903869628906</v>
      </c>
      <c r="D229" s="8">
        <v>103.552734375</v>
      </c>
      <c r="E229" s="1">
        <v>76.932998657226506</v>
      </c>
      <c r="F229" s="3">
        <v>0.29699999094009399</v>
      </c>
      <c r="G229" s="8">
        <v>93.801513671875</v>
      </c>
      <c r="H229" s="1">
        <v>13.8708381652832</v>
      </c>
      <c r="I229" s="1">
        <v>71.542999267578097</v>
      </c>
      <c r="J229" s="8">
        <v>50.037223815917898</v>
      </c>
      <c r="K229" s="1">
        <v>31.8910007476806</v>
      </c>
      <c r="L229" s="3">
        <v>0.81344354152679399</v>
      </c>
      <c r="M229" s="3">
        <v>0.81411105394363403</v>
      </c>
      <c r="N229" s="11">
        <v>22</v>
      </c>
      <c r="O229" s="11">
        <v>0</v>
      </c>
      <c r="P229" s="11">
        <v>0</v>
      </c>
      <c r="Q229" s="11">
        <v>0</v>
      </c>
      <c r="R229" s="11">
        <v>2</v>
      </c>
      <c r="S229" s="11">
        <v>100</v>
      </c>
      <c r="T229" s="10">
        <v>0.80000001192092896</v>
      </c>
      <c r="U229" s="10">
        <v>1.29999995231628</v>
      </c>
      <c r="V229" s="10">
        <v>0.89999997615814198</v>
      </c>
      <c r="W229" s="2">
        <v>2.4197070160880601E-4</v>
      </c>
      <c r="X229" s="2">
        <v>2.5862318580038802E-4</v>
      </c>
      <c r="Y229" s="2">
        <v>7.2077797085512402E-5</v>
      </c>
      <c r="Z229" s="2">
        <v>7.2041802923194996E-5</v>
      </c>
      <c r="AA229" s="3">
        <f t="shared" si="15"/>
        <v>0.19116483738358625</v>
      </c>
      <c r="AB229" s="3">
        <f t="shared" si="16"/>
        <v>0.4511952117057762</v>
      </c>
      <c r="AC229" s="3">
        <f t="shared" si="17"/>
        <v>-0.46656272529938053</v>
      </c>
      <c r="AD229" s="3">
        <f t="shared" si="18"/>
        <v>-0.51679476048680728</v>
      </c>
      <c r="AE229" s="3">
        <f t="shared" si="19"/>
        <v>4.1551294402304473</v>
      </c>
    </row>
    <row r="230" spans="1:31" x14ac:dyDescent="0.25">
      <c r="A230" t="s">
        <v>32</v>
      </c>
      <c r="B230" s="1">
        <v>323.41000366210898</v>
      </c>
      <c r="C230" s="1">
        <v>91.174903869628906</v>
      </c>
      <c r="D230" s="8">
        <v>331.33331298828102</v>
      </c>
      <c r="E230" s="1">
        <v>247.34899902343699</v>
      </c>
      <c r="F230" s="3">
        <v>0.69999998807907104</v>
      </c>
      <c r="G230" s="8">
        <v>314.92419433593699</v>
      </c>
      <c r="H230" s="1">
        <v>54.695976257324197</v>
      </c>
      <c r="I230" s="1">
        <v>238.04299926757801</v>
      </c>
      <c r="J230" s="8">
        <v>158.18679809570301</v>
      </c>
      <c r="K230" s="1">
        <v>102.69000244140599</v>
      </c>
      <c r="L230" s="3">
        <v>0.77184379100799505</v>
      </c>
      <c r="M230" s="3">
        <v>0.817812860012054</v>
      </c>
      <c r="N230">
        <v>26</v>
      </c>
      <c r="O230">
        <v>0</v>
      </c>
      <c r="P230">
        <v>0</v>
      </c>
      <c r="Q230">
        <v>0</v>
      </c>
      <c r="R230">
        <v>2</v>
      </c>
      <c r="S230">
        <v>100</v>
      </c>
      <c r="T230">
        <v>0.40000000596046398</v>
      </c>
      <c r="U230">
        <v>1.29999995231628</v>
      </c>
      <c r="V230">
        <v>0.89999997615814198</v>
      </c>
      <c r="W230" s="2">
        <v>2.1730511798523299E-4</v>
      </c>
      <c r="X230" s="2">
        <v>2.5644022389314998E-4</v>
      </c>
      <c r="Y230" s="2">
        <v>8.1705447519197995E-4</v>
      </c>
      <c r="Z230" s="2">
        <v>7.2364797233603895E-5</v>
      </c>
      <c r="AA230" s="3">
        <f t="shared" si="15"/>
        <v>2.6238549303001027E-2</v>
      </c>
      <c r="AB230" s="3">
        <f t="shared" si="16"/>
        <v>0.73498179194018654</v>
      </c>
      <c r="AC230" s="3">
        <f t="shared" si="17"/>
        <v>-0.49769880834572694</v>
      </c>
      <c r="AD230" s="3">
        <f t="shared" si="18"/>
        <v>-0.52257502673358436</v>
      </c>
      <c r="AE230" s="3">
        <f t="shared" si="19"/>
        <v>3.8656110918076116</v>
      </c>
    </row>
    <row r="231" spans="1:31" hidden="1" x14ac:dyDescent="0.25">
      <c r="A231" s="9" t="s">
        <v>188</v>
      </c>
      <c r="B231" s="1">
        <v>31.629512786865199</v>
      </c>
      <c r="C231" s="1">
        <v>77.405540466308594</v>
      </c>
      <c r="D231" s="8">
        <v>42.304473876953097</v>
      </c>
      <c r="E231" s="1">
        <v>27.9370002746582</v>
      </c>
      <c r="F231" s="3">
        <v>0.29699999094009399</v>
      </c>
      <c r="G231" s="8">
        <v>36.649257659912102</v>
      </c>
      <c r="H231" s="1">
        <v>8.0443811416625906</v>
      </c>
      <c r="I231" s="1">
        <v>24.6940002441406</v>
      </c>
      <c r="J231" s="8">
        <v>41.709621429443303</v>
      </c>
      <c r="K231" s="1">
        <v>27.371999740600501</v>
      </c>
      <c r="L231" s="3">
        <v>0.77297741174697798</v>
      </c>
      <c r="M231" s="3">
        <v>0.77474361658096302</v>
      </c>
      <c r="N231" s="11">
        <v>21</v>
      </c>
      <c r="O231" s="11">
        <v>0</v>
      </c>
      <c r="P231" s="11">
        <v>0</v>
      </c>
      <c r="Q231" s="11">
        <v>0</v>
      </c>
      <c r="R231" s="11">
        <v>2</v>
      </c>
      <c r="S231" s="11">
        <v>100</v>
      </c>
      <c r="T231" s="10">
        <v>0.10000000149011599</v>
      </c>
      <c r="U231" s="10">
        <v>1.29999995231628</v>
      </c>
      <c r="V231" s="10">
        <v>0.89999997615814198</v>
      </c>
      <c r="W231" s="2">
        <v>2.32443126151338E-4</v>
      </c>
      <c r="X231" s="2">
        <v>2.5691642076708301E-4</v>
      </c>
      <c r="Y231" s="2">
        <v>7.2662311140447801E-5</v>
      </c>
      <c r="Z231" s="2">
        <v>7.2919494414236397E-5</v>
      </c>
      <c r="AA231" s="3">
        <f t="shared" si="15"/>
        <v>0.15870446398818558</v>
      </c>
      <c r="AB231" s="3">
        <f t="shared" si="16"/>
        <v>0.46115457397267623</v>
      </c>
      <c r="AC231" s="3">
        <f t="shared" si="17"/>
        <v>0.13807547799437028</v>
      </c>
      <c r="AD231" s="3">
        <f t="shared" si="18"/>
        <v>-1.4061218424320402E-2</v>
      </c>
      <c r="AE231" s="3">
        <f t="shared" si="19"/>
        <v>0.37094430504751813</v>
      </c>
    </row>
    <row r="232" spans="1:31" x14ac:dyDescent="0.25">
      <c r="A232" s="9" t="s">
        <v>78</v>
      </c>
      <c r="B232" s="1">
        <v>39.345314025878899</v>
      </c>
      <c r="C232" s="1">
        <v>91.174903869628906</v>
      </c>
      <c r="D232" s="8">
        <v>52.999240875244098</v>
      </c>
      <c r="E232" s="1">
        <v>35.076999664306598</v>
      </c>
      <c r="F232" s="3">
        <v>0.28499999642372098</v>
      </c>
      <c r="G232" s="8">
        <v>44.346843719482401</v>
      </c>
      <c r="H232" s="1">
        <v>12.101258277893001</v>
      </c>
      <c r="I232" s="1">
        <v>30.375</v>
      </c>
      <c r="J232" s="8">
        <v>48.369998931884702</v>
      </c>
      <c r="K232" s="1">
        <v>30.819999694824201</v>
      </c>
      <c r="L232" s="3">
        <v>0.77854037284850997</v>
      </c>
      <c r="M232" s="3">
        <v>0.78023475408553999</v>
      </c>
      <c r="N232" s="11">
        <v>21</v>
      </c>
      <c r="O232" s="11">
        <v>0</v>
      </c>
      <c r="P232" s="11">
        <v>0</v>
      </c>
      <c r="Q232" s="11">
        <v>0</v>
      </c>
      <c r="R232" s="11">
        <v>2</v>
      </c>
      <c r="S232" s="11">
        <v>4</v>
      </c>
      <c r="T232" s="10">
        <v>0.40000000596046398</v>
      </c>
      <c r="U232" s="10">
        <v>1.29999995231628</v>
      </c>
      <c r="V232" s="10">
        <v>0.89999997615814198</v>
      </c>
      <c r="W232" s="2">
        <v>2.77381244814023E-4</v>
      </c>
      <c r="X232" s="2">
        <v>2.7986025088466698E-4</v>
      </c>
      <c r="Y232" s="2">
        <v>8.0993166193365997E-5</v>
      </c>
      <c r="Z232" s="2">
        <v>7.6523516327142702E-5</v>
      </c>
      <c r="AA232" s="3">
        <f t="shared" si="15"/>
        <v>0.12711881497028607</v>
      </c>
      <c r="AB232" s="3">
        <f t="shared" si="16"/>
        <v>0.46948121819739985</v>
      </c>
      <c r="AC232" s="3">
        <f t="shared" si="17"/>
        <v>9.0720215351760281E-2</v>
      </c>
      <c r="AD232" s="3">
        <f t="shared" si="18"/>
        <v>-8.7345438668758588E-2</v>
      </c>
      <c r="AE232" s="3">
        <f t="shared" si="19"/>
        <v>0.66754240592055303</v>
      </c>
    </row>
    <row r="233" spans="1:31" hidden="1" x14ac:dyDescent="0.25">
      <c r="A233" s="9" t="s">
        <v>193</v>
      </c>
      <c r="B233" s="1">
        <v>73.831672668457003</v>
      </c>
      <c r="C233" s="1">
        <v>98.714523315429602</v>
      </c>
      <c r="D233" s="8">
        <v>99.931900024414006</v>
      </c>
      <c r="E233" s="1">
        <v>62.949001312255803</v>
      </c>
      <c r="F233" s="3">
        <v>0.54100000858306796</v>
      </c>
      <c r="G233" s="8">
        <v>84.760337829589801</v>
      </c>
      <c r="H233" s="1">
        <v>33.423080444335902</v>
      </c>
      <c r="I233" s="1">
        <v>54.430000305175703</v>
      </c>
      <c r="J233" s="8">
        <v>98.632804870605398</v>
      </c>
      <c r="K233" s="1">
        <v>62.980998992919901</v>
      </c>
      <c r="L233" s="3">
        <v>0.726964771747589</v>
      </c>
      <c r="M233" s="3">
        <v>0.81594651937484697</v>
      </c>
      <c r="N233" s="11">
        <v>21</v>
      </c>
      <c r="O233" s="11">
        <v>0</v>
      </c>
      <c r="P233" s="11">
        <v>0</v>
      </c>
      <c r="Q233" s="11">
        <v>0</v>
      </c>
      <c r="R233" s="11">
        <v>2</v>
      </c>
      <c r="S233" s="11">
        <v>100</v>
      </c>
      <c r="T233" s="10">
        <v>0.40000000596046398</v>
      </c>
      <c r="U233" s="10">
        <v>1.1000000238418499</v>
      </c>
      <c r="V233" s="10">
        <v>0.80000001192092896</v>
      </c>
      <c r="W233" s="2">
        <v>2.48681928496807E-4</v>
      </c>
      <c r="X233" s="2">
        <v>2.5720812845975101E-4</v>
      </c>
      <c r="Y233" s="2">
        <v>7.1925511292647503E-5</v>
      </c>
      <c r="Z233" s="2">
        <v>7.2577378887217397E-5</v>
      </c>
      <c r="AA233" s="3">
        <f t="shared" si="15"/>
        <v>0.14802136760747986</v>
      </c>
      <c r="AB233" s="3">
        <f t="shared" si="16"/>
        <v>8.2782595791992765E-4</v>
      </c>
      <c r="AC233" s="3">
        <f t="shared" si="17"/>
        <v>0.16366696259406277</v>
      </c>
      <c r="AD233" s="3">
        <f t="shared" si="18"/>
        <v>-1.299980440170987E-2</v>
      </c>
      <c r="AE233" s="3">
        <f t="shared" si="19"/>
        <v>0.58494349244321298</v>
      </c>
    </row>
    <row r="234" spans="1:31" hidden="1" x14ac:dyDescent="0.25">
      <c r="A234" s="9" t="s">
        <v>193</v>
      </c>
      <c r="B234" s="1">
        <v>183.41564941406199</v>
      </c>
      <c r="C234" s="1">
        <v>91.174903869628906</v>
      </c>
      <c r="D234" s="8">
        <v>226.38493347167901</v>
      </c>
      <c r="E234" s="1">
        <v>172.28300476074199</v>
      </c>
      <c r="F234" s="3">
        <v>0.54100000858306796</v>
      </c>
      <c r="G234" s="8">
        <v>212.13703918457</v>
      </c>
      <c r="H234" s="1">
        <v>31.965126037597599</v>
      </c>
      <c r="I234" s="1">
        <v>164.09899902343699</v>
      </c>
      <c r="J234" s="8">
        <v>92.563201904296804</v>
      </c>
      <c r="K234" s="1">
        <v>59.9739990234375</v>
      </c>
      <c r="L234" s="3">
        <v>0.80606991052627497</v>
      </c>
      <c r="M234" s="3">
        <v>0.84246921539306596</v>
      </c>
      <c r="N234" s="11">
        <v>21</v>
      </c>
      <c r="O234" s="11">
        <v>0</v>
      </c>
      <c r="P234" s="11">
        <v>0</v>
      </c>
      <c r="Q234" s="11">
        <v>0</v>
      </c>
      <c r="R234" s="11">
        <v>2</v>
      </c>
      <c r="S234" s="11">
        <v>100</v>
      </c>
      <c r="T234" s="10">
        <v>0.80000001192092896</v>
      </c>
      <c r="U234" s="10">
        <v>1.29999995231628</v>
      </c>
      <c r="V234" s="10">
        <v>0.89999997615814198</v>
      </c>
      <c r="W234" s="2">
        <v>2.4639812181703698E-4</v>
      </c>
      <c r="X234" s="2">
        <v>2.5952706346288302E-4</v>
      </c>
      <c r="Y234" s="2">
        <v>7.1781731094233597E-5</v>
      </c>
      <c r="Z234" s="2">
        <v>7.1860784373711795E-5</v>
      </c>
      <c r="AA234" s="3">
        <f t="shared" si="15"/>
        <v>0.15659181679568296</v>
      </c>
      <c r="AB234" s="3">
        <f t="shared" si="16"/>
        <v>1.5226756220692337E-2</v>
      </c>
      <c r="AC234" s="3">
        <f t="shared" si="17"/>
        <v>-0.56366317612379746</v>
      </c>
      <c r="AD234" s="3">
        <f t="shared" si="18"/>
        <v>-0.59112472510951541</v>
      </c>
      <c r="AE234" s="3">
        <f t="shared" si="19"/>
        <v>4.7407591366800697</v>
      </c>
    </row>
    <row r="235" spans="1:31" x14ac:dyDescent="0.25">
      <c r="A235" s="9" t="s">
        <v>188</v>
      </c>
      <c r="B235" s="1">
        <v>36.143398284912102</v>
      </c>
      <c r="C235" s="1">
        <v>91.174903869628906</v>
      </c>
      <c r="D235" s="8">
        <v>51.629623413085902</v>
      </c>
      <c r="E235" s="1">
        <v>33.924999237060497</v>
      </c>
      <c r="F235" s="3">
        <v>0.29699999094009399</v>
      </c>
      <c r="G235" s="8">
        <v>41.878444671630803</v>
      </c>
      <c r="H235" s="1">
        <v>13.8708381652832</v>
      </c>
      <c r="I235" s="1">
        <v>28.534999847412099</v>
      </c>
      <c r="J235" s="8">
        <v>50.037223815917898</v>
      </c>
      <c r="K235" s="1">
        <v>31.8910007476806</v>
      </c>
      <c r="L235" s="3">
        <v>0.77893841266632002</v>
      </c>
      <c r="M235" s="3">
        <v>0.78063929080963101</v>
      </c>
      <c r="N235" s="11">
        <v>21</v>
      </c>
      <c r="O235" s="11">
        <v>0</v>
      </c>
      <c r="P235" s="11">
        <v>0</v>
      </c>
      <c r="Q235" s="11">
        <v>0</v>
      </c>
      <c r="R235" s="11">
        <v>2</v>
      </c>
      <c r="S235" s="11">
        <v>4</v>
      </c>
      <c r="T235" s="10">
        <v>0.40000000596046398</v>
      </c>
      <c r="U235" s="10">
        <v>1.29999995231628</v>
      </c>
      <c r="V235" s="10">
        <v>0.89999997615814198</v>
      </c>
      <c r="W235" s="2">
        <v>2.7779547963291401E-4</v>
      </c>
      <c r="X235" s="2">
        <v>2.7980012237094299E-4</v>
      </c>
      <c r="Y235" s="2">
        <v>7.5384334195405204E-5</v>
      </c>
      <c r="Z235" s="2">
        <v>7.6818352681584602E-5</v>
      </c>
      <c r="AA235" s="3">
        <f t="shared" si="15"/>
        <v>0.15867479702684098</v>
      </c>
      <c r="AB235" s="3">
        <f t="shared" si="16"/>
        <v>0.4511952117057762</v>
      </c>
      <c r="AC235" s="3">
        <f t="shared" si="17"/>
        <v>0.19482049078613456</v>
      </c>
      <c r="AD235" s="3">
        <f t="shared" si="18"/>
        <v>-3.0842750574167448E-2</v>
      </c>
      <c r="AE235" s="3">
        <f t="shared" si="19"/>
        <v>0.41180345073108893</v>
      </c>
    </row>
    <row r="236" spans="1:31" hidden="1" x14ac:dyDescent="0.25">
      <c r="A236" s="9" t="s">
        <v>193</v>
      </c>
      <c r="B236" s="1">
        <v>63.4970703125</v>
      </c>
      <c r="C236" s="1">
        <v>77.405540466308594</v>
      </c>
      <c r="D236" s="8">
        <v>81.128021240234304</v>
      </c>
      <c r="E236" s="1">
        <v>52.747001647949197</v>
      </c>
      <c r="F236" s="3">
        <v>0.54100000858306796</v>
      </c>
      <c r="G236" s="8">
        <v>71.990425109863196</v>
      </c>
      <c r="H236" s="1">
        <v>20.2213420867919</v>
      </c>
      <c r="I236" s="1">
        <v>47.484001159667898</v>
      </c>
      <c r="J236" s="8">
        <v>80.380744934082003</v>
      </c>
      <c r="K236" s="1">
        <v>52.884998321533203</v>
      </c>
      <c r="L236" s="3">
        <v>0.67596304416656405</v>
      </c>
      <c r="M236" s="3">
        <v>0.74868035316467196</v>
      </c>
      <c r="N236" s="11">
        <v>21</v>
      </c>
      <c r="O236" s="11">
        <v>0</v>
      </c>
      <c r="P236" s="11">
        <v>0</v>
      </c>
      <c r="Q236" s="11">
        <v>0</v>
      </c>
      <c r="R236" s="11">
        <v>2</v>
      </c>
      <c r="S236" s="11">
        <v>100</v>
      </c>
      <c r="T236" s="10">
        <v>0.10000000149011599</v>
      </c>
      <c r="U236" s="10">
        <v>1.29999995231628</v>
      </c>
      <c r="V236" s="10">
        <v>0.89999997615814198</v>
      </c>
      <c r="W236" s="2">
        <v>2.3934971250128001E-4</v>
      </c>
      <c r="X236" s="2">
        <v>2.5725833256728898E-4</v>
      </c>
      <c r="Y236" s="2">
        <v>7.2939772508107099E-5</v>
      </c>
      <c r="Z236" s="2">
        <v>7.2893883043434403E-5</v>
      </c>
      <c r="AA236" s="3">
        <f t="shared" si="15"/>
        <v>0.13375979010627201</v>
      </c>
      <c r="AB236" s="3">
        <f t="shared" si="16"/>
        <v>3.8436582831798606E-2</v>
      </c>
      <c r="AC236" s="3">
        <f t="shared" si="17"/>
        <v>0.11654771883086538</v>
      </c>
      <c r="AD236" s="3">
        <f t="shared" si="18"/>
        <v>-9.2110752207241048E-3</v>
      </c>
      <c r="AE236" s="3">
        <f t="shared" si="19"/>
        <v>0.58507601581503543</v>
      </c>
    </row>
    <row r="237" spans="1:31" x14ac:dyDescent="0.25">
      <c r="A237" s="9" t="s">
        <v>188</v>
      </c>
      <c r="B237" s="1">
        <v>64.743125915527301</v>
      </c>
      <c r="C237" s="1">
        <v>91.174903869628906</v>
      </c>
      <c r="D237" s="8">
        <v>84.617904663085895</v>
      </c>
      <c r="E237" s="1">
        <v>60.520000457763601</v>
      </c>
      <c r="F237" s="3">
        <v>0.31000000238418501</v>
      </c>
      <c r="G237" s="8">
        <v>76.009963989257798</v>
      </c>
      <c r="H237" s="1">
        <v>12.4753608703613</v>
      </c>
      <c r="I237" s="1">
        <v>55.808998107910099</v>
      </c>
      <c r="J237" s="8">
        <v>48.905609130859297</v>
      </c>
      <c r="K237" s="1">
        <v>31.014999389648398</v>
      </c>
      <c r="L237" s="3">
        <v>0.78448331356048495</v>
      </c>
      <c r="M237" s="3">
        <v>0.78624808788299505</v>
      </c>
      <c r="N237" s="11">
        <v>22</v>
      </c>
      <c r="O237" s="11">
        <v>0</v>
      </c>
      <c r="P237" s="11">
        <v>0</v>
      </c>
      <c r="Q237" s="11">
        <v>0</v>
      </c>
      <c r="R237" s="11">
        <v>2</v>
      </c>
      <c r="S237" s="11">
        <v>100</v>
      </c>
      <c r="T237" s="10">
        <v>0.40000000596046398</v>
      </c>
      <c r="U237" s="10">
        <v>1.29999995231628</v>
      </c>
      <c r="V237" s="10">
        <v>0.89999997615814198</v>
      </c>
      <c r="W237" s="2">
        <v>2.40037494222633E-4</v>
      </c>
      <c r="X237" s="2">
        <v>2.6110146427527E-4</v>
      </c>
      <c r="Y237" s="2">
        <v>7.2165748861152597E-5</v>
      </c>
      <c r="Z237" s="2">
        <v>7.2156100941356204E-5</v>
      </c>
      <c r="AA237" s="3">
        <f t="shared" si="15"/>
        <v>0.17402369617479929</v>
      </c>
      <c r="AB237" s="3">
        <f t="shared" si="16"/>
        <v>0.46360668281274547</v>
      </c>
      <c r="AC237" s="3">
        <f t="shared" si="17"/>
        <v>-0.35658949742732488</v>
      </c>
      <c r="AD237" s="3">
        <f t="shared" si="18"/>
        <v>-0.4220418323334576</v>
      </c>
      <c r="AE237" s="3">
        <f t="shared" si="19"/>
        <v>3.172630927478215</v>
      </c>
    </row>
    <row r="238" spans="1:31" hidden="1" x14ac:dyDescent="0.25">
      <c r="A238" s="9" t="s">
        <v>189</v>
      </c>
      <c r="B238" s="1">
        <v>76.832054138183594</v>
      </c>
      <c r="C238" s="1">
        <v>98.714523315429602</v>
      </c>
      <c r="D238" s="8">
        <v>106.14942169189401</v>
      </c>
      <c r="E238" s="1">
        <v>66.101997375488196</v>
      </c>
      <c r="F238" s="3">
        <v>0.59200000762939398</v>
      </c>
      <c r="G238" s="8">
        <v>86.664741516113196</v>
      </c>
      <c r="H238" s="1">
        <v>47.756847381591797</v>
      </c>
      <c r="I238" s="1">
        <v>55.2369995117187</v>
      </c>
      <c r="J238" s="8">
        <v>107.107772827148</v>
      </c>
      <c r="K238" s="1">
        <v>67.463996887207003</v>
      </c>
      <c r="L238" s="3">
        <v>0.68709915876388505</v>
      </c>
      <c r="M238" s="3">
        <v>0.71356654167175204</v>
      </c>
      <c r="N238" s="11">
        <v>25</v>
      </c>
      <c r="O238" s="11">
        <v>0</v>
      </c>
      <c r="P238" s="11">
        <v>0</v>
      </c>
      <c r="Q238" s="11">
        <v>0</v>
      </c>
      <c r="R238" s="11">
        <v>2</v>
      </c>
      <c r="S238" s="11">
        <v>100</v>
      </c>
      <c r="T238" s="10">
        <v>0.40000000596046398</v>
      </c>
      <c r="U238" s="10">
        <v>1.1000000238418499</v>
      </c>
      <c r="V238" s="10">
        <v>0.80000001192092896</v>
      </c>
      <c r="W238" s="2">
        <v>2.5038211606442901E-4</v>
      </c>
      <c r="X238" s="2">
        <v>2.5401430320926E-4</v>
      </c>
      <c r="Y238" s="2">
        <v>7.1902766649145606E-5</v>
      </c>
      <c r="Z238" s="2">
        <v>7.1949289122130695E-5</v>
      </c>
      <c r="AA238" s="3">
        <f t="shared" si="15"/>
        <v>0.12797636986569913</v>
      </c>
      <c r="AB238" s="3">
        <f t="shared" si="16"/>
        <v>8.5025477810380973E-2</v>
      </c>
      <c r="AC238" s="3">
        <f t="shared" si="17"/>
        <v>0.23588637032089824</v>
      </c>
      <c r="AD238" s="3">
        <f t="shared" si="18"/>
        <v>9.0283217749002123E-3</v>
      </c>
      <c r="AE238" s="3">
        <f t="shared" si="19"/>
        <v>0.57193507461477222</v>
      </c>
    </row>
    <row r="239" spans="1:31" hidden="1" x14ac:dyDescent="0.25">
      <c r="A239" s="9" t="s">
        <v>189</v>
      </c>
      <c r="B239" s="1">
        <v>120.129348754882</v>
      </c>
      <c r="C239" s="1">
        <v>91.174903869628906</v>
      </c>
      <c r="D239" s="8">
        <v>151.179916381835</v>
      </c>
      <c r="E239" s="1">
        <v>105.193000793457</v>
      </c>
      <c r="F239" s="3">
        <v>0.59200000762939398</v>
      </c>
      <c r="G239" s="8">
        <v>133.09742736816401</v>
      </c>
      <c r="H239" s="1">
        <v>44.319591522216797</v>
      </c>
      <c r="I239" s="1">
        <v>95.028999328613196</v>
      </c>
      <c r="J239" s="8">
        <v>99.821739196777301</v>
      </c>
      <c r="K239" s="1">
        <v>63.820999145507798</v>
      </c>
      <c r="L239" s="3">
        <v>0.79076600074768</v>
      </c>
      <c r="M239" s="3">
        <v>0.79631763696670499</v>
      </c>
      <c r="N239" s="11">
        <v>24</v>
      </c>
      <c r="O239" s="11">
        <v>0</v>
      </c>
      <c r="P239" s="11">
        <v>0</v>
      </c>
      <c r="Q239" s="11">
        <v>0</v>
      </c>
      <c r="R239" s="11">
        <v>2</v>
      </c>
      <c r="S239" s="11">
        <v>100</v>
      </c>
      <c r="T239" s="10">
        <v>0.80000001192092896</v>
      </c>
      <c r="U239" s="10">
        <v>1.29999995231628</v>
      </c>
      <c r="V239" s="10">
        <v>0.89999997615814198</v>
      </c>
      <c r="W239" s="2">
        <v>2.4616284645162501E-4</v>
      </c>
      <c r="X239" s="2">
        <v>2.5754395755939099E-4</v>
      </c>
      <c r="Y239" s="2">
        <v>7.2515627834945904E-5</v>
      </c>
      <c r="Z239" s="2">
        <v>7.2371803980786299E-5</v>
      </c>
      <c r="AA239" s="3">
        <f t="shared" si="15"/>
        <v>0.10795096075766403</v>
      </c>
      <c r="AB239" s="3">
        <f t="shared" si="16"/>
        <v>9.4837888060869402E-2</v>
      </c>
      <c r="AC239" s="3">
        <f t="shared" si="17"/>
        <v>-0.25001000266776019</v>
      </c>
      <c r="AD239" s="3">
        <f t="shared" si="18"/>
        <v>-0.3397156078281085</v>
      </c>
      <c r="AE239" s="3">
        <f t="shared" si="19"/>
        <v>1.7508121584267324</v>
      </c>
    </row>
    <row r="240" spans="1:31" x14ac:dyDescent="0.25">
      <c r="A240" t="s">
        <v>78</v>
      </c>
      <c r="B240" s="1">
        <v>67.987258911132798</v>
      </c>
      <c r="C240" s="1">
        <v>91.174903869628906</v>
      </c>
      <c r="D240" s="8">
        <v>102.04270172119099</v>
      </c>
      <c r="E240" s="1">
        <v>73.226997375488196</v>
      </c>
      <c r="F240" s="3">
        <v>0.30899998545646601</v>
      </c>
      <c r="G240" s="8">
        <v>93.425895690917898</v>
      </c>
      <c r="H240" s="1">
        <v>12.470043182373001</v>
      </c>
      <c r="I240" s="1">
        <v>68.512001037597599</v>
      </c>
      <c r="J240" s="8">
        <v>53.935195922851499</v>
      </c>
      <c r="K240" s="1">
        <v>34.544998168945298</v>
      </c>
      <c r="L240" s="3">
        <v>0.81512802839279097</v>
      </c>
      <c r="M240" s="3">
        <v>0.81793522834777799</v>
      </c>
      <c r="N240">
        <v>26</v>
      </c>
      <c r="O240">
        <v>0</v>
      </c>
      <c r="P240">
        <v>0</v>
      </c>
      <c r="Q240">
        <v>0</v>
      </c>
      <c r="R240">
        <v>2</v>
      </c>
      <c r="S240">
        <v>100</v>
      </c>
      <c r="T240">
        <v>0.40000000596046398</v>
      </c>
      <c r="U240">
        <v>1.29999995231628</v>
      </c>
      <c r="V240">
        <v>0.89999997615814198</v>
      </c>
      <c r="W240" s="2">
        <v>2.3997982498258301E-4</v>
      </c>
      <c r="X240" s="2">
        <v>2.5443115737289098E-4</v>
      </c>
      <c r="Y240" s="2">
        <v>1.15329260006546E-3</v>
      </c>
      <c r="Z240" s="2">
        <v>7.2453432949259796E-5</v>
      </c>
      <c r="AA240" s="3">
        <f t="shared" si="15"/>
        <v>0.37416770711459829</v>
      </c>
      <c r="AB240" s="3">
        <f t="shared" si="16"/>
        <v>0.40844252493017713</v>
      </c>
      <c r="AC240" s="3">
        <f t="shared" si="17"/>
        <v>-0.42269543659194869</v>
      </c>
      <c r="AD240" s="3">
        <f t="shared" si="18"/>
        <v>-0.471444845999693</v>
      </c>
      <c r="AE240" s="3">
        <f t="shared" si="19"/>
        <v>4.166845470422138</v>
      </c>
    </row>
    <row r="241" spans="1:31" hidden="1" x14ac:dyDescent="0.25">
      <c r="A241" s="9" t="s">
        <v>189</v>
      </c>
      <c r="B241" s="1">
        <v>67.714759826660099</v>
      </c>
      <c r="C241" s="1">
        <v>77.405540466308594</v>
      </c>
      <c r="D241" s="8">
        <v>87.235885620117102</v>
      </c>
      <c r="E241" s="1">
        <v>56.4869995117187</v>
      </c>
      <c r="F241" s="3">
        <v>0.59200000762939398</v>
      </c>
      <c r="G241" s="8">
        <v>75.568000793457003</v>
      </c>
      <c r="H241" s="1">
        <v>28.598037719726499</v>
      </c>
      <c r="I241" s="1">
        <v>49.683998107910099</v>
      </c>
      <c r="J241" s="8">
        <v>86.123558044433594</v>
      </c>
      <c r="K241" s="1">
        <v>56.027000427246001</v>
      </c>
      <c r="L241" s="3">
        <v>0.66036611795425404</v>
      </c>
      <c r="M241" s="3">
        <v>0.67655909061431796</v>
      </c>
      <c r="N241" s="11">
        <v>27</v>
      </c>
      <c r="O241" s="11">
        <v>0</v>
      </c>
      <c r="P241" s="11">
        <v>0</v>
      </c>
      <c r="Q241" s="11">
        <v>0</v>
      </c>
      <c r="R241" s="11">
        <v>2</v>
      </c>
      <c r="S241" s="11">
        <v>100</v>
      </c>
      <c r="T241" s="10">
        <v>0.10000000149011599</v>
      </c>
      <c r="U241" s="10">
        <v>1.29999995231628</v>
      </c>
      <c r="V241" s="10">
        <v>0.89999997615814198</v>
      </c>
      <c r="W241" s="2">
        <v>2.4546857457607898E-4</v>
      </c>
      <c r="X241" s="2">
        <v>2.5766631006263099E-4</v>
      </c>
      <c r="Y241" s="2">
        <v>7.3050112405326204E-5</v>
      </c>
      <c r="Z241" s="2">
        <v>7.2704315243754495E-5</v>
      </c>
      <c r="AA241" s="3">
        <f t="shared" ref="AA241" si="20">ABS((G241-B241)/B241)</f>
        <v>0.11597532040134313</v>
      </c>
      <c r="AB241" s="3">
        <f t="shared" ref="AB241" si="21">ABS((J241-C241)/C241)</f>
        <v>0.11262782386901089</v>
      </c>
      <c r="AC241" s="3">
        <f t="shared" ref="AC241" si="22">(J241-G241)/G241</f>
        <v>0.13968289673068254</v>
      </c>
      <c r="AD241" s="3">
        <f t="shared" ref="AD241" si="23">(J241-D241)/D241</f>
        <v>-1.275080281212849E-2</v>
      </c>
      <c r="AE241" s="3">
        <f t="shared" ref="AE241" si="24">(G241+H241-J241)/H241</f>
        <v>0.63089924719920487</v>
      </c>
    </row>
  </sheetData>
  <autoFilter ref="A1:AE241" xr:uid="{34054446-19E9-44A6-89FD-5E9936B69499}">
    <filterColumn colId="19">
      <filters>
        <filter val="0.4"/>
        <filter val="0.400000006"/>
      </filters>
    </filterColumn>
    <filterColumn colId="20">
      <filters>
        <filter val="1.299999952"/>
        <filter val="1.3"/>
      </filters>
    </filterColumn>
    <sortState xmlns:xlrd2="http://schemas.microsoft.com/office/spreadsheetml/2017/richdata2" ref="A2:AE240">
      <sortCondition ref="L1:L241"/>
    </sortState>
  </autoFilter>
  <conditionalFormatting sqref="A1:A1048576">
    <cfRule type="containsText" dxfId="41" priority="1" operator="containsText" text="PlaneFullSah">
      <formula>NOT(ISERROR(SEARCH("PlaneFullSah",A1)))</formula>
    </cfRule>
    <cfRule type="containsText" dxfId="40" priority="2" operator="containsText" text="PointFullSah">
      <formula>NOT(ISERROR(SEARCH("PointFullSah",A1)))</formula>
    </cfRule>
    <cfRule type="containsText" dxfId="39" priority="4" operator="containsText" text="Point">
      <formula>NOT(ISERROR(SEARCH("Point",A1)))</formula>
    </cfRule>
    <cfRule type="containsText" dxfId="38" priority="5" operator="containsText" text="Longest">
      <formula>NOT(ISERROR(SEARCH("Longest",A1)))</formula>
    </cfRule>
  </conditionalFormatting>
  <conditionalFormatting sqref="F1:F1048576">
    <cfRule type="colorScale" priority="6">
      <colorScale>
        <cfvo type="num" val="0.4"/>
        <cfvo type="num" val="0.8"/>
        <cfvo type="num" val="1"/>
        <color theme="5"/>
        <color theme="7"/>
        <color theme="9"/>
      </colorScale>
    </cfRule>
  </conditionalFormatting>
  <conditionalFormatting sqref="L1:L1048576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:M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1:AA1048576 AB2:AB241">
    <cfRule type="colorScale" priority="11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B1:AC1 AB242:AC1048576">
    <cfRule type="colorScale" priority="10">
      <colorScale>
        <cfvo type="num" val="0"/>
        <cfvo type="num" val="0.5"/>
        <cfvo type="num" val="1"/>
        <color rgb="FF63BE7B"/>
        <color rgb="FFFFEB84"/>
        <color rgb="FFF8696B"/>
      </colorScale>
    </cfRule>
  </conditionalFormatting>
  <conditionalFormatting sqref="AD1:AD1048576 AC2:AC241">
    <cfRule type="iconSet" priority="4742">
      <iconSet iconSet="5Arrows">
        <cfvo type="percent" val="0"/>
        <cfvo type="num" val="-0.1"/>
        <cfvo type="num" val="0"/>
        <cfvo type="num" val="0"/>
        <cfvo type="num" val="0.1"/>
      </iconSet>
    </cfRule>
  </conditionalFormatting>
  <conditionalFormatting sqref="AE1:AE1048576">
    <cfRule type="cellIs" dxfId="37" priority="3" operator="greaterThan">
      <formula>1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C9B7-8598-471E-A2B3-39229EDB0227}">
  <sheetPr filterMode="1"/>
  <dimension ref="A1:I257"/>
  <sheetViews>
    <sheetView workbookViewId="0">
      <selection activeCell="F1" activeCellId="2" sqref="A1:A1048576 D1:D1048576 F1:F1048576"/>
    </sheetView>
  </sheetViews>
  <sheetFormatPr defaultRowHeight="15" x14ac:dyDescent="0.25"/>
  <cols>
    <col min="1" max="1" width="36" bestFit="1" customWidth="1"/>
    <col min="2" max="7" width="7.7109375" style="3" customWidth="1"/>
  </cols>
  <sheetData>
    <row r="1" spans="1:9" ht="60" x14ac:dyDescent="0.25">
      <c r="A1" s="4" t="s">
        <v>0</v>
      </c>
      <c r="B1" s="6" t="s">
        <v>222</v>
      </c>
      <c r="C1" s="6" t="s">
        <v>654</v>
      </c>
      <c r="D1" s="6" t="s">
        <v>655</v>
      </c>
      <c r="E1" s="6" t="s">
        <v>90</v>
      </c>
      <c r="F1" s="6" t="s">
        <v>653</v>
      </c>
      <c r="G1" s="6" t="s">
        <v>225</v>
      </c>
      <c r="H1" s="6" t="s">
        <v>674</v>
      </c>
      <c r="I1" s="6" t="s">
        <v>675</v>
      </c>
    </row>
    <row r="2" spans="1:9" hidden="1" x14ac:dyDescent="0.25">
      <c r="A2" t="s">
        <v>577</v>
      </c>
      <c r="B2" s="3">
        <f>AVERAGEIFS('New data'!$M:$M,'New data'!$E:$E,$A2)</f>
        <v>0.98900002241134599</v>
      </c>
      <c r="C2" s="3">
        <f>AVERAGEIFS('New data'!$AJ:$AJ,'New data'!$E:$E,$A2)</f>
        <v>9.9918231967150453E-2</v>
      </c>
      <c r="D2" s="3">
        <f>ABS($C2)</f>
        <v>9.9918231967150453E-2</v>
      </c>
      <c r="E2" s="3">
        <f>AVERAGEIFS('New data'!$AL:$AL,'New data'!$E:$E,$A2)</f>
        <v>-0.10299872381971596</v>
      </c>
      <c r="F2" s="3">
        <f>ABS($E2)</f>
        <v>0.10299872381971596</v>
      </c>
      <c r="G2" s="3">
        <f>ABS($D2-$F2)</f>
        <v>3.0804918525655089E-3</v>
      </c>
    </row>
    <row r="3" spans="1:9" hidden="1" x14ac:dyDescent="0.25">
      <c r="A3" t="s">
        <v>539</v>
      </c>
      <c r="B3" s="3">
        <f>AVERAGEIFS('New data'!$M:$M,'New data'!$E:$E,$A3)</f>
        <v>0.104000002145767</v>
      </c>
      <c r="C3" s="3">
        <f>AVERAGEIFS('New data'!$AJ:$AJ,'New data'!$E:$E,$A3)</f>
        <v>5.3486563068840635E-2</v>
      </c>
      <c r="D3" s="3">
        <f t="shared" ref="D3:D66" si="0">ABS($C3)</f>
        <v>5.3486563068840635E-2</v>
      </c>
      <c r="E3" s="3">
        <f>AVERAGEIFS('New data'!$AL:$AL,'New data'!$E:$E,$A3)</f>
        <v>4.8330172623435794E-2</v>
      </c>
      <c r="F3" s="3">
        <f t="shared" ref="F3:F66" si="1">ABS($E3)</f>
        <v>4.8330172623435794E-2</v>
      </c>
      <c r="G3" s="3">
        <f t="shared" ref="G3:G66" si="2">ABS($D3-$F3)</f>
        <v>5.1563904454048418E-3</v>
      </c>
    </row>
    <row r="4" spans="1:9" x14ac:dyDescent="0.25">
      <c r="A4" t="s">
        <v>650</v>
      </c>
      <c r="B4" s="3">
        <f>AVERAGEIFS('New data'!$M:$M,'New data'!$E:$E,$A4)</f>
        <v>0.23299999535083701</v>
      </c>
      <c r="C4" s="3">
        <f>AVERAGEIFS('New data'!$AJ:$AJ,'New data'!$E:$E,$A4)</f>
        <v>7.890239263373737E-2</v>
      </c>
      <c r="D4" s="3">
        <f>ABS($C4)</f>
        <v>7.890239263373737E-2</v>
      </c>
      <c r="E4" s="3">
        <f>AVERAGEIFS('New data'!$AL:$AL,'New data'!$E:$E,$A4)</f>
        <v>-6.602975267205409E-2</v>
      </c>
      <c r="F4" s="3">
        <f>ABS($E4)</f>
        <v>6.602975267205409E-2</v>
      </c>
      <c r="G4" s="3">
        <f>ABS($D4-$F4)</f>
        <v>1.287263996168328E-2</v>
      </c>
      <c r="H4" s="3">
        <f>AVERAGEIFS('New data'!$O:$O,'New data'!$E:$E,$A4)</f>
        <v>0.51558440923690796</v>
      </c>
      <c r="I4" s="14">
        <f>AVERAGEIFS('New data'!$J:$J,'New data'!$E:$E,$A4)</f>
        <v>21.966405868530199</v>
      </c>
    </row>
    <row r="5" spans="1:9" hidden="1" x14ac:dyDescent="0.25">
      <c r="A5" t="s">
        <v>511</v>
      </c>
      <c r="B5" s="3">
        <f>AVERAGEIFS('New data'!$M:$M,'New data'!$E:$E,$A5)</f>
        <v>0.23299999535083701</v>
      </c>
      <c r="C5" s="3">
        <f>AVERAGEIFS('New data'!$AJ:$AJ,'New data'!$E:$E,$A5)</f>
        <v>9.6899036615325188E-2</v>
      </c>
      <c r="D5" s="3">
        <f>ABS($C5)</f>
        <v>9.6899036615325188E-2</v>
      </c>
      <c r="E5" s="3">
        <f>AVERAGEIFS('New data'!$AL:$AL,'New data'!$E:$E,$A5)</f>
        <v>-0.12820949056039821</v>
      </c>
      <c r="F5" s="3">
        <f>ABS($E5)</f>
        <v>0.12820949056039821</v>
      </c>
      <c r="G5" s="3">
        <f>ABS($D5-$F5)</f>
        <v>3.1310453945073022E-2</v>
      </c>
    </row>
    <row r="6" spans="1:9" hidden="1" x14ac:dyDescent="0.25">
      <c r="A6" t="s">
        <v>543</v>
      </c>
      <c r="B6" s="3">
        <f>AVERAGEIFS('New data'!$M:$M,'New data'!$E:$E,$A6)</f>
        <v>0.111000001430511</v>
      </c>
      <c r="C6" s="3">
        <f>AVERAGEIFS('New data'!$AJ:$AJ,'New data'!$E:$E,$A6)</f>
        <v>3.8124169097188881E-2</v>
      </c>
      <c r="D6" s="3">
        <f>ABS($C6)</f>
        <v>3.8124169097188881E-2</v>
      </c>
      <c r="E6" s="3">
        <f>AVERAGEIFS('New data'!$AL:$AL,'New data'!$E:$E,$A6)</f>
        <v>7.0251684879706358E-2</v>
      </c>
      <c r="F6" s="3">
        <f>ABS($E6)</f>
        <v>7.0251684879706358E-2</v>
      </c>
      <c r="G6" s="3">
        <f>ABS($D6-$F6)</f>
        <v>3.2127515782517477E-2</v>
      </c>
    </row>
    <row r="7" spans="1:9" hidden="1" x14ac:dyDescent="0.25">
      <c r="A7" t="s">
        <v>566</v>
      </c>
      <c r="B7" s="3">
        <f>AVERAGEIFS('New data'!$M:$M,'New data'!$E:$E,$A7)</f>
        <v>0.104000002145767</v>
      </c>
      <c r="C7" s="3">
        <f>AVERAGEIFS('New data'!$AJ:$AJ,'New data'!$E:$E,$A7)</f>
        <v>3.2002042522971778E-2</v>
      </c>
      <c r="D7" s="3">
        <f>ABS($C7)</f>
        <v>3.2002042522971778E-2</v>
      </c>
      <c r="E7" s="3">
        <f>AVERAGEIFS('New data'!$AL:$AL,'New data'!$E:$E,$A7)</f>
        <v>7.1160639075763074E-2</v>
      </c>
      <c r="F7" s="3">
        <f>ABS($E7)</f>
        <v>7.1160639075763074E-2</v>
      </c>
      <c r="G7" s="3">
        <f>ABS($D7-$F7)</f>
        <v>3.9158596552791296E-2</v>
      </c>
    </row>
    <row r="8" spans="1:9" hidden="1" x14ac:dyDescent="0.25">
      <c r="A8" t="s">
        <v>568</v>
      </c>
      <c r="B8" s="3">
        <f>AVERAGEIFS('New data'!$M:$M,'New data'!$E:$E,$A8)</f>
        <v>0.12700000405311501</v>
      </c>
      <c r="C8" s="3">
        <f>AVERAGEIFS('New data'!$AJ:$AJ,'New data'!$E:$E,$A8)</f>
        <v>3.9015302239969366E-2</v>
      </c>
      <c r="D8" s="3">
        <f>ABS($C8)</f>
        <v>3.9015302239969366E-2</v>
      </c>
      <c r="E8" s="3">
        <f>AVERAGEIFS('New data'!$AL:$AL,'New data'!$E:$E,$A8)</f>
        <v>8.6026010142083387E-2</v>
      </c>
      <c r="F8" s="3">
        <f>ABS($E8)</f>
        <v>8.6026010142083387E-2</v>
      </c>
      <c r="G8" s="3">
        <f>ABS($D8-$F8)</f>
        <v>4.7010707902114021E-2</v>
      </c>
    </row>
    <row r="9" spans="1:9" hidden="1" x14ac:dyDescent="0.25">
      <c r="A9" t="s">
        <v>575</v>
      </c>
      <c r="B9" s="3">
        <f>AVERAGEIFS('New data'!$M:$M,'New data'!$E:$E,$A9)</f>
        <v>0.112999998033046</v>
      </c>
      <c r="C9" s="3">
        <f>AVERAGEIFS('New data'!$AJ:$AJ,'New data'!$E:$E,$A9)</f>
        <v>3.5630286481516969E-2</v>
      </c>
      <c r="D9" s="3">
        <f>ABS($C9)</f>
        <v>3.5630286481516969E-2</v>
      </c>
      <c r="E9" s="3">
        <f>AVERAGEIFS('New data'!$AL:$AL,'New data'!$E:$E,$A9)</f>
        <v>8.5715147238761558E-2</v>
      </c>
      <c r="F9" s="3">
        <f>ABS($E9)</f>
        <v>8.5715147238761558E-2</v>
      </c>
      <c r="G9" s="3">
        <f>ABS($D9-$F9)</f>
        <v>5.0084860757244588E-2</v>
      </c>
    </row>
    <row r="10" spans="1:9" x14ac:dyDescent="0.25">
      <c r="A10" t="s">
        <v>617</v>
      </c>
      <c r="B10" s="3">
        <f>AVERAGEIFS('New data'!$M:$M,'New data'!$E:$E,$A10)</f>
        <v>0.86199998855590798</v>
      </c>
      <c r="C10" s="3">
        <f>AVERAGEIFS('New data'!$AJ:$AJ,'New data'!$E:$E,$A10)</f>
        <v>1.6489207938619075</v>
      </c>
      <c r="D10" s="3">
        <f>ABS($C10)</f>
        <v>1.6489207938619075</v>
      </c>
      <c r="E10" s="3">
        <f>AVERAGEIFS('New data'!$AL:$AL,'New data'!$E:$E,$A10)</f>
        <v>-1.6990683855573385</v>
      </c>
      <c r="F10" s="3">
        <f>ABS($E10)</f>
        <v>1.6990683855573385</v>
      </c>
      <c r="G10" s="3">
        <f>ABS($D10-$F10)</f>
        <v>5.0147591695431037E-2</v>
      </c>
      <c r="H10" s="3">
        <f>AVERAGEIFS('New data'!$O:$O,'New data'!$E:$E,$A10)</f>
        <v>0.70370638370513905</v>
      </c>
      <c r="I10" s="14">
        <f>AVERAGEIFS('New data'!$J:$J,'New data'!$E:$E,$A10)</f>
        <v>90.890159606933594</v>
      </c>
    </row>
    <row r="11" spans="1:9" hidden="1" x14ac:dyDescent="0.25">
      <c r="A11" t="s">
        <v>567</v>
      </c>
      <c r="B11" s="3">
        <f>AVERAGEIFS('New data'!$M:$M,'New data'!$E:$E,$A11)</f>
        <v>0.168999999761581</v>
      </c>
      <c r="C11" s="3">
        <f>AVERAGEIFS('New data'!$AJ:$AJ,'New data'!$E:$E,$A11)</f>
        <v>5.6060551523362388E-2</v>
      </c>
      <c r="D11" s="3">
        <f>ABS($C11)</f>
        <v>5.6060551523362388E-2</v>
      </c>
      <c r="E11" s="3">
        <f>AVERAGEIFS('New data'!$AL:$AL,'New data'!$E:$E,$A11)</f>
        <v>0.10961412983298484</v>
      </c>
      <c r="F11" s="3">
        <f>ABS($E11)</f>
        <v>0.10961412983298484</v>
      </c>
      <c r="G11" s="3">
        <f>ABS($D11-$F11)</f>
        <v>5.355357830962245E-2</v>
      </c>
    </row>
    <row r="12" spans="1:9" hidden="1" x14ac:dyDescent="0.25">
      <c r="A12" t="s">
        <v>569</v>
      </c>
      <c r="B12" s="3">
        <f>AVERAGEIFS('New data'!$M:$M,'New data'!$E:$E,$A12)</f>
        <v>0.103000000119209</v>
      </c>
      <c r="C12" s="3">
        <f>AVERAGEIFS('New data'!$AJ:$AJ,'New data'!$E:$E,$A12)</f>
        <v>1.0895773217205596E-2</v>
      </c>
      <c r="D12" s="3">
        <f>ABS($C12)</f>
        <v>1.0895773217205596E-2</v>
      </c>
      <c r="E12" s="3">
        <f>AVERAGEIFS('New data'!$AL:$AL,'New data'!$E:$E,$A12)</f>
        <v>9.149326941899727E-2</v>
      </c>
      <c r="F12" s="3">
        <f>ABS($E12)</f>
        <v>9.149326941899727E-2</v>
      </c>
      <c r="G12" s="3">
        <f>ABS($D12-$F12)</f>
        <v>8.0597496201791671E-2</v>
      </c>
    </row>
    <row r="13" spans="1:9" x14ac:dyDescent="0.25">
      <c r="A13" t="s">
        <v>632</v>
      </c>
      <c r="B13" s="3">
        <f>AVERAGEIFS('New data'!$M:$M,'New data'!$E:$E,$A13)</f>
        <v>0.103000000119209</v>
      </c>
      <c r="C13" s="3">
        <f>AVERAGEIFS('New data'!$AJ:$AJ,'New data'!$E:$E,$A13)</f>
        <v>1.080619634322718E-2</v>
      </c>
      <c r="D13" s="3">
        <f>ABS($C13)</f>
        <v>1.080619634322718E-2</v>
      </c>
      <c r="E13" s="3">
        <f>AVERAGEIFS('New data'!$AL:$AL,'New data'!$E:$E,$A13)</f>
        <v>9.1586867439327285E-2</v>
      </c>
      <c r="F13" s="3">
        <f>ABS($E13)</f>
        <v>9.1586867439327285E-2</v>
      </c>
      <c r="G13" s="3">
        <f>ABS($D13-$F13)</f>
        <v>8.0780671096100098E-2</v>
      </c>
      <c r="H13" s="3">
        <f>AVERAGEIFS('New data'!$O:$O,'New data'!$E:$E,$A13)</f>
        <v>0.49675807356834401</v>
      </c>
      <c r="I13" s="14">
        <f>AVERAGEIFS('New data'!$J:$J,'New data'!$E:$E,$A13)</f>
        <v>22.57958984375</v>
      </c>
    </row>
    <row r="14" spans="1:9" hidden="1" x14ac:dyDescent="0.25">
      <c r="A14" t="s">
        <v>538</v>
      </c>
      <c r="B14" s="3">
        <f>AVERAGEIFS('New data'!$M:$M,'New data'!$E:$E,$A14)</f>
        <v>9.8999999463558197E-2</v>
      </c>
      <c r="C14" s="3">
        <f>AVERAGEIFS('New data'!$AJ:$AJ,'New data'!$E:$E,$A14)</f>
        <v>8.5750024303105164E-3</v>
      </c>
      <c r="D14" s="3">
        <f>ABS($C14)</f>
        <v>8.5750024303105164E-3</v>
      </c>
      <c r="E14" s="3">
        <f>AVERAGEIFS('New data'!$AL:$AL,'New data'!$E:$E,$A14)</f>
        <v>8.9914945562918333E-2</v>
      </c>
      <c r="F14" s="3">
        <f>ABS($E14)</f>
        <v>8.9914945562918333E-2</v>
      </c>
      <c r="G14" s="3">
        <f>ABS($D14-$F14)</f>
        <v>8.1339943132607812E-2</v>
      </c>
    </row>
    <row r="15" spans="1:9" hidden="1" x14ac:dyDescent="0.25">
      <c r="A15" t="s">
        <v>512</v>
      </c>
      <c r="B15" s="3">
        <f>AVERAGEIFS('New data'!$M:$M,'New data'!$E:$E,$A15)</f>
        <v>0.53200000524520796</v>
      </c>
      <c r="C15" s="3">
        <f>AVERAGEIFS('New data'!$AJ:$AJ,'New data'!$E:$E,$A15)</f>
        <v>0.12052152896330905</v>
      </c>
      <c r="D15" s="3">
        <f>ABS($C15)</f>
        <v>0.12052152896330905</v>
      </c>
      <c r="E15" s="3">
        <f>AVERAGEIFS('New data'!$AL:$AL,'New data'!$E:$E,$A15)</f>
        <v>0.20287150843883292</v>
      </c>
      <c r="F15" s="3">
        <f>ABS($E15)</f>
        <v>0.20287150843883292</v>
      </c>
      <c r="G15" s="3">
        <f>ABS($D15-$F15)</f>
        <v>8.2349979475523874E-2</v>
      </c>
    </row>
    <row r="16" spans="1:9" hidden="1" x14ac:dyDescent="0.25">
      <c r="A16" t="s">
        <v>415</v>
      </c>
      <c r="B16" s="3">
        <f>AVERAGEIFS('New data'!$M:$M,'New data'!$E:$E,$A16)</f>
        <v>0.111000001430511</v>
      </c>
      <c r="C16" s="3">
        <f>AVERAGEIFS('New data'!$AJ:$AJ,'New data'!$E:$E,$A16)</f>
        <v>9.9621133511994919E-2</v>
      </c>
      <c r="D16" s="3">
        <f>ABS($C16)</f>
        <v>9.9621133511994919E-2</v>
      </c>
      <c r="E16" s="3">
        <f>AVERAGEIFS('New data'!$AL:$AL,'New data'!$E:$E,$A16)</f>
        <v>1.0474470840695022E-2</v>
      </c>
      <c r="F16" s="3">
        <f>ABS($E16)</f>
        <v>1.0474470840695022E-2</v>
      </c>
      <c r="G16" s="3">
        <f>ABS($D16-$F16)</f>
        <v>8.9146662671299892E-2</v>
      </c>
    </row>
    <row r="17" spans="1:9" x14ac:dyDescent="0.25">
      <c r="A17" t="s">
        <v>600</v>
      </c>
      <c r="B17" s="3">
        <f>AVERAGEIFS('New data'!$M:$M,'New data'!$E:$E,$A17)</f>
        <v>0.54199999570846502</v>
      </c>
      <c r="C17" s="3">
        <f>AVERAGEIFS('New data'!$AJ:$AJ,'New data'!$E:$E,$A17)</f>
        <v>0.12026593508591997</v>
      </c>
      <c r="D17" s="3">
        <f>ABS($C17)</f>
        <v>0.12026593508591997</v>
      </c>
      <c r="E17" s="3">
        <f>AVERAGEIFS('New data'!$AL:$AL,'New data'!$E:$E,$A17)</f>
        <v>2.304318517451949E-2</v>
      </c>
      <c r="F17" s="3">
        <f>ABS($E17)</f>
        <v>2.304318517451949E-2</v>
      </c>
      <c r="G17" s="3">
        <f>ABS($D17-$F17)</f>
        <v>9.722274991140048E-2</v>
      </c>
      <c r="H17" s="3">
        <f>AVERAGEIFS('New data'!$O:$O,'New data'!$E:$E,$A17)</f>
        <v>0.33218958973884499</v>
      </c>
      <c r="I17" s="14">
        <f>AVERAGEIFS('New data'!$J:$J,'New data'!$E:$E,$A17)</f>
        <v>51.841480255126903</v>
      </c>
    </row>
    <row r="18" spans="1:9" hidden="1" x14ac:dyDescent="0.25">
      <c r="A18" t="s">
        <v>410</v>
      </c>
      <c r="B18" s="3">
        <f>AVERAGEIFS('New data'!$M:$M,'New data'!$E:$E,$A18)</f>
        <v>9.8999999463558197E-2</v>
      </c>
      <c r="C18" s="3">
        <f>AVERAGEIFS('New data'!$AJ:$AJ,'New data'!$E:$E,$A18)</f>
        <v>4.8661945013018539E-4</v>
      </c>
      <c r="D18" s="3">
        <f>ABS($C18)</f>
        <v>4.8661945013018539E-4</v>
      </c>
      <c r="E18" s="3">
        <f>AVERAGEIFS('New data'!$AL:$AL,'New data'!$E:$E,$A18)</f>
        <v>9.8481361259626421E-2</v>
      </c>
      <c r="F18" s="3">
        <f>ABS($E18)</f>
        <v>9.8481361259626421E-2</v>
      </c>
      <c r="G18" s="3">
        <f>ABS($D18-$F18)</f>
        <v>9.799474180949623E-2</v>
      </c>
    </row>
    <row r="19" spans="1:9" hidden="1" x14ac:dyDescent="0.25">
      <c r="A19" t="s">
        <v>466</v>
      </c>
      <c r="B19" s="3">
        <f>AVERAGEIFS('New data'!$M:$M,'New data'!$E:$E,$A19)</f>
        <v>9.8999999463558197E-2</v>
      </c>
      <c r="C19" s="3">
        <f>AVERAGEIFS('New data'!$AJ:$AJ,'New data'!$E:$E,$A19)</f>
        <v>0</v>
      </c>
      <c r="D19" s="3">
        <f>ABS($C19)</f>
        <v>0</v>
      </c>
      <c r="E19" s="3">
        <f>AVERAGEIFS('New data'!$AL:$AL,'New data'!$E:$E,$A19)</f>
        <v>9.9001159855761509E-2</v>
      </c>
      <c r="F19" s="3">
        <f>ABS($E19)</f>
        <v>9.9001159855761509E-2</v>
      </c>
      <c r="G19" s="3">
        <f>ABS($D19-$F19)</f>
        <v>9.9001159855761509E-2</v>
      </c>
    </row>
    <row r="20" spans="1:9" x14ac:dyDescent="0.25">
      <c r="A20" t="s">
        <v>603</v>
      </c>
      <c r="B20" s="3">
        <f>AVERAGEIFS('New data'!$M:$M,'New data'!$E:$E,$A20)</f>
        <v>9.8999999463558197E-2</v>
      </c>
      <c r="C20" s="3">
        <f>AVERAGEIFS('New data'!$AJ:$AJ,'New data'!$E:$E,$A20)</f>
        <v>-2.2162231299475334E-2</v>
      </c>
      <c r="D20" s="3">
        <f>ABS($C20)</f>
        <v>2.2162231299475334E-2</v>
      </c>
      <c r="E20" s="3">
        <f>AVERAGEIFS('New data'!$AL:$AL,'New data'!$E:$E,$A20)</f>
        <v>0.12322280284959664</v>
      </c>
      <c r="F20" s="3">
        <f>ABS($E20)</f>
        <v>0.12322280284959664</v>
      </c>
      <c r="G20" s="3">
        <f>ABS($D20-$F20)</f>
        <v>0.1010605715501213</v>
      </c>
      <c r="H20" s="3">
        <f>AVERAGEIFS('New data'!$O:$O,'New data'!$E:$E,$A20)</f>
        <v>0.52426260709762496</v>
      </c>
      <c r="I20" s="14">
        <f>AVERAGEIFS('New data'!$J:$J,'New data'!$E:$E,$A20)</f>
        <v>21.026401519775298</v>
      </c>
    </row>
    <row r="21" spans="1:9" hidden="1" x14ac:dyDescent="0.25">
      <c r="A21" t="s">
        <v>497</v>
      </c>
      <c r="B21" s="3">
        <f>AVERAGEIFS('New data'!$M:$M,'New data'!$E:$E,$A21)</f>
        <v>0.103000000119209</v>
      </c>
      <c r="C21" s="3">
        <f>AVERAGEIFS('New data'!$AJ:$AJ,'New data'!$E:$E,$A21)</f>
        <v>0</v>
      </c>
      <c r="D21" s="3">
        <f>ABS($C21)</f>
        <v>0</v>
      </c>
      <c r="E21" s="3">
        <f>AVERAGEIFS('New data'!$AL:$AL,'New data'!$E:$E,$A21)</f>
        <v>0.10300118616976009</v>
      </c>
      <c r="F21" s="3">
        <f>ABS($E21)</f>
        <v>0.10300118616976009</v>
      </c>
      <c r="G21" s="3">
        <f>ABS($D21-$F21)</f>
        <v>0.10300118616976009</v>
      </c>
    </row>
    <row r="22" spans="1:9" hidden="1" x14ac:dyDescent="0.25">
      <c r="A22" t="s">
        <v>467</v>
      </c>
      <c r="B22" s="3">
        <f>AVERAGEIFS('New data'!$M:$M,'New data'!$E:$E,$A22)</f>
        <v>0.104000002145767</v>
      </c>
      <c r="C22" s="3">
        <f>AVERAGEIFS('New data'!$AJ:$AJ,'New data'!$E:$E,$A22)</f>
        <v>0</v>
      </c>
      <c r="D22" s="3">
        <f>ABS($C22)</f>
        <v>0</v>
      </c>
      <c r="E22" s="3">
        <f>AVERAGEIFS('New data'!$AL:$AL,'New data'!$E:$E,$A22)</f>
        <v>0.10400105464232666</v>
      </c>
      <c r="F22" s="3">
        <f>ABS($E22)</f>
        <v>0.10400105464232666</v>
      </c>
      <c r="G22" s="3">
        <f>ABS($D22-$F22)</f>
        <v>0.10400105464232666</v>
      </c>
    </row>
    <row r="23" spans="1:9" hidden="1" x14ac:dyDescent="0.25">
      <c r="A23" t="s">
        <v>494</v>
      </c>
      <c r="B23" s="3">
        <f>AVERAGEIFS('New data'!$M:$M,'New data'!$E:$E,$A23)</f>
        <v>0.104000002145767</v>
      </c>
      <c r="C23" s="3">
        <f>AVERAGEIFS('New data'!$AJ:$AJ,'New data'!$E:$E,$A23)</f>
        <v>0</v>
      </c>
      <c r="D23" s="3">
        <f>ABS($C23)</f>
        <v>0</v>
      </c>
      <c r="E23" s="3">
        <f>AVERAGEIFS('New data'!$AL:$AL,'New data'!$E:$E,$A23)</f>
        <v>0.10400165355149478</v>
      </c>
      <c r="F23" s="3">
        <f>ABS($E23)</f>
        <v>0.10400165355149478</v>
      </c>
      <c r="G23" s="3">
        <f>ABS($D23-$F23)</f>
        <v>0.10400165355149478</v>
      </c>
    </row>
    <row r="24" spans="1:9" x14ac:dyDescent="0.25">
      <c r="A24" t="s">
        <v>638</v>
      </c>
      <c r="B24" s="3">
        <f>AVERAGEIFS('New data'!$M:$M,'New data'!$E:$E,$A24)</f>
        <v>0.112999998033046</v>
      </c>
      <c r="C24" s="3">
        <f>AVERAGEIFS('New data'!$AJ:$AJ,'New data'!$E:$E,$A24)</f>
        <v>8.251874877965866E-3</v>
      </c>
      <c r="D24" s="3">
        <f>ABS($C24)</f>
        <v>8.251874877965866E-3</v>
      </c>
      <c r="E24" s="3">
        <f>AVERAGEIFS('New data'!$AL:$AL,'New data'!$E:$E,$A24)</f>
        <v>0.11387638246794277</v>
      </c>
      <c r="F24" s="3">
        <f>ABS($E24)</f>
        <v>0.11387638246794277</v>
      </c>
      <c r="G24" s="3">
        <f>ABS($D24-$F24)</f>
        <v>0.10562450758997691</v>
      </c>
      <c r="H24" s="3">
        <f>AVERAGEIFS('New data'!$O:$O,'New data'!$E:$E,$A24)</f>
        <v>0.53928226232528598</v>
      </c>
      <c r="I24" s="14">
        <f>AVERAGEIFS('New data'!$J:$J,'New data'!$E:$E,$A24)</f>
        <v>26.4136657714843</v>
      </c>
    </row>
    <row r="25" spans="1:9" x14ac:dyDescent="0.25">
      <c r="A25" t="s">
        <v>598</v>
      </c>
      <c r="B25" s="3">
        <f>AVERAGEIFS('New data'!$M:$M,'New data'!$E:$E,$A25)</f>
        <v>0.77999997138976995</v>
      </c>
      <c r="C25" s="3">
        <f>AVERAGEIFS('New data'!$AJ:$AJ,'New data'!$E:$E,$A25)</f>
        <v>0.51001615874114359</v>
      </c>
      <c r="D25" s="3">
        <f>ABS($C25)</f>
        <v>0.51001615874114359</v>
      </c>
      <c r="E25" s="3">
        <f>AVERAGEIFS('New data'!$AL:$AL,'New data'!$E:$E,$A25)</f>
        <v>0.40414161153620209</v>
      </c>
      <c r="F25" s="3">
        <f>ABS($E25)</f>
        <v>0.40414161153620209</v>
      </c>
      <c r="G25" s="3">
        <f>ABS($D25-$F25)</f>
        <v>0.10587454720494149</v>
      </c>
      <c r="H25" s="3">
        <f>AVERAGEIFS('New data'!$O:$O,'New data'!$E:$E,$A25)</f>
        <v>0.39162078499794001</v>
      </c>
      <c r="I25" s="14">
        <f>AVERAGEIFS('New data'!$J:$J,'New data'!$E:$E,$A25)</f>
        <v>59.732048034667898</v>
      </c>
    </row>
    <row r="26" spans="1:9" hidden="1" x14ac:dyDescent="0.25">
      <c r="A26" t="s">
        <v>411</v>
      </c>
      <c r="B26" s="3">
        <f>AVERAGEIFS('New data'!$M:$M,'New data'!$E:$E,$A26)</f>
        <v>0.104000002145767</v>
      </c>
      <c r="C26" s="3">
        <f>AVERAGEIFS('New data'!$AJ:$AJ,'New data'!$E:$E,$A26)</f>
        <v>0.11880242582065158</v>
      </c>
      <c r="D26" s="3">
        <f>ABS($C26)</f>
        <v>0.11880242582065158</v>
      </c>
      <c r="E26" s="3">
        <f>AVERAGEIFS('New data'!$AL:$AL,'New data'!$E:$E,$A26)</f>
        <v>-1.2434152466456582E-2</v>
      </c>
      <c r="F26" s="3">
        <f>ABS($E26)</f>
        <v>1.2434152466456582E-2</v>
      </c>
      <c r="G26" s="3">
        <f>ABS($D26-$F26)</f>
        <v>0.10636827335419499</v>
      </c>
    </row>
    <row r="27" spans="1:9" hidden="1" x14ac:dyDescent="0.25">
      <c r="A27" t="s">
        <v>413</v>
      </c>
      <c r="B27" s="3">
        <f>AVERAGEIFS('New data'!$M:$M,'New data'!$E:$E,$A27)</f>
        <v>0.89200001955032304</v>
      </c>
      <c r="C27" s="3">
        <f>AVERAGEIFS('New data'!$AJ:$AJ,'New data'!$E:$E,$A27)</f>
        <v>1.5454857175569907</v>
      </c>
      <c r="D27" s="3">
        <f>ABS($C27)</f>
        <v>1.5454857175569907</v>
      </c>
      <c r="E27" s="3">
        <f>AVERAGEIFS('New data'!$AL:$AL,'New data'!$E:$E,$A27)</f>
        <v>-1.6535382180723963</v>
      </c>
      <c r="F27" s="3">
        <f>ABS($E27)</f>
        <v>1.6535382180723963</v>
      </c>
      <c r="G27" s="3">
        <f>ABS($D27-$F27)</f>
        <v>0.1080525005154056</v>
      </c>
    </row>
    <row r="28" spans="1:9" hidden="1" x14ac:dyDescent="0.25">
      <c r="A28" t="s">
        <v>424</v>
      </c>
      <c r="B28" s="3">
        <f>AVERAGEIFS('New data'!$M:$M,'New data'!$E:$E,$A28)</f>
        <v>0.86199998855590798</v>
      </c>
      <c r="C28" s="3">
        <f>AVERAGEIFS('New data'!$AJ:$AJ,'New data'!$E:$E,$A28)</f>
        <v>1.4940376882027275</v>
      </c>
      <c r="D28" s="3">
        <f>ABS($C28)</f>
        <v>1.4940376882027275</v>
      </c>
      <c r="E28" s="3">
        <f>AVERAGEIFS('New data'!$AL:$AL,'New data'!$E:$E,$A28)</f>
        <v>-1.6026139283963303</v>
      </c>
      <c r="F28" s="3">
        <f>ABS($E28)</f>
        <v>1.6026139283963303</v>
      </c>
      <c r="G28" s="3">
        <f>ABS($D28-$F28)</f>
        <v>0.10857624019360279</v>
      </c>
    </row>
    <row r="29" spans="1:9" hidden="1" x14ac:dyDescent="0.25">
      <c r="A29" t="s">
        <v>441</v>
      </c>
      <c r="B29" s="3">
        <f>AVERAGEIFS('New data'!$M:$M,'New data'!$E:$E,$A29)</f>
        <v>0.103000000119209</v>
      </c>
      <c r="C29" s="3">
        <f>AVERAGEIFS('New data'!$AJ:$AJ,'New data'!$E:$E,$A29)</f>
        <v>-5.0187721952436017E-2</v>
      </c>
      <c r="D29" s="3">
        <f>ABS($C29)</f>
        <v>5.0187721952436017E-2</v>
      </c>
      <c r="E29" s="3">
        <f>AVERAGEIFS('New data'!$AL:$AL,'New data'!$E:$E,$A29)</f>
        <v>0.15941750445371036</v>
      </c>
      <c r="F29" s="3">
        <f>ABS($E29)</f>
        <v>0.15941750445371036</v>
      </c>
      <c r="G29" s="3">
        <f>ABS($D29-$F29)</f>
        <v>0.10922978250127435</v>
      </c>
    </row>
    <row r="30" spans="1:9" hidden="1" x14ac:dyDescent="0.25">
      <c r="A30" t="s">
        <v>438</v>
      </c>
      <c r="B30" s="3">
        <f>AVERAGEIFS('New data'!$M:$M,'New data'!$E:$E,$A30)</f>
        <v>0.104000002145767</v>
      </c>
      <c r="C30" s="3">
        <f>AVERAGEIFS('New data'!$AJ:$AJ,'New data'!$E:$E,$A30)</f>
        <v>0.11176716138091443</v>
      </c>
      <c r="D30" s="3">
        <f>ABS($C30)</f>
        <v>0.11176716138091443</v>
      </c>
      <c r="E30" s="3">
        <f>AVERAGEIFS('New data'!$AL:$AL,'New data'!$E:$E,$A30)</f>
        <v>-2.4665195814099392E-3</v>
      </c>
      <c r="F30" s="3">
        <f>ABS($E30)</f>
        <v>2.4665195814099392E-3</v>
      </c>
      <c r="G30" s="3">
        <f>ABS($D30-$F30)</f>
        <v>0.10930064179950449</v>
      </c>
    </row>
    <row r="31" spans="1:9" hidden="1" x14ac:dyDescent="0.25">
      <c r="A31" t="s">
        <v>471</v>
      </c>
      <c r="B31" s="3">
        <f>AVERAGEIFS('New data'!$M:$M,'New data'!$E:$E,$A31)</f>
        <v>0.111000001430511</v>
      </c>
      <c r="C31" s="3">
        <f>AVERAGEIFS('New data'!$AJ:$AJ,'New data'!$E:$E,$A31)</f>
        <v>0</v>
      </c>
      <c r="D31" s="3">
        <f>ABS($C31)</f>
        <v>0</v>
      </c>
      <c r="E31" s="3">
        <f>AVERAGEIFS('New data'!$AL:$AL,'New data'!$E:$E,$A31)</f>
        <v>0.11100148255439453</v>
      </c>
      <c r="F31" s="3">
        <f>ABS($E31)</f>
        <v>0.11100148255439453</v>
      </c>
      <c r="G31" s="3">
        <f>ABS($D31-$F31)</f>
        <v>0.11100148255439453</v>
      </c>
    </row>
    <row r="32" spans="1:9" x14ac:dyDescent="0.25">
      <c r="A32" t="s">
        <v>608</v>
      </c>
      <c r="B32" s="3">
        <f>AVERAGEIFS('New data'!$M:$M,'New data'!$E:$E,$A32)</f>
        <v>0.111000001430511</v>
      </c>
      <c r="C32" s="3">
        <f>AVERAGEIFS('New data'!$AJ:$AJ,'New data'!$E:$E,$A32)</f>
        <v>0.11909811055180503</v>
      </c>
      <c r="D32" s="3">
        <f>ABS($C32)</f>
        <v>0.11909811055180503</v>
      </c>
      <c r="E32" s="3">
        <f>AVERAGEIFS('New data'!$AL:$AL,'New data'!$E:$E,$A32)</f>
        <v>-7.0879622912538819E-3</v>
      </c>
      <c r="F32" s="3">
        <f>ABS($E32)</f>
        <v>7.0879622912538819E-3</v>
      </c>
      <c r="G32" s="3">
        <f>ABS($D32-$F32)</f>
        <v>0.11201014826055114</v>
      </c>
      <c r="H32" s="3">
        <f>AVERAGEIFS('New data'!$O:$O,'New data'!$E:$E,$A32)</f>
        <v>0.38944986462593001</v>
      </c>
      <c r="I32" s="14">
        <f>AVERAGEIFS('New data'!$J:$J,'New data'!$E:$E,$A32)</f>
        <v>18.404829025268501</v>
      </c>
    </row>
    <row r="33" spans="1:9" x14ac:dyDescent="0.25">
      <c r="A33" t="s">
        <v>604</v>
      </c>
      <c r="B33" s="3">
        <f>AVERAGEIFS('New data'!$M:$M,'New data'!$E:$E,$A33)</f>
        <v>0.104000002145767</v>
      </c>
      <c r="C33" s="3">
        <f>AVERAGEIFS('New data'!$AJ:$AJ,'New data'!$E:$E,$A33)</f>
        <v>0.16727939267076852</v>
      </c>
      <c r="D33" s="3">
        <f>ABS($C33)</f>
        <v>0.16727939267076852</v>
      </c>
      <c r="E33" s="3">
        <f>AVERAGEIFS('New data'!$AL:$AL,'New data'!$E:$E,$A33)</f>
        <v>-5.3136516258875326E-2</v>
      </c>
      <c r="F33" s="3">
        <f>ABS($E33)</f>
        <v>5.3136516258875326E-2</v>
      </c>
      <c r="G33" s="3">
        <f>ABS($D33-$F33)</f>
        <v>0.11414287641189319</v>
      </c>
      <c r="H33" s="3">
        <f>AVERAGEIFS('New data'!$O:$O,'New data'!$E:$E,$A33)</f>
        <v>0.331179469823837</v>
      </c>
      <c r="I33" s="14">
        <f>AVERAGEIFS('New data'!$J:$J,'New data'!$E:$E,$A33)</f>
        <v>16.893653869628899</v>
      </c>
    </row>
    <row r="34" spans="1:9" x14ac:dyDescent="0.25">
      <c r="A34" t="s">
        <v>629</v>
      </c>
      <c r="B34" s="3">
        <f>AVERAGEIFS('New data'!$M:$M,'New data'!$E:$E,$A34)</f>
        <v>0.104000002145767</v>
      </c>
      <c r="C34" s="3">
        <f>AVERAGEIFS('New data'!$AJ:$AJ,'New data'!$E:$E,$A34)</f>
        <v>0.15534546293533444</v>
      </c>
      <c r="D34" s="3">
        <f>ABS($C34)</f>
        <v>0.15534546293533444</v>
      </c>
      <c r="E34" s="3">
        <f>AVERAGEIFS('New data'!$AL:$AL,'New data'!$E:$E,$A34)</f>
        <v>-3.8397082205673963E-2</v>
      </c>
      <c r="F34" s="3">
        <f>ABS($E34)</f>
        <v>3.8397082205673963E-2</v>
      </c>
      <c r="G34" s="3">
        <f>ABS($D34-$F34)</f>
        <v>0.11694838072966048</v>
      </c>
      <c r="H34" s="3">
        <f>AVERAGEIFS('New data'!$O:$O,'New data'!$E:$E,$A34)</f>
        <v>0.441332638263702</v>
      </c>
      <c r="I34" s="14">
        <f>AVERAGEIFS('New data'!$J:$J,'New data'!$E:$E,$A34)</f>
        <v>20.766408920288001</v>
      </c>
    </row>
    <row r="35" spans="1:9" hidden="1" x14ac:dyDescent="0.25">
      <c r="A35" t="s">
        <v>503</v>
      </c>
      <c r="B35" s="3">
        <f>AVERAGEIFS('New data'!$M:$M,'New data'!$E:$E,$A35)</f>
        <v>0.112999998033046</v>
      </c>
      <c r="C35" s="3">
        <f>AVERAGEIFS('New data'!$AJ:$AJ,'New data'!$E:$E,$A35)</f>
        <v>0</v>
      </c>
      <c r="D35" s="3">
        <f>ABS($C35)</f>
        <v>0</v>
      </c>
      <c r="E35" s="3">
        <f>AVERAGEIFS('New data'!$AL:$AL,'New data'!$E:$E,$A35)</f>
        <v>0.12266662441094095</v>
      </c>
      <c r="F35" s="3">
        <f>ABS($E35)</f>
        <v>0.12266662441094095</v>
      </c>
      <c r="G35" s="3">
        <f>ABS($D35-$F35)</f>
        <v>0.12266662441094095</v>
      </c>
    </row>
    <row r="36" spans="1:9" hidden="1" x14ac:dyDescent="0.25">
      <c r="A36" t="s">
        <v>447</v>
      </c>
      <c r="B36" s="3">
        <f>AVERAGEIFS('New data'!$M:$M,'New data'!$E:$E,$A36)</f>
        <v>0.112999998033046</v>
      </c>
      <c r="C36" s="3">
        <f>AVERAGEIFS('New data'!$AJ:$AJ,'New data'!$E:$E,$A36)</f>
        <v>-1.8592810402294397E-2</v>
      </c>
      <c r="D36" s="3">
        <f>ABS($C36)</f>
        <v>1.8592810402294397E-2</v>
      </c>
      <c r="E36" s="3">
        <f>AVERAGEIFS('New data'!$AL:$AL,'New data'!$E:$E,$A36)</f>
        <v>0.14301421723077801</v>
      </c>
      <c r="F36" s="3">
        <f>ABS($E36)</f>
        <v>0.14301421723077801</v>
      </c>
      <c r="G36" s="3">
        <f>ABS($D36-$F36)</f>
        <v>0.12442140682848361</v>
      </c>
    </row>
    <row r="37" spans="1:9" hidden="1" x14ac:dyDescent="0.25">
      <c r="A37" t="s">
        <v>496</v>
      </c>
      <c r="B37" s="3">
        <f>AVERAGEIFS('New data'!$M:$M,'New data'!$E:$E,$A37)</f>
        <v>0.12700000405311501</v>
      </c>
      <c r="C37" s="3">
        <f>AVERAGEIFS('New data'!$AJ:$AJ,'New data'!$E:$E,$A37)</f>
        <v>0</v>
      </c>
      <c r="D37" s="3">
        <f>ABS($C37)</f>
        <v>0</v>
      </c>
      <c r="E37" s="3">
        <f>AVERAGEIFS('New data'!$AL:$AL,'New data'!$E:$E,$A37)</f>
        <v>0.12700097076834888</v>
      </c>
      <c r="F37" s="3">
        <f>ABS($E37)</f>
        <v>0.12700097076834888</v>
      </c>
      <c r="G37" s="3">
        <f>ABS($D37-$F37)</f>
        <v>0.12700097076834888</v>
      </c>
    </row>
    <row r="38" spans="1:9" hidden="1" x14ac:dyDescent="0.25">
      <c r="A38" t="s">
        <v>509</v>
      </c>
      <c r="B38" s="3">
        <f>AVERAGEIFS('New data'!$M:$M,'New data'!$E:$E,$A38)</f>
        <v>0.70700001716613703</v>
      </c>
      <c r="C38" s="3">
        <f>AVERAGEIFS('New data'!$AJ:$AJ,'New data'!$E:$E,$A38)</f>
        <v>0.16299275001008728</v>
      </c>
      <c r="D38" s="3">
        <f>ABS($C38)</f>
        <v>0.16299275001008728</v>
      </c>
      <c r="E38" s="3">
        <f>AVERAGEIFS('New data'!$AL:$AL,'New data'!$E:$E,$A38)</f>
        <v>0.29083107712281386</v>
      </c>
      <c r="F38" s="3">
        <f>ABS($E38)</f>
        <v>0.29083107712281386</v>
      </c>
      <c r="G38" s="3">
        <f>ABS($D38-$F38)</f>
        <v>0.12783832711272658</v>
      </c>
    </row>
    <row r="39" spans="1:9" hidden="1" x14ac:dyDescent="0.25">
      <c r="A39" t="s">
        <v>514</v>
      </c>
      <c r="B39" s="3">
        <f>AVERAGEIFS('New data'!$M:$M,'New data'!$E:$E,$A39)</f>
        <v>0.44800001382827698</v>
      </c>
      <c r="C39" s="3">
        <f>AVERAGEIFS('New data'!$AJ:$AJ,'New data'!$E:$E,$A39)</f>
        <v>8.0693007737650771E-2</v>
      </c>
      <c r="D39" s="3">
        <f>ABS($C39)</f>
        <v>8.0693007737650771E-2</v>
      </c>
      <c r="E39" s="3">
        <f>AVERAGEIFS('New data'!$AL:$AL,'New data'!$E:$E,$A39)</f>
        <v>0.22790556351169911</v>
      </c>
      <c r="F39" s="3">
        <f>ABS($E39)</f>
        <v>0.22790556351169911</v>
      </c>
      <c r="G39" s="3">
        <f>ABS($D39-$F39)</f>
        <v>0.14721255577404835</v>
      </c>
    </row>
    <row r="40" spans="1:9" hidden="1" x14ac:dyDescent="0.25">
      <c r="A40" t="s">
        <v>448</v>
      </c>
      <c r="B40" s="3">
        <f>AVERAGEIFS('New data'!$M:$M,'New data'!$E:$E,$A40)</f>
        <v>0.90299999713897705</v>
      </c>
      <c r="C40" s="3">
        <f>AVERAGEIFS('New data'!$AJ:$AJ,'New data'!$E:$E,$A40)</f>
        <v>2.0070467982546676</v>
      </c>
      <c r="D40" s="3">
        <f>ABS($C40)</f>
        <v>2.0070467982546676</v>
      </c>
      <c r="E40" s="3">
        <f>AVERAGEIFS('New data'!$AL:$AL,'New data'!$E:$E,$A40)</f>
        <v>-2.1583989525623695</v>
      </c>
      <c r="F40" s="3">
        <f>ABS($E40)</f>
        <v>2.1583989525623695</v>
      </c>
      <c r="G40" s="3">
        <f>ABS($D40-$F40)</f>
        <v>0.15135215430770188</v>
      </c>
    </row>
    <row r="41" spans="1:9" x14ac:dyDescent="0.25">
      <c r="A41" t="s">
        <v>606</v>
      </c>
      <c r="B41" s="3">
        <f>AVERAGEIFS('New data'!$M:$M,'New data'!$E:$E,$A41)</f>
        <v>0.89200001955032304</v>
      </c>
      <c r="C41" s="3">
        <f>AVERAGEIFS('New data'!$AJ:$AJ,'New data'!$E:$E,$A41)</f>
        <v>1.4075307394743068</v>
      </c>
      <c r="D41" s="3">
        <f>ABS($C41)</f>
        <v>1.4075307394743068</v>
      </c>
      <c r="E41" s="3">
        <f>AVERAGEIFS('New data'!$AL:$AL,'New data'!$E:$E,$A41)</f>
        <v>-1.559158153665499</v>
      </c>
      <c r="F41" s="3">
        <f>ABS($E41)</f>
        <v>1.559158153665499</v>
      </c>
      <c r="G41" s="3">
        <f>ABS($D41-$F41)</f>
        <v>0.15162741419119219</v>
      </c>
      <c r="H41" s="3">
        <f>AVERAGEIFS('New data'!$O:$O,'New data'!$E:$E,$A41)</f>
        <v>0.83054435253143299</v>
      </c>
      <c r="I41" s="14">
        <f>AVERAGEIFS('New data'!$J:$J,'New data'!$E:$E,$A41)</f>
        <v>109.34432220458901</v>
      </c>
    </row>
    <row r="42" spans="1:9" hidden="1" x14ac:dyDescent="0.25">
      <c r="A42" t="s">
        <v>440</v>
      </c>
      <c r="B42" s="3">
        <f>AVERAGEIFS('New data'!$M:$M,'New data'!$E:$E,$A42)</f>
        <v>0.12700000405311501</v>
      </c>
      <c r="C42" s="3">
        <f>AVERAGEIFS('New data'!$AJ:$AJ,'New data'!$E:$E,$A42)</f>
        <v>0.25710585266025171</v>
      </c>
      <c r="D42" s="3">
        <f>ABS($C42)</f>
        <v>0.25710585266025171</v>
      </c>
      <c r="E42" s="3">
        <f>AVERAGEIFS('New data'!$AL:$AL,'New data'!$E:$E,$A42)</f>
        <v>-9.6174072470443309E-2</v>
      </c>
      <c r="F42" s="3">
        <f>ABS($E42)</f>
        <v>9.6174072470443309E-2</v>
      </c>
      <c r="G42" s="3">
        <f>ABS($D42-$F42)</f>
        <v>0.16093178018980842</v>
      </c>
    </row>
    <row r="43" spans="1:9" x14ac:dyDescent="0.25">
      <c r="A43" t="s">
        <v>639</v>
      </c>
      <c r="B43" s="3">
        <f>AVERAGEIFS('New data'!$M:$M,'New data'!$E:$E,$A43)</f>
        <v>0.90299999713897705</v>
      </c>
      <c r="C43" s="3">
        <f>AVERAGEIFS('New data'!$AJ:$AJ,'New data'!$E:$E,$A43)</f>
        <v>1.9866064613928578</v>
      </c>
      <c r="D43" s="3">
        <f>ABS($C43)</f>
        <v>1.9866064613928578</v>
      </c>
      <c r="E43" s="3">
        <f>AVERAGEIFS('New data'!$AL:$AL,'New data'!$E:$E,$A43)</f>
        <v>-2.1479596276979738</v>
      </c>
      <c r="F43" s="3">
        <f>ABS($E43)</f>
        <v>2.1479596276979738</v>
      </c>
      <c r="G43" s="3">
        <f>ABS($D43-$F43)</f>
        <v>0.16135316630511598</v>
      </c>
      <c r="H43" s="3">
        <f>AVERAGEIFS('New data'!$O:$O,'New data'!$E:$E,$A43)</f>
        <v>0.62432110309600797</v>
      </c>
      <c r="I43" s="14">
        <f>AVERAGEIFS('New data'!$J:$J,'New data'!$E:$E,$A43)</f>
        <v>87.915367126464801</v>
      </c>
    </row>
    <row r="44" spans="1:9" x14ac:dyDescent="0.25">
      <c r="A44" t="s">
        <v>645</v>
      </c>
      <c r="B44" s="3">
        <f>AVERAGEIFS('New data'!$M:$M,'New data'!$E:$E,$A44)</f>
        <v>0.53200000524520796</v>
      </c>
      <c r="C44" s="3">
        <f>AVERAGEIFS('New data'!$AJ:$AJ,'New data'!$E:$E,$A44)</f>
        <v>9.7575320884965594E-2</v>
      </c>
      <c r="D44" s="3">
        <f>ABS($C44)</f>
        <v>9.7575320884965594E-2</v>
      </c>
      <c r="E44" s="3">
        <f>AVERAGEIFS('New data'!$AL:$AL,'New data'!$E:$E,$A44)</f>
        <v>0.25996378372705919</v>
      </c>
      <c r="F44" s="3">
        <f>ABS($E44)</f>
        <v>0.25996378372705919</v>
      </c>
      <c r="G44" s="3">
        <f>ABS($D44-$F44)</f>
        <v>0.1623884628420936</v>
      </c>
      <c r="H44" s="3">
        <f>AVERAGEIFS('New data'!$O:$O,'New data'!$E:$E,$A44)</f>
        <v>0.48160052299499501</v>
      </c>
      <c r="I44" s="14">
        <f>AVERAGEIFS('New data'!$J:$J,'New data'!$E:$E,$A44)</f>
        <v>45.355594635009702</v>
      </c>
    </row>
    <row r="45" spans="1:9" x14ac:dyDescent="0.25">
      <c r="A45" t="s">
        <v>621</v>
      </c>
      <c r="B45" s="3">
        <f>AVERAGEIFS('New data'!$M:$M,'New data'!$E:$E,$A45)</f>
        <v>1</v>
      </c>
      <c r="C45" s="3">
        <f>AVERAGEIFS('New data'!$AJ:$AJ,'New data'!$E:$E,$A45)</f>
        <v>0.5825321101871479</v>
      </c>
      <c r="D45" s="3">
        <f>ABS($C45)</f>
        <v>0.5825321101871479</v>
      </c>
      <c r="E45" s="3">
        <f>AVERAGEIFS('New data'!$AL:$AL,'New data'!$E:$E,$A45)</f>
        <v>0.41746788981285216</v>
      </c>
      <c r="F45" s="3">
        <f>ABS($E45)</f>
        <v>0.41746788981285216</v>
      </c>
      <c r="G45" s="3">
        <f>ABS($D45-$F45)</f>
        <v>0.16506422037429574</v>
      </c>
      <c r="H45" s="3">
        <f>AVERAGEIFS('New data'!$O:$O,'New data'!$E:$E,$A45)</f>
        <v>8.7196856737136799E-2</v>
      </c>
      <c r="I45" s="14">
        <f>AVERAGEIFS('New data'!$J:$J,'New data'!$E:$E,$A45)</f>
        <v>64.552474975585895</v>
      </c>
    </row>
    <row r="46" spans="1:9" hidden="1" x14ac:dyDescent="0.25">
      <c r="A46" t="s">
        <v>495</v>
      </c>
      <c r="B46" s="3">
        <f>AVERAGEIFS('New data'!$M:$M,'New data'!$E:$E,$A46)</f>
        <v>0.168999999761581</v>
      </c>
      <c r="C46" s="3">
        <f>AVERAGEIFS('New data'!$AJ:$AJ,'New data'!$E:$E,$A46)</f>
        <v>0</v>
      </c>
      <c r="D46" s="3">
        <f>ABS($C46)</f>
        <v>0</v>
      </c>
      <c r="E46" s="3">
        <f>AVERAGEIFS('New data'!$AL:$AL,'New data'!$E:$E,$A46)</f>
        <v>0.16900110944116922</v>
      </c>
      <c r="F46" s="3">
        <f>ABS($E46)</f>
        <v>0.16900110944116922</v>
      </c>
      <c r="G46" s="3">
        <f>ABS($D46-$F46)</f>
        <v>0.16900110944116922</v>
      </c>
    </row>
    <row r="47" spans="1:9" x14ac:dyDescent="0.25">
      <c r="A47" t="s">
        <v>631</v>
      </c>
      <c r="B47" s="3">
        <f>AVERAGEIFS('New data'!$M:$M,'New data'!$E:$E,$A47)</f>
        <v>0.12700000405311501</v>
      </c>
      <c r="C47" s="3">
        <f>AVERAGEIFS('New data'!$AJ:$AJ,'New data'!$E:$E,$A47)</f>
        <v>0.35423687634676493</v>
      </c>
      <c r="D47" s="3">
        <f>ABS($C47)</f>
        <v>0.35423687634676493</v>
      </c>
      <c r="E47" s="3">
        <f>AVERAGEIFS('New data'!$AL:$AL,'New data'!$E:$E,$A47)</f>
        <v>-0.15843233479035915</v>
      </c>
      <c r="F47" s="3">
        <f>ABS($E47)</f>
        <v>0.15843233479035915</v>
      </c>
      <c r="G47" s="3">
        <f>ABS($D47-$F47)</f>
        <v>0.19580454155640578</v>
      </c>
      <c r="H47" s="3">
        <f>AVERAGEIFS('New data'!$O:$O,'New data'!$E:$E,$A47)</f>
        <v>0.275328338146209</v>
      </c>
      <c r="I47" s="14">
        <f>AVERAGEIFS('New data'!$J:$J,'New data'!$E:$E,$A47)</f>
        <v>16.2036628723144</v>
      </c>
    </row>
    <row r="48" spans="1:9" hidden="1" x14ac:dyDescent="0.25">
      <c r="A48" t="s">
        <v>519</v>
      </c>
      <c r="B48" s="3">
        <f>AVERAGEIFS('New data'!$M:$M,'New data'!$E:$E,$A48)</f>
        <v>0.64700001478195102</v>
      </c>
      <c r="C48" s="3">
        <f>AVERAGEIFS('New data'!$AJ:$AJ,'New data'!$E:$E,$A48)</f>
        <v>0.12482383627398472</v>
      </c>
      <c r="D48" s="3">
        <f>ABS($C48)</f>
        <v>0.12482383627398472</v>
      </c>
      <c r="E48" s="3">
        <f>AVERAGEIFS('New data'!$AL:$AL,'New data'!$E:$E,$A48)</f>
        <v>0.33592388628234826</v>
      </c>
      <c r="F48" s="3">
        <f>ABS($E48)</f>
        <v>0.33592388628234826</v>
      </c>
      <c r="G48" s="3">
        <f>ABS($D48-$F48)</f>
        <v>0.21110005000836354</v>
      </c>
    </row>
    <row r="49" spans="1:9" x14ac:dyDescent="0.25">
      <c r="A49" t="s">
        <v>595</v>
      </c>
      <c r="B49" s="3">
        <f>AVERAGEIFS('New data'!$M:$M,'New data'!$E:$E,$A49)</f>
        <v>0.64899998903274503</v>
      </c>
      <c r="C49" s="3">
        <f>AVERAGEIFS('New data'!$AJ:$AJ,'New data'!$E:$E,$A49)</f>
        <v>0.17744276809974693</v>
      </c>
      <c r="D49" s="3">
        <f>ABS($C49)</f>
        <v>0.17744276809974693</v>
      </c>
      <c r="E49" s="3">
        <f>AVERAGEIFS('New data'!$AL:$AL,'New data'!$E:$E,$A49)</f>
        <v>0.40426977663978064</v>
      </c>
      <c r="F49" s="3">
        <f>ABS($E49)</f>
        <v>0.40426977663978064</v>
      </c>
      <c r="G49" s="3">
        <f>ABS($D49-$F49)</f>
        <v>0.22682700854003371</v>
      </c>
      <c r="H49" s="3">
        <f>AVERAGEIFS('New data'!$O:$O,'New data'!$E:$E,$A49)</f>
        <v>0.57520312070846502</v>
      </c>
      <c r="I49" s="14">
        <f>AVERAGEIFS('New data'!$J:$J,'New data'!$E:$E,$A49)</f>
        <v>77.165237426757798</v>
      </c>
    </row>
    <row r="50" spans="1:9" hidden="1" x14ac:dyDescent="0.25">
      <c r="A50" t="s">
        <v>518</v>
      </c>
      <c r="B50" s="3">
        <f>AVERAGEIFS('New data'!$M:$M,'New data'!$E:$E,$A50)</f>
        <v>0.23299999535083701</v>
      </c>
      <c r="C50" s="3">
        <f>AVERAGEIFS('New data'!$AJ:$AJ,'New data'!$E:$E,$A50)</f>
        <v>0</v>
      </c>
      <c r="D50" s="3">
        <f>ABS($C50)</f>
        <v>0</v>
      </c>
      <c r="E50" s="3">
        <f>AVERAGEIFS('New data'!$AL:$AL,'New data'!$E:$E,$A50)</f>
        <v>0.23299985405516066</v>
      </c>
      <c r="F50" s="3">
        <f>ABS($E50)</f>
        <v>0.23299985405516066</v>
      </c>
      <c r="G50" s="3">
        <f>ABS($D50-$F50)</f>
        <v>0.23299985405516066</v>
      </c>
    </row>
    <row r="51" spans="1:9" hidden="1" x14ac:dyDescent="0.25">
      <c r="A51" t="s">
        <v>513</v>
      </c>
      <c r="B51" s="3">
        <f>AVERAGEIFS('New data'!$M:$M,'New data'!$E:$E,$A51)</f>
        <v>0.57800000905990601</v>
      </c>
      <c r="C51" s="3">
        <f>AVERAGEIFS('New data'!$AJ:$AJ,'New data'!$E:$E,$A51)</f>
        <v>0.10083690217798222</v>
      </c>
      <c r="D51" s="3">
        <f>ABS($C51)</f>
        <v>0.10083690217798222</v>
      </c>
      <c r="E51" s="3">
        <f>AVERAGEIFS('New data'!$AL:$AL,'New data'!$E:$E,$A51)</f>
        <v>0.33729698722953111</v>
      </c>
      <c r="F51" s="3">
        <f>ABS($E51)</f>
        <v>0.33729698722953111</v>
      </c>
      <c r="G51" s="3">
        <f>ABS($D51-$F51)</f>
        <v>0.23646008505154889</v>
      </c>
    </row>
    <row r="52" spans="1:9" x14ac:dyDescent="0.25">
      <c r="A52" t="s">
        <v>605</v>
      </c>
      <c r="B52" s="3">
        <f>AVERAGEIFS('New data'!$M:$M,'New data'!$E:$E,$A52)</f>
        <v>0.43700000643730103</v>
      </c>
      <c r="C52" s="3">
        <f>AVERAGEIFS('New data'!$AJ:$AJ,'New data'!$E:$E,$A52)</f>
        <v>3.3203636262745792E-2</v>
      </c>
      <c r="D52" s="3">
        <f>ABS($C52)</f>
        <v>3.3203636262745792E-2</v>
      </c>
      <c r="E52" s="3">
        <f>AVERAGEIFS('New data'!$AL:$AL,'New data'!$E:$E,$A52)</f>
        <v>0.27326141637620283</v>
      </c>
      <c r="F52" s="3">
        <f>ABS($E52)</f>
        <v>0.27326141637620283</v>
      </c>
      <c r="G52" s="3">
        <f>ABS($D52-$F52)</f>
        <v>0.24005778011345702</v>
      </c>
      <c r="H52" s="3">
        <f>AVERAGEIFS('New data'!$O:$O,'New data'!$E:$E,$A52)</f>
        <v>0.32457453012466397</v>
      </c>
      <c r="I52" s="14">
        <f>AVERAGEIFS('New data'!$J:$J,'New data'!$E:$E,$A52)</f>
        <v>50.5971069335937</v>
      </c>
    </row>
    <row r="53" spans="1:9" hidden="1" x14ac:dyDescent="0.25">
      <c r="A53" t="s">
        <v>407</v>
      </c>
      <c r="B53" s="3">
        <f>AVERAGEIFS('New data'!$M:$M,'New data'!$E:$E,$A53)</f>
        <v>0.54199999570846502</v>
      </c>
      <c r="C53" s="3">
        <f>AVERAGEIFS('New data'!$AJ:$AJ,'New data'!$E:$E,$A53)</f>
        <v>0.28501091441548693</v>
      </c>
      <c r="D53" s="3">
        <f>ABS($C53)</f>
        <v>0.28501091441548693</v>
      </c>
      <c r="E53" s="3">
        <f>AVERAGEIFS('New data'!$AL:$AL,'New data'!$E:$E,$A53)</f>
        <v>-0.53017456390776962</v>
      </c>
      <c r="F53" s="3">
        <f>ABS($E53)</f>
        <v>0.53017456390776962</v>
      </c>
      <c r="G53" s="3">
        <f>ABS($D53-$F53)</f>
        <v>0.2451636494922827</v>
      </c>
    </row>
    <row r="54" spans="1:9" x14ac:dyDescent="0.25">
      <c r="A54" t="s">
        <v>649</v>
      </c>
      <c r="B54" s="3">
        <f>AVERAGEIFS('New data'!$M:$M,'New data'!$E:$E,$A54)</f>
        <v>0.64700001478195102</v>
      </c>
      <c r="C54" s="3">
        <f>AVERAGEIFS('New data'!$AJ:$AJ,'New data'!$E:$E,$A54)</f>
        <v>0.10863231347459573</v>
      </c>
      <c r="D54" s="3">
        <f>ABS($C54)</f>
        <v>0.10863231347459573</v>
      </c>
      <c r="E54" s="3">
        <f>AVERAGEIFS('New data'!$AL:$AL,'New data'!$E:$E,$A54)</f>
        <v>0.37232115855614578</v>
      </c>
      <c r="F54" s="3">
        <f>ABS($E54)</f>
        <v>0.37232115855614578</v>
      </c>
      <c r="G54" s="3">
        <f>ABS($D54-$F54)</f>
        <v>0.26368884508155005</v>
      </c>
      <c r="H54" s="3">
        <f>AVERAGEIFS('New data'!$O:$O,'New data'!$E:$E,$A54)</f>
        <v>0.53623962402343694</v>
      </c>
      <c r="I54" s="14">
        <f>AVERAGEIFS('New data'!$J:$J,'New data'!$E:$E,$A54)</f>
        <v>48.129196166992102</v>
      </c>
    </row>
    <row r="55" spans="1:9" x14ac:dyDescent="0.25">
      <c r="A55" t="s">
        <v>644</v>
      </c>
      <c r="B55" s="3">
        <f>AVERAGEIFS('New data'!$M:$M,'New data'!$E:$E,$A55)</f>
        <v>0.57800000905990601</v>
      </c>
      <c r="C55" s="3">
        <f>AVERAGEIFS('New data'!$AJ:$AJ,'New data'!$E:$E,$A55)</f>
        <v>9.0200016796962171E-2</v>
      </c>
      <c r="D55" s="3">
        <f>ABS($C55)</f>
        <v>9.0200016796962171E-2</v>
      </c>
      <c r="E55" s="3">
        <f>AVERAGEIFS('New data'!$AL:$AL,'New data'!$E:$E,$A55)</f>
        <v>0.36058702888633298</v>
      </c>
      <c r="F55" s="3">
        <f>ABS($E55)</f>
        <v>0.36058702888633298</v>
      </c>
      <c r="G55" s="3">
        <f>ABS($D55-$F55)</f>
        <v>0.27038701208937083</v>
      </c>
      <c r="H55" s="3">
        <f>AVERAGEIFS('New data'!$O:$O,'New data'!$E:$E,$A55)</f>
        <v>0.43953597545623702</v>
      </c>
      <c r="I55" s="14">
        <f>AVERAGEIFS('New data'!$J:$J,'New data'!$E:$E,$A55)</f>
        <v>45.330436706542898</v>
      </c>
    </row>
    <row r="56" spans="1:9" hidden="1" x14ac:dyDescent="0.25">
      <c r="A56" t="s">
        <v>572</v>
      </c>
      <c r="B56" s="3">
        <f>AVERAGEIFS('New data'!$M:$M,'New data'!$E:$E,$A56)</f>
        <v>0.94599997997283902</v>
      </c>
      <c r="C56" s="3">
        <f>AVERAGEIFS('New data'!$AJ:$AJ,'New data'!$E:$E,$A56)</f>
        <v>5.9771785983733561E-2</v>
      </c>
      <c r="D56" s="3">
        <f>ABS($C56)</f>
        <v>5.9771785983733561E-2</v>
      </c>
      <c r="E56" s="3">
        <f>AVERAGEIFS('New data'!$AL:$AL,'New data'!$E:$E,$A56)</f>
        <v>0.33564037593701929</v>
      </c>
      <c r="F56" s="3">
        <f>ABS($E56)</f>
        <v>0.33564037593701929</v>
      </c>
      <c r="G56" s="3">
        <f>ABS($D56-$F56)</f>
        <v>0.27586858995328573</v>
      </c>
    </row>
    <row r="57" spans="1:9" hidden="1" x14ac:dyDescent="0.25">
      <c r="A57" t="s">
        <v>477</v>
      </c>
      <c r="B57" s="3">
        <f>AVERAGEIFS('New data'!$M:$M,'New data'!$E:$E,$A57)</f>
        <v>0.29699999094009399</v>
      </c>
      <c r="C57" s="3">
        <f>AVERAGEIFS('New data'!$AJ:$AJ,'New data'!$E:$E,$A57)</f>
        <v>0</v>
      </c>
      <c r="D57" s="3">
        <f>ABS($C57)</f>
        <v>0</v>
      </c>
      <c r="E57" s="3">
        <f>AVERAGEIFS('New data'!$AL:$AL,'New data'!$E:$E,$A57)</f>
        <v>0.29699276064607577</v>
      </c>
      <c r="F57" s="3">
        <f>ABS($E57)</f>
        <v>0.29699276064607577</v>
      </c>
      <c r="G57" s="3">
        <f>ABS($D57-$F57)</f>
        <v>0.29699276064607577</v>
      </c>
    </row>
    <row r="58" spans="1:9" hidden="1" x14ac:dyDescent="0.25">
      <c r="A58" t="s">
        <v>439</v>
      </c>
      <c r="B58" s="3">
        <f>AVERAGEIFS('New data'!$M:$M,'New data'!$E:$E,$A58)</f>
        <v>0.168999999761581</v>
      </c>
      <c r="C58" s="3">
        <f>AVERAGEIFS('New data'!$AJ:$AJ,'New data'!$E:$E,$A58)</f>
        <v>0.50590805755451507</v>
      </c>
      <c r="D58" s="3">
        <f>ABS($C58)</f>
        <v>0.50590805755451507</v>
      </c>
      <c r="E58" s="3">
        <f>AVERAGEIFS('New data'!$AL:$AL,'New data'!$E:$E,$A58)</f>
        <v>-0.20683268730322865</v>
      </c>
      <c r="F58" s="3">
        <f>ABS($E58)</f>
        <v>0.20683268730322865</v>
      </c>
      <c r="G58" s="3">
        <f>ABS($D58-$F58)</f>
        <v>0.29907537025128639</v>
      </c>
    </row>
    <row r="59" spans="1:9" hidden="1" x14ac:dyDescent="0.25">
      <c r="A59" t="s">
        <v>472</v>
      </c>
      <c r="B59" s="3">
        <f>AVERAGEIFS('New data'!$M:$M,'New data'!$E:$E,$A59)</f>
        <v>0.30399999022483798</v>
      </c>
      <c r="C59" s="3">
        <f>AVERAGEIFS('New data'!$AJ:$AJ,'New data'!$E:$E,$A59)</f>
        <v>0</v>
      </c>
      <c r="D59" s="3">
        <f>ABS($C59)</f>
        <v>0</v>
      </c>
      <c r="E59" s="3">
        <f>AVERAGEIFS('New data'!$AL:$AL,'New data'!$E:$E,$A59)</f>
        <v>0.30400478002070858</v>
      </c>
      <c r="F59" s="3">
        <f>ABS($E59)</f>
        <v>0.30400478002070858</v>
      </c>
      <c r="G59" s="3">
        <f>ABS($D59-$F59)</f>
        <v>0.30400478002070858</v>
      </c>
    </row>
    <row r="60" spans="1:9" x14ac:dyDescent="0.25">
      <c r="A60" t="s">
        <v>652</v>
      </c>
      <c r="B60" s="3">
        <f>AVERAGEIFS('New data'!$M:$M,'New data'!$E:$E,$A60)</f>
        <v>0.70700001716613703</v>
      </c>
      <c r="C60" s="3">
        <f>AVERAGEIFS('New data'!$AJ:$AJ,'New data'!$E:$E,$A60)</f>
        <v>0.30971299780244405</v>
      </c>
      <c r="D60" s="3">
        <f>ABS($C60)</f>
        <v>0.30971299780244405</v>
      </c>
      <c r="E60" s="3">
        <f>AVERAGEIFS('New data'!$AL:$AL,'New data'!$E:$E,$A60)</f>
        <v>4.7981330138021144E-3</v>
      </c>
      <c r="F60" s="3">
        <f>ABS($E60)</f>
        <v>4.7981330138021144E-3</v>
      </c>
      <c r="G60" s="3">
        <f>ABS($D60-$F60)</f>
        <v>0.30491486478864194</v>
      </c>
      <c r="H60" s="3">
        <f>AVERAGEIFS('New data'!$O:$O,'New data'!$E:$E,$A60)</f>
        <v>0.26014688611030501</v>
      </c>
      <c r="I60" s="14">
        <f>AVERAGEIFS('New data'!$J:$J,'New data'!$E:$E,$A60)</f>
        <v>36.1896362304687</v>
      </c>
    </row>
    <row r="61" spans="1:9" hidden="1" x14ac:dyDescent="0.25">
      <c r="A61" t="s">
        <v>400</v>
      </c>
      <c r="B61" s="3">
        <f>AVERAGEIFS('New data'!$M:$M,'New data'!$E:$E,$A61)</f>
        <v>0.73699998855590798</v>
      </c>
      <c r="C61" s="3">
        <f>AVERAGEIFS('New data'!$AJ:$AJ,'New data'!$E:$E,$A61)</f>
        <v>0.99505735801271922</v>
      </c>
      <c r="D61" s="3">
        <f>ABS($C61)</f>
        <v>0.99505735801271922</v>
      </c>
      <c r="E61" s="3">
        <f>AVERAGEIFS('New data'!$AL:$AL,'New data'!$E:$E,$A61)</f>
        <v>-0.68870620518003001</v>
      </c>
      <c r="F61" s="3">
        <f>ABS($E61)</f>
        <v>0.68870620518003001</v>
      </c>
      <c r="G61" s="3">
        <f>ABS($D61-$F61)</f>
        <v>0.30635115283268921</v>
      </c>
    </row>
    <row r="62" spans="1:9" x14ac:dyDescent="0.25">
      <c r="A62" t="s">
        <v>613</v>
      </c>
      <c r="B62" s="3">
        <f>AVERAGEIFS('New data'!$M:$M,'New data'!$E:$E,$A62)</f>
        <v>0.53600001335143999</v>
      </c>
      <c r="C62" s="3">
        <f>AVERAGEIFS('New data'!$AJ:$AJ,'New data'!$E:$E,$A62)</f>
        <v>9.6994275143881328E-2</v>
      </c>
      <c r="D62" s="3">
        <f>ABS($C62)</f>
        <v>9.6994275143881328E-2</v>
      </c>
      <c r="E62" s="3">
        <f>AVERAGEIFS('New data'!$AL:$AL,'New data'!$E:$E,$A62)</f>
        <v>0.41512103863338323</v>
      </c>
      <c r="F62" s="3">
        <f>ABS($E62)</f>
        <v>0.41512103863338323</v>
      </c>
      <c r="G62" s="3">
        <f>ABS($D62-$F62)</f>
        <v>0.31812676348950192</v>
      </c>
      <c r="H62" s="3">
        <f>AVERAGEIFS('New data'!$O:$O,'New data'!$E:$E,$A62)</f>
        <v>0.56524509191512995</v>
      </c>
      <c r="I62" s="14">
        <f>AVERAGEIFS('New data'!$J:$J,'New data'!$E:$E,$A62)</f>
        <v>78.297546386718693</v>
      </c>
    </row>
    <row r="63" spans="1:9" hidden="1" x14ac:dyDescent="0.25">
      <c r="A63" t="s">
        <v>544</v>
      </c>
      <c r="B63" s="3">
        <f>AVERAGEIFS('New data'!$M:$M,'New data'!$E:$E,$A63)</f>
        <v>0.30399999022483798</v>
      </c>
      <c r="C63" s="3">
        <f>AVERAGEIFS('New data'!$AJ:$AJ,'New data'!$E:$E,$A63)</f>
        <v>-1.5089297212276848E-3</v>
      </c>
      <c r="D63" s="3">
        <f>ABS($C63)</f>
        <v>1.5089297212276848E-3</v>
      </c>
      <c r="E63" s="3">
        <f>AVERAGEIFS('New data'!$AL:$AL,'New data'!$E:$E,$A63)</f>
        <v>0.32126125989848309</v>
      </c>
      <c r="F63" s="3">
        <f>ABS($E63)</f>
        <v>0.32126125989848309</v>
      </c>
      <c r="G63" s="3">
        <f>ABS($D63-$F63)</f>
        <v>0.31975233017725541</v>
      </c>
    </row>
    <row r="64" spans="1:9" x14ac:dyDescent="0.25">
      <c r="A64" t="s">
        <v>647</v>
      </c>
      <c r="B64" s="3">
        <f>AVERAGEIFS('New data'!$M:$M,'New data'!$E:$E,$A64)</f>
        <v>0.44800001382827698</v>
      </c>
      <c r="C64" s="3">
        <f>AVERAGEIFS('New data'!$AJ:$AJ,'New data'!$E:$E,$A64)</f>
        <v>3.2236612147023849E-2</v>
      </c>
      <c r="D64" s="3">
        <f>ABS($C64)</f>
        <v>3.2236612147023849E-2</v>
      </c>
      <c r="E64" s="3">
        <f>AVERAGEIFS('New data'!$AL:$AL,'New data'!$E:$E,$A64)</f>
        <v>0.35768246365093626</v>
      </c>
      <c r="F64" s="3">
        <f>ABS($E64)</f>
        <v>0.35768246365093626</v>
      </c>
      <c r="G64" s="3">
        <f>ABS($D64-$F64)</f>
        <v>0.32544585150391242</v>
      </c>
      <c r="H64" s="3">
        <f>AVERAGEIFS('New data'!$O:$O,'New data'!$E:$E,$A64)</f>
        <v>0.57147836685180597</v>
      </c>
      <c r="I64" s="14">
        <f>AVERAGEIFS('New data'!$J:$J,'New data'!$E:$E,$A64)</f>
        <v>45.149509429931598</v>
      </c>
    </row>
    <row r="65" spans="1:9" hidden="1" x14ac:dyDescent="0.25">
      <c r="A65" t="s">
        <v>437</v>
      </c>
      <c r="B65" s="3">
        <f>AVERAGEIFS('New data'!$M:$M,'New data'!$E:$E,$A65)</f>
        <v>0.99500000476837103</v>
      </c>
      <c r="C65" s="3">
        <f>AVERAGEIFS('New data'!$AJ:$AJ,'New data'!$E:$E,$A65)</f>
        <v>5.5095684355872643E-2</v>
      </c>
      <c r="D65" s="3">
        <f>ABS($C65)</f>
        <v>5.5095684355872643E-2</v>
      </c>
      <c r="E65" s="3">
        <f>AVERAGEIFS('New data'!$AL:$AL,'New data'!$E:$E,$A65)</f>
        <v>0.40448074340820028</v>
      </c>
      <c r="F65" s="3">
        <f>ABS($E65)</f>
        <v>0.40448074340820028</v>
      </c>
      <c r="G65" s="3">
        <f>ABS($D65-$F65)</f>
        <v>0.34938505905232764</v>
      </c>
    </row>
    <row r="66" spans="1:9" x14ac:dyDescent="0.25">
      <c r="A66" t="s">
        <v>630</v>
      </c>
      <c r="B66" s="3">
        <f>AVERAGEIFS('New data'!$M:$M,'New data'!$E:$E,$A66)</f>
        <v>0.168999999761581</v>
      </c>
      <c r="C66" s="3">
        <f>AVERAGEIFS('New data'!$AJ:$AJ,'New data'!$E:$E,$A66)</f>
        <v>0.61857344758479271</v>
      </c>
      <c r="D66" s="3">
        <f>ABS($C66)</f>
        <v>0.61857344758479271</v>
      </c>
      <c r="E66" s="3">
        <f>AVERAGEIFS('New data'!$AL:$AL,'New data'!$E:$E,$A66)</f>
        <v>-0.25854361722561575</v>
      </c>
      <c r="F66" s="3">
        <f>ABS($E66)</f>
        <v>0.25854361722561575</v>
      </c>
      <c r="G66" s="3">
        <f>ABS($D66-$F66)</f>
        <v>0.36002983035917696</v>
      </c>
      <c r="H66" s="3">
        <f>AVERAGEIFS('New data'!$O:$O,'New data'!$E:$E,$A66)</f>
        <v>0.110777772963047</v>
      </c>
      <c r="I66" s="14">
        <f>AVERAGEIFS('New data'!$J:$J,'New data'!$E:$E,$A66)</f>
        <v>12.965242385864199</v>
      </c>
    </row>
    <row r="67" spans="1:9" x14ac:dyDescent="0.25">
      <c r="A67" t="s">
        <v>611</v>
      </c>
      <c r="B67" s="3">
        <f>AVERAGEIFS('New data'!$M:$M,'New data'!$E:$E,$A67)</f>
        <v>0.56499999761581399</v>
      </c>
      <c r="C67" s="3">
        <f>AVERAGEIFS('New data'!$AJ:$AJ,'New data'!$E:$E,$A67)</f>
        <v>8.6800514099650616E-2</v>
      </c>
      <c r="D67" s="3">
        <f>ABS($C67)</f>
        <v>8.6800514099650616E-2</v>
      </c>
      <c r="E67" s="3">
        <f>AVERAGEIFS('New data'!$AL:$AL,'New data'!$E:$E,$A67)</f>
        <v>0.45380183566465815</v>
      </c>
      <c r="F67" s="3">
        <f>ABS($E67)</f>
        <v>0.45380183566465815</v>
      </c>
      <c r="G67" s="3">
        <f>ABS($D67-$F67)</f>
        <v>0.36700132156500753</v>
      </c>
      <c r="H67" s="3">
        <f>AVERAGEIFS('New data'!$O:$O,'New data'!$E:$E,$A67)</f>
        <v>0.62582474946975697</v>
      </c>
      <c r="I67" s="14">
        <f>AVERAGEIFS('New data'!$J:$J,'New data'!$E:$E,$A67)</f>
        <v>80.921203613281193</v>
      </c>
    </row>
    <row r="68" spans="1:9" hidden="1" x14ac:dyDescent="0.25">
      <c r="A68" t="s">
        <v>515</v>
      </c>
      <c r="B68" s="3">
        <f>AVERAGEIFS('New data'!$M:$M,'New data'!$E:$E,$A68)</f>
        <v>0.52600002288818304</v>
      </c>
      <c r="C68" s="3">
        <f>AVERAGEIFS('New data'!$AJ:$AJ,'New data'!$E:$E,$A68)</f>
        <v>2.9972095446711408E-2</v>
      </c>
      <c r="D68" s="3">
        <f>ABS($C68)</f>
        <v>2.9972095446711408E-2</v>
      </c>
      <c r="E68" s="3">
        <f>AVERAGEIFS('New data'!$AL:$AL,'New data'!$E:$E,$A68)</f>
        <v>0.4288440014651228</v>
      </c>
      <c r="F68" s="3">
        <f>ABS($E68)</f>
        <v>0.4288440014651228</v>
      </c>
      <c r="G68" s="3">
        <f>ABS($D68-$F68)</f>
        <v>0.39887190601841138</v>
      </c>
    </row>
    <row r="69" spans="1:9" hidden="1" x14ac:dyDescent="0.25">
      <c r="A69" t="s">
        <v>587</v>
      </c>
      <c r="B69" s="3">
        <f>AVERAGEIFS('New data'!$M:$M,'New data'!$E:$E,$A69)</f>
        <v>0.52600002288818304</v>
      </c>
      <c r="C69" s="3">
        <f>AVERAGEIFS('New data'!$AJ:$AJ,'New data'!$E:$E,$A69)</f>
        <v>2.7800804194597892E-2</v>
      </c>
      <c r="D69" s="3">
        <f>ABS($C69)</f>
        <v>2.7800804194597892E-2</v>
      </c>
      <c r="E69" s="3">
        <f>AVERAGEIFS('New data'!$AL:$AL,'New data'!$E:$E,$A69)</f>
        <v>0.43569200518693169</v>
      </c>
      <c r="F69" s="3">
        <f>ABS($E69)</f>
        <v>0.43569200518693169</v>
      </c>
      <c r="G69" s="3">
        <f>ABS($D69-$F69)</f>
        <v>0.40789120099233378</v>
      </c>
    </row>
    <row r="70" spans="1:9" hidden="1" x14ac:dyDescent="0.25">
      <c r="A70" t="s">
        <v>423</v>
      </c>
      <c r="B70" s="3">
        <f>AVERAGEIFS('New data'!$M:$M,'New data'!$E:$E,$A70)</f>
        <v>0.47499999403953502</v>
      </c>
      <c r="C70" s="3">
        <f>AVERAGEIFS('New data'!$AJ:$AJ,'New data'!$E:$E,$A70)</f>
        <v>2.4688841378365391E-2</v>
      </c>
      <c r="D70" s="3">
        <f>ABS($C70)</f>
        <v>2.4688841378365391E-2</v>
      </c>
      <c r="E70" s="3">
        <f>AVERAGEIFS('New data'!$AL:$AL,'New data'!$E:$E,$A70)</f>
        <v>0.43768830396953934</v>
      </c>
      <c r="F70" s="3">
        <f>ABS($E70)</f>
        <v>0.43768830396953934</v>
      </c>
      <c r="G70" s="3">
        <f>ABS($D70-$F70)</f>
        <v>0.41299946259117393</v>
      </c>
    </row>
    <row r="71" spans="1:9" hidden="1" x14ac:dyDescent="0.25">
      <c r="A71" t="s">
        <v>510</v>
      </c>
      <c r="B71" s="3">
        <f>AVERAGEIFS('New data'!$M:$M,'New data'!$E:$E,$A71)</f>
        <v>0.55400002002715998</v>
      </c>
      <c r="C71" s="3">
        <f>AVERAGEIFS('New data'!$AJ:$AJ,'New data'!$E:$E,$A71)</f>
        <v>3.4456071518760255E-2</v>
      </c>
      <c r="D71" s="3">
        <f>ABS($C71)</f>
        <v>3.4456071518760255E-2</v>
      </c>
      <c r="E71" s="3">
        <f>AVERAGEIFS('New data'!$AL:$AL,'New data'!$E:$E,$A71)</f>
        <v>0.45651499721324473</v>
      </c>
      <c r="F71" s="3">
        <f>ABS($E71)</f>
        <v>0.45651499721324473</v>
      </c>
      <c r="G71" s="3">
        <f>ABS($D71-$F71)</f>
        <v>0.4220589256944845</v>
      </c>
    </row>
    <row r="72" spans="1:9" hidden="1" x14ac:dyDescent="0.25">
      <c r="A72" t="s">
        <v>420</v>
      </c>
      <c r="B72" s="3">
        <f>AVERAGEIFS('New data'!$M:$M,'New data'!$E:$E,$A72)</f>
        <v>0.53600001335143999</v>
      </c>
      <c r="C72" s="3">
        <f>AVERAGEIFS('New data'!$AJ:$AJ,'New data'!$E:$E,$A72)</f>
        <v>4.9029557151033534E-2</v>
      </c>
      <c r="D72" s="3">
        <f>ABS($C72)</f>
        <v>4.9029557151033534E-2</v>
      </c>
      <c r="E72" s="3">
        <f>AVERAGEIFS('New data'!$AL:$AL,'New data'!$E:$E,$A72)</f>
        <v>0.47210389005411801</v>
      </c>
      <c r="F72" s="3">
        <f>ABS($E72)</f>
        <v>0.47210389005411801</v>
      </c>
      <c r="G72" s="3">
        <f>ABS($D72-$F72)</f>
        <v>0.42307433290308449</v>
      </c>
    </row>
    <row r="73" spans="1:9" hidden="1" x14ac:dyDescent="0.25">
      <c r="A73" t="s">
        <v>462</v>
      </c>
      <c r="B73" s="3">
        <f>AVERAGEIFS('New data'!$M:$M,'New data'!$E:$E,$A73)</f>
        <v>0.42500001192092801</v>
      </c>
      <c r="C73" s="3">
        <f>AVERAGEIFS('New data'!$AJ:$AJ,'New data'!$E:$E,$A73)</f>
        <v>0</v>
      </c>
      <c r="D73" s="3">
        <f>ABS($C73)</f>
        <v>0</v>
      </c>
      <c r="E73" s="3">
        <f>AVERAGEIFS('New data'!$AL:$AL,'New data'!$E:$E,$A73)</f>
        <v>0.42500040844996462</v>
      </c>
      <c r="F73" s="3">
        <f>ABS($E73)</f>
        <v>0.42500040844996462</v>
      </c>
      <c r="G73" s="3">
        <f>ABS($D73-$F73)</f>
        <v>0.42500040844996462</v>
      </c>
    </row>
    <row r="74" spans="1:9" x14ac:dyDescent="0.25">
      <c r="A74" t="s">
        <v>612</v>
      </c>
      <c r="B74" s="3">
        <f>AVERAGEIFS('New data'!$M:$M,'New data'!$E:$E,$A74)</f>
        <v>1</v>
      </c>
      <c r="C74" s="3">
        <f>AVERAGEIFS('New data'!$AJ:$AJ,'New data'!$E:$E,$A74)</f>
        <v>2.3824269953788813</v>
      </c>
      <c r="D74" s="3">
        <f>ABS($C74)</f>
        <v>2.3824269953788813</v>
      </c>
      <c r="E74" s="3">
        <f>AVERAGEIFS('New data'!$AL:$AL,'New data'!$E:$E,$A74)</f>
        <v>-2.8140648630164335</v>
      </c>
      <c r="F74" s="3">
        <f>ABS($E74)</f>
        <v>2.8140648630164335</v>
      </c>
      <c r="G74" s="3">
        <f>ABS($D74-$F74)</f>
        <v>0.4316378676375523</v>
      </c>
      <c r="H74" s="3">
        <f>AVERAGEIFS('New data'!$O:$O,'New data'!$E:$E,$A74)</f>
        <v>0.73164361715316695</v>
      </c>
      <c r="I74" s="14">
        <f>AVERAGEIFS('New data'!$J:$J,'New data'!$E:$E,$A74)</f>
        <v>80.622703552246094</v>
      </c>
    </row>
    <row r="75" spans="1:9" hidden="1" x14ac:dyDescent="0.25">
      <c r="A75" t="s">
        <v>412</v>
      </c>
      <c r="B75" s="3">
        <f>AVERAGEIFS('New data'!$M:$M,'New data'!$E:$E,$A75)</f>
        <v>0.43700000643730103</v>
      </c>
      <c r="C75" s="3">
        <f>AVERAGEIFS('New data'!$AJ:$AJ,'New data'!$E:$E,$A75)</f>
        <v>0.29811371798580683</v>
      </c>
      <c r="D75" s="3">
        <f>ABS($C75)</f>
        <v>0.29811371798580683</v>
      </c>
      <c r="E75" s="3">
        <f>AVERAGEIFS('New data'!$AL:$AL,'New data'!$E:$E,$A75)</f>
        <v>-0.73311990684140771</v>
      </c>
      <c r="F75" s="3">
        <f>ABS($E75)</f>
        <v>0.73311990684140771</v>
      </c>
      <c r="G75" s="3">
        <f>ABS($D75-$F75)</f>
        <v>0.43500618885560088</v>
      </c>
    </row>
    <row r="76" spans="1:9" hidden="1" x14ac:dyDescent="0.25">
      <c r="A76" t="s">
        <v>468</v>
      </c>
      <c r="B76" s="3">
        <f>AVERAGEIFS('New data'!$M:$M,'New data'!$E:$E,$A76)</f>
        <v>0.43700000643730103</v>
      </c>
      <c r="C76" s="3">
        <f>AVERAGEIFS('New data'!$AJ:$AJ,'New data'!$E:$E,$A76)</f>
        <v>0</v>
      </c>
      <c r="D76" s="3">
        <f>ABS($C76)</f>
        <v>0</v>
      </c>
      <c r="E76" s="3">
        <f>AVERAGEIFS('New data'!$AL:$AL,'New data'!$E:$E,$A76)</f>
        <v>0.43700431299110687</v>
      </c>
      <c r="F76" s="3">
        <f>ABS($E76)</f>
        <v>0.43700431299110687</v>
      </c>
      <c r="G76" s="3">
        <f>ABS($D76-$F76)</f>
        <v>0.43700431299110687</v>
      </c>
    </row>
    <row r="77" spans="1:9" hidden="1" x14ac:dyDescent="0.25">
      <c r="A77" t="s">
        <v>540</v>
      </c>
      <c r="B77" s="3">
        <f>AVERAGEIFS('New data'!$M:$M,'New data'!$E:$E,$A77)</f>
        <v>0.43700000643730103</v>
      </c>
      <c r="C77" s="3">
        <f>AVERAGEIFS('New data'!$AJ:$AJ,'New data'!$E:$E,$A77)</f>
        <v>-1.0929267651602296E-3</v>
      </c>
      <c r="D77" s="3">
        <f>ABS($C77)</f>
        <v>1.0929267651602296E-3</v>
      </c>
      <c r="E77" s="3">
        <f>AVERAGEIFS('New data'!$AL:$AL,'New data'!$E:$E,$A77)</f>
        <v>0.44257910566293729</v>
      </c>
      <c r="F77" s="3">
        <f>ABS($E77)</f>
        <v>0.44257910566293729</v>
      </c>
      <c r="G77" s="3">
        <f>ABS($D77-$F77)</f>
        <v>0.44148617889777708</v>
      </c>
    </row>
    <row r="78" spans="1:9" hidden="1" x14ac:dyDescent="0.25">
      <c r="A78" t="s">
        <v>588</v>
      </c>
      <c r="B78" s="3">
        <f>AVERAGEIFS('New data'!$M:$M,'New data'!$E:$E,$A78)</f>
        <v>0.44800001382827698</v>
      </c>
      <c r="C78" s="3">
        <f>AVERAGEIFS('New data'!$AJ:$AJ,'New data'!$E:$E,$A78)</f>
        <v>1.7040229470392445E-3</v>
      </c>
      <c r="D78" s="3">
        <f>ABS($C78)</f>
        <v>1.7040229470392445E-3</v>
      </c>
      <c r="E78" s="3">
        <f>AVERAGEIFS('New data'!$AL:$AL,'New data'!$E:$E,$A78)</f>
        <v>0.445903640790422</v>
      </c>
      <c r="F78" s="3">
        <f>ABS($E78)</f>
        <v>0.445903640790422</v>
      </c>
      <c r="G78" s="3">
        <f>ABS($D78-$F78)</f>
        <v>0.44419961784338274</v>
      </c>
    </row>
    <row r="79" spans="1:9" hidden="1" x14ac:dyDescent="0.25">
      <c r="A79" t="s">
        <v>418</v>
      </c>
      <c r="B79" s="3">
        <f>AVERAGEIFS('New data'!$M:$M,'New data'!$E:$E,$A79)</f>
        <v>0.56499999761581399</v>
      </c>
      <c r="C79" s="3">
        <f>AVERAGEIFS('New data'!$AJ:$AJ,'New data'!$E:$E,$A79)</f>
        <v>4.8999650641462361E-2</v>
      </c>
      <c r="D79" s="3">
        <f>ABS($C79)</f>
        <v>4.8999650641462361E-2</v>
      </c>
      <c r="E79" s="3">
        <f>AVERAGEIFS('New data'!$AL:$AL,'New data'!$E:$E,$A79)</f>
        <v>0.49996605989161524</v>
      </c>
      <c r="F79" s="3">
        <f>ABS($E79)</f>
        <v>0.49996605989161524</v>
      </c>
      <c r="G79" s="3">
        <f>ABS($D79-$F79)</f>
        <v>0.45096640925015286</v>
      </c>
    </row>
    <row r="80" spans="1:9" hidden="1" x14ac:dyDescent="0.25">
      <c r="A80" t="s">
        <v>524</v>
      </c>
      <c r="B80" s="3">
        <f>AVERAGEIFS('New data'!$M:$M,'New data'!$E:$E,$A80)</f>
        <v>0.44800001382827698</v>
      </c>
      <c r="C80" s="3">
        <f>AVERAGEIFS('New data'!$AJ:$AJ,'New data'!$E:$E,$A80)</f>
        <v>0</v>
      </c>
      <c r="D80" s="3">
        <f>ABS($C80)</f>
        <v>0</v>
      </c>
      <c r="E80" s="3">
        <f>AVERAGEIFS('New data'!$AL:$AL,'New data'!$E:$E,$A80)</f>
        <v>0.45098598308677568</v>
      </c>
      <c r="F80" s="3">
        <f>ABS($E80)</f>
        <v>0.45098598308677568</v>
      </c>
      <c r="G80" s="3">
        <f>ABS($D80-$F80)</f>
        <v>0.45098598308677568</v>
      </c>
    </row>
    <row r="81" spans="1:9" x14ac:dyDescent="0.25">
      <c r="A81" t="s">
        <v>651</v>
      </c>
      <c r="B81" s="3">
        <f>AVERAGEIFS('New data'!$M:$M,'New data'!$E:$E,$A81)</f>
        <v>0.73699998855590798</v>
      </c>
      <c r="C81" s="3">
        <f>AVERAGEIFS('New data'!$AJ:$AJ,'New data'!$E:$E,$A81)</f>
        <v>1.34884430223781</v>
      </c>
      <c r="D81" s="3">
        <f>ABS($C81)</f>
        <v>1.34884430223781</v>
      </c>
      <c r="E81" s="3">
        <f>AVERAGEIFS('New data'!$AL:$AL,'New data'!$E:$E,$A81)</f>
        <v>-0.89755201292382936</v>
      </c>
      <c r="F81" s="3">
        <f>ABS($E81)</f>
        <v>0.89755201292382936</v>
      </c>
      <c r="G81" s="3">
        <f>ABS($D81-$F81)</f>
        <v>0.45129228931398069</v>
      </c>
      <c r="H81" s="3">
        <f>AVERAGEIFS('New data'!$O:$O,'New data'!$E:$E,$A81)</f>
        <v>0.56678646802902199</v>
      </c>
      <c r="I81" s="14">
        <f>AVERAGEIFS('New data'!$J:$J,'New data'!$E:$E,$A81)</f>
        <v>93.630088806152301</v>
      </c>
    </row>
    <row r="82" spans="1:9" hidden="1" x14ac:dyDescent="0.25">
      <c r="A82" t="s">
        <v>552</v>
      </c>
      <c r="B82" s="3">
        <f>AVERAGEIFS('New data'!$M:$M,'New data'!$E:$E,$A82)</f>
        <v>0.86199998855590798</v>
      </c>
      <c r="C82" s="3">
        <f>AVERAGEIFS('New data'!$AJ:$AJ,'New data'!$E:$E,$A82)</f>
        <v>8.4198925276828929E-2</v>
      </c>
      <c r="D82" s="3">
        <f>ABS($C82)</f>
        <v>8.4198925276828929E-2</v>
      </c>
      <c r="E82" s="3">
        <f>AVERAGEIFS('New data'!$AL:$AL,'New data'!$E:$E,$A82)</f>
        <v>0.54248684792839208</v>
      </c>
      <c r="F82" s="3">
        <f>ABS($E82)</f>
        <v>0.54248684792839208</v>
      </c>
      <c r="G82" s="3">
        <f>ABS($D82-$F82)</f>
        <v>0.45828792265156315</v>
      </c>
    </row>
    <row r="83" spans="1:9" hidden="1" x14ac:dyDescent="0.25">
      <c r="A83" t="s">
        <v>537</v>
      </c>
      <c r="B83" s="3">
        <f>AVERAGEIFS('New data'!$M:$M,'New data'!$E:$E,$A83)</f>
        <v>0.74400001764297397</v>
      </c>
      <c r="C83" s="3">
        <f>AVERAGEIFS('New data'!$AJ:$AJ,'New data'!$E:$E,$A83)</f>
        <v>7.5852419092726928E-2</v>
      </c>
      <c r="D83" s="3">
        <f>ABS($C83)</f>
        <v>7.5852419092726928E-2</v>
      </c>
      <c r="E83" s="3">
        <f>AVERAGEIFS('New data'!$AL:$AL,'New data'!$E:$E,$A83)</f>
        <v>0.53948047204110017</v>
      </c>
      <c r="F83" s="3">
        <f>ABS($E83)</f>
        <v>0.53948047204110017</v>
      </c>
      <c r="G83" s="3">
        <f>ABS($D83-$F83)</f>
        <v>0.46362805294837323</v>
      </c>
    </row>
    <row r="84" spans="1:9" hidden="1" x14ac:dyDescent="0.25">
      <c r="A84" t="s">
        <v>398</v>
      </c>
      <c r="B84" s="3">
        <f>AVERAGEIFS('New data'!$M:$M,'New data'!$E:$E,$A84)</f>
        <v>0.64899998903274503</v>
      </c>
      <c r="C84" s="3">
        <f>AVERAGEIFS('New data'!$AJ:$AJ,'New data'!$E:$E,$A84)</f>
        <v>7.3519959860507189E-2</v>
      </c>
      <c r="D84" s="3">
        <f>ABS($C84)</f>
        <v>7.3519959860507189E-2</v>
      </c>
      <c r="E84" s="3">
        <f>AVERAGEIFS('New data'!$AL:$AL,'New data'!$E:$E,$A84)</f>
        <v>0.53778545598298555</v>
      </c>
      <c r="F84" s="3">
        <f>ABS($E84)</f>
        <v>0.53778545598298555</v>
      </c>
      <c r="G84" s="3">
        <f>ABS($D84-$F84)</f>
        <v>0.46426549612247836</v>
      </c>
    </row>
    <row r="85" spans="1:9" hidden="1" x14ac:dyDescent="0.25">
      <c r="A85" t="s">
        <v>576</v>
      </c>
      <c r="B85" s="3">
        <f>AVERAGEIFS('New data'!$M:$M,'New data'!$E:$E,$A85)</f>
        <v>0.90299999713897705</v>
      </c>
      <c r="C85" s="3">
        <f>AVERAGEIFS('New data'!$AJ:$AJ,'New data'!$E:$E,$A85)</f>
        <v>8.2425639951119775E-2</v>
      </c>
      <c r="D85" s="3">
        <f>ABS($C85)</f>
        <v>8.2425639951119775E-2</v>
      </c>
      <c r="E85" s="3">
        <f>AVERAGEIFS('New data'!$AL:$AL,'New data'!$E:$E,$A85)</f>
        <v>0.55372509266968517</v>
      </c>
      <c r="F85" s="3">
        <f>ABS($E85)</f>
        <v>0.55372509266968517</v>
      </c>
      <c r="G85" s="3">
        <f>ABS($D85-$F85)</f>
        <v>0.47129945271856538</v>
      </c>
    </row>
    <row r="86" spans="1:9" hidden="1" x14ac:dyDescent="0.25">
      <c r="A86" t="s">
        <v>479</v>
      </c>
      <c r="B86" s="3">
        <f>AVERAGEIFS('New data'!$M:$M,'New data'!$E:$E,$A86)</f>
        <v>0.47499999403953502</v>
      </c>
      <c r="C86" s="3">
        <f>AVERAGEIFS('New data'!$AJ:$AJ,'New data'!$E:$E,$A86)</f>
        <v>0</v>
      </c>
      <c r="D86" s="3">
        <f>ABS($C86)</f>
        <v>0</v>
      </c>
      <c r="E86" s="3">
        <f>AVERAGEIFS('New data'!$AL:$AL,'New data'!$E:$E,$A86)</f>
        <v>0.47500045649447553</v>
      </c>
      <c r="F86" s="3">
        <f>ABS($E86)</f>
        <v>0.47500045649447553</v>
      </c>
      <c r="G86" s="3">
        <f>ABS($D86-$F86)</f>
        <v>0.47500045649447553</v>
      </c>
    </row>
    <row r="87" spans="1:9" hidden="1" x14ac:dyDescent="0.25">
      <c r="A87" t="s">
        <v>551</v>
      </c>
      <c r="B87" s="3">
        <f>AVERAGEIFS('New data'!$M:$M,'New data'!$E:$E,$A87)</f>
        <v>0.47499999403953502</v>
      </c>
      <c r="C87" s="3">
        <f>AVERAGEIFS('New data'!$AJ:$AJ,'New data'!$E:$E,$A87)</f>
        <v>-1.3297155362864107E-3</v>
      </c>
      <c r="D87" s="3">
        <f>ABS($C87)</f>
        <v>1.3297155362864107E-3</v>
      </c>
      <c r="E87" s="3">
        <f>AVERAGEIFS('New data'!$AL:$AL,'New data'!$E:$E,$A87)</f>
        <v>0.47706240690773843</v>
      </c>
      <c r="F87" s="3">
        <f>ABS($E87)</f>
        <v>0.47706240690773843</v>
      </c>
      <c r="G87" s="3">
        <f>ABS($D87-$F87)</f>
        <v>0.47573269137145202</v>
      </c>
    </row>
    <row r="88" spans="1:9" hidden="1" x14ac:dyDescent="0.25">
      <c r="A88" t="s">
        <v>561</v>
      </c>
      <c r="B88" s="3">
        <f>AVERAGEIFS('New data'!$M:$M,'New data'!$E:$E,$A88)</f>
        <v>0.84299999475479104</v>
      </c>
      <c r="C88" s="3">
        <f>AVERAGEIFS('New data'!$AJ:$AJ,'New data'!$E:$E,$A88)</f>
        <v>3.7149622672589935E-2</v>
      </c>
      <c r="D88" s="3">
        <f>ABS($C88)</f>
        <v>3.7149622672589935E-2</v>
      </c>
      <c r="E88" s="3">
        <f>AVERAGEIFS('New data'!$AL:$AL,'New data'!$E:$E,$A88)</f>
        <v>0.51615907165394614</v>
      </c>
      <c r="F88" s="3">
        <f>ABS($E88)</f>
        <v>0.51615907165394614</v>
      </c>
      <c r="G88" s="3">
        <f>ABS($D88-$F88)</f>
        <v>0.47900944898135622</v>
      </c>
    </row>
    <row r="89" spans="1:9" hidden="1" x14ac:dyDescent="0.25">
      <c r="A89" t="s">
        <v>559</v>
      </c>
      <c r="B89" s="3">
        <f>AVERAGEIFS('New data'!$M:$M,'New data'!$E:$E,$A89)</f>
        <v>0.62099999189376798</v>
      </c>
      <c r="C89" s="3">
        <f>AVERAGEIFS('New data'!$AJ:$AJ,'New data'!$E:$E,$A89)</f>
        <v>1.8405004380724586E-2</v>
      </c>
      <c r="D89" s="3">
        <f>ABS($C89)</f>
        <v>1.8405004380724586E-2</v>
      </c>
      <c r="E89" s="3">
        <f>AVERAGEIFS('New data'!$AL:$AL,'New data'!$E:$E,$A89)</f>
        <v>0.50800753925252196</v>
      </c>
      <c r="F89" s="3">
        <f>ABS($E89)</f>
        <v>0.50800753925252196</v>
      </c>
      <c r="G89" s="3">
        <f>ABS($D89-$F89)</f>
        <v>0.48960253487179739</v>
      </c>
    </row>
    <row r="90" spans="1:9" x14ac:dyDescent="0.25">
      <c r="A90" t="s">
        <v>616</v>
      </c>
      <c r="B90" s="3">
        <f>AVERAGEIFS('New data'!$M:$M,'New data'!$E:$E,$A90)</f>
        <v>0.47499999403953502</v>
      </c>
      <c r="C90" s="3">
        <f>AVERAGEIFS('New data'!$AJ:$AJ,'New data'!$E:$E,$A90)</f>
        <v>-2.5453291282287984E-2</v>
      </c>
      <c r="D90" s="3">
        <f>ABS($C90)</f>
        <v>2.5453291282287984E-2</v>
      </c>
      <c r="E90" s="3">
        <f>AVERAGEIFS('New data'!$AL:$AL,'New data'!$E:$E,$A90)</f>
        <v>0.51544713750543636</v>
      </c>
      <c r="F90" s="3">
        <f>ABS($E90)</f>
        <v>0.51544713750543636</v>
      </c>
      <c r="G90" s="3">
        <f>ABS($D90-$F90)</f>
        <v>0.4899938462231484</v>
      </c>
      <c r="H90" s="3">
        <f>AVERAGEIFS('New data'!$O:$O,'New data'!$E:$E,$A90)</f>
        <v>0.68166506290435702</v>
      </c>
      <c r="I90" s="14">
        <f>AVERAGEIFS('New data'!$J:$J,'New data'!$E:$E,$A90)</f>
        <v>90.6287841796875</v>
      </c>
    </row>
    <row r="91" spans="1:9" hidden="1" x14ac:dyDescent="0.25">
      <c r="A91" t="s">
        <v>534</v>
      </c>
      <c r="B91" s="3">
        <f>AVERAGEIFS('New data'!$M:$M,'New data'!$E:$E,$A91)</f>
        <v>0.42500001192092801</v>
      </c>
      <c r="C91" s="3">
        <f>AVERAGEIFS('New data'!$AJ:$AJ,'New data'!$E:$E,$A91)</f>
        <v>-2.3427591101826835E-3</v>
      </c>
      <c r="D91" s="3">
        <f>ABS($C91)</f>
        <v>2.3427591101826835E-3</v>
      </c>
      <c r="E91" s="3">
        <f>AVERAGEIFS('New data'!$AL:$AL,'New data'!$E:$E,$A91)</f>
        <v>0.49975418735526272</v>
      </c>
      <c r="F91" s="3">
        <f>ABS($E91)</f>
        <v>0.49975418735526272</v>
      </c>
      <c r="G91" s="3">
        <f>ABS($D91-$F91)</f>
        <v>0.49741142824508006</v>
      </c>
    </row>
    <row r="92" spans="1:9" hidden="1" x14ac:dyDescent="0.25">
      <c r="A92" t="s">
        <v>557</v>
      </c>
      <c r="B92" s="3">
        <f>AVERAGEIFS('New data'!$M:$M,'New data'!$E:$E,$A92)</f>
        <v>0.63400000333786</v>
      </c>
      <c r="C92" s="3">
        <f>AVERAGEIFS('New data'!$AJ:$AJ,'New data'!$E:$E,$A92)</f>
        <v>1.9093430032337648E-2</v>
      </c>
      <c r="D92" s="3">
        <f>ABS($C92)</f>
        <v>1.9093430032337648E-2</v>
      </c>
      <c r="E92" s="3">
        <f>AVERAGEIFS('New data'!$AL:$AL,'New data'!$E:$E,$A92)</f>
        <v>0.52180379134683641</v>
      </c>
      <c r="F92" s="3">
        <f>ABS($E92)</f>
        <v>0.52180379134683641</v>
      </c>
      <c r="G92" s="3">
        <f>ABS($D92-$F92)</f>
        <v>0.50271036131449875</v>
      </c>
    </row>
    <row r="93" spans="1:9" hidden="1" x14ac:dyDescent="0.25">
      <c r="A93" t="s">
        <v>586</v>
      </c>
      <c r="B93" s="3">
        <f>AVERAGEIFS('New data'!$M:$M,'New data'!$E:$E,$A93)</f>
        <v>0.53200000524520796</v>
      </c>
      <c r="C93" s="3">
        <f>AVERAGEIFS('New data'!$AJ:$AJ,'New data'!$E:$E,$A93)</f>
        <v>6.9582061630928367E-3</v>
      </c>
      <c r="D93" s="3">
        <f>ABS($C93)</f>
        <v>6.9582061630928367E-3</v>
      </c>
      <c r="E93" s="3">
        <f>AVERAGEIFS('New data'!$AL:$AL,'New data'!$E:$E,$A93)</f>
        <v>0.51085497487195519</v>
      </c>
      <c r="F93" s="3">
        <f>ABS($E93)</f>
        <v>0.51085497487195519</v>
      </c>
      <c r="G93" s="3">
        <f>ABS($D93-$F93)</f>
        <v>0.50389676870886235</v>
      </c>
    </row>
    <row r="94" spans="1:9" x14ac:dyDescent="0.25">
      <c r="A94" t="s">
        <v>592</v>
      </c>
      <c r="B94" s="3">
        <f>AVERAGEIFS('New data'!$M:$M,'New data'!$E:$E,$A94)</f>
        <v>0.62599998712539595</v>
      </c>
      <c r="C94" s="3">
        <f>AVERAGEIFS('New data'!$AJ:$AJ,'New data'!$E:$E,$A94)</f>
        <v>4.6010749050433959E-2</v>
      </c>
      <c r="D94" s="3">
        <f>ABS($C94)</f>
        <v>4.6010749050433959E-2</v>
      </c>
      <c r="E94" s="3">
        <f>AVERAGEIFS('New data'!$AL:$AL,'New data'!$E:$E,$A94)</f>
        <v>0.56152185990336589</v>
      </c>
      <c r="F94" s="3">
        <f>ABS($E94)</f>
        <v>0.56152185990336589</v>
      </c>
      <c r="G94" s="3">
        <f>ABS($D94-$F94)</f>
        <v>0.51551111085293189</v>
      </c>
      <c r="H94" s="3">
        <f>AVERAGEIFS('New data'!$O:$O,'New data'!$E:$E,$A94)</f>
        <v>0.56617683172225897</v>
      </c>
      <c r="I94" s="14">
        <f>AVERAGEIFS('New data'!$J:$J,'New data'!$E:$E,$A94)</f>
        <v>96.881286621093693</v>
      </c>
    </row>
    <row r="95" spans="1:9" hidden="1" x14ac:dyDescent="0.25">
      <c r="A95" t="s">
        <v>402</v>
      </c>
      <c r="B95" s="3">
        <f>AVERAGEIFS('New data'!$M:$M,'New data'!$E:$E,$A95)</f>
        <v>0.62599998712539595</v>
      </c>
      <c r="C95" s="3">
        <f>AVERAGEIFS('New data'!$AJ:$AJ,'New data'!$E:$E,$A95)</f>
        <v>4.5117433106743425E-2</v>
      </c>
      <c r="D95" s="3">
        <f>ABS($C95)</f>
        <v>4.5117433106743425E-2</v>
      </c>
      <c r="E95" s="3">
        <f>AVERAGEIFS('New data'!$AL:$AL,'New data'!$E:$E,$A95)</f>
        <v>0.56271971422777012</v>
      </c>
      <c r="F95" s="3">
        <f>ABS($E95)</f>
        <v>0.56271971422777012</v>
      </c>
      <c r="G95" s="3">
        <f>ABS($D95-$F95)</f>
        <v>0.51760228112102669</v>
      </c>
    </row>
    <row r="96" spans="1:9" hidden="1" x14ac:dyDescent="0.25">
      <c r="A96" t="s">
        <v>523</v>
      </c>
      <c r="B96" s="3">
        <f>AVERAGEIFS('New data'!$M:$M,'New data'!$E:$E,$A96)</f>
        <v>0.52600002288818304</v>
      </c>
      <c r="C96" s="3">
        <f>AVERAGEIFS('New data'!$AJ:$AJ,'New data'!$E:$E,$A96)</f>
        <v>0</v>
      </c>
      <c r="D96" s="3">
        <f>ABS($C96)</f>
        <v>0</v>
      </c>
      <c r="E96" s="3">
        <f>AVERAGEIFS('New data'!$AL:$AL,'New data'!$E:$E,$A96)</f>
        <v>0.52600052471496406</v>
      </c>
      <c r="F96" s="3">
        <f>ABS($E96)</f>
        <v>0.52600052471496406</v>
      </c>
      <c r="G96" s="3">
        <f>ABS($D96-$F96)</f>
        <v>0.52600052471496406</v>
      </c>
    </row>
    <row r="97" spans="1:9" hidden="1" x14ac:dyDescent="0.25">
      <c r="A97" t="s">
        <v>570</v>
      </c>
      <c r="B97" s="3">
        <f>AVERAGEIFS('New data'!$M:$M,'New data'!$E:$E,$A97)</f>
        <v>0.53899997472762995</v>
      </c>
      <c r="C97" s="3">
        <f>AVERAGEIFS('New data'!$AJ:$AJ,'New data'!$E:$E,$A97)</f>
        <v>3.7434462201905053E-3</v>
      </c>
      <c r="D97" s="3">
        <f>ABS($C97)</f>
        <v>3.7434462201905053E-3</v>
      </c>
      <c r="E97" s="3">
        <f>AVERAGEIFS('New data'!$AL:$AL,'New data'!$E:$E,$A97)</f>
        <v>0.53276928602143836</v>
      </c>
      <c r="F97" s="3">
        <f>ABS($E97)</f>
        <v>0.53276928602143836</v>
      </c>
      <c r="G97" s="3">
        <f>ABS($D97-$F97)</f>
        <v>0.52902583980124784</v>
      </c>
    </row>
    <row r="98" spans="1:9" hidden="1" x14ac:dyDescent="0.25">
      <c r="A98" t="s">
        <v>405</v>
      </c>
      <c r="B98" s="3">
        <f>AVERAGEIFS('New data'!$M:$M,'New data'!$E:$E,$A98)</f>
        <v>0.77999997138976995</v>
      </c>
      <c r="C98" s="3">
        <f>AVERAGEIFS('New data'!$AJ:$AJ,'New data'!$E:$E,$A98)</f>
        <v>0.125990414303911</v>
      </c>
      <c r="D98" s="3">
        <f>ABS($C98)</f>
        <v>0.125990414303911</v>
      </c>
      <c r="E98" s="3">
        <f>AVERAGEIFS('New data'!$AL:$AL,'New data'!$E:$E,$A98)</f>
        <v>0.65548391202005263</v>
      </c>
      <c r="F98" s="3">
        <f>ABS($E98)</f>
        <v>0.65548391202005263</v>
      </c>
      <c r="G98" s="3">
        <f>ABS($D98-$F98)</f>
        <v>0.52949349771614163</v>
      </c>
    </row>
    <row r="99" spans="1:9" hidden="1" x14ac:dyDescent="0.25">
      <c r="A99" t="s">
        <v>522</v>
      </c>
      <c r="B99" s="3">
        <f>AVERAGEIFS('New data'!$M:$M,'New data'!$E:$E,$A99)</f>
        <v>0.53200000524520796</v>
      </c>
      <c r="C99" s="3">
        <f>AVERAGEIFS('New data'!$AJ:$AJ,'New data'!$E:$E,$A99)</f>
        <v>0</v>
      </c>
      <c r="D99" s="3">
        <f>ABS($C99)</f>
        <v>0</v>
      </c>
      <c r="E99" s="3">
        <f>AVERAGEIFS('New data'!$AL:$AL,'New data'!$E:$E,$A99)</f>
        <v>0.53199993199922757</v>
      </c>
      <c r="F99" s="3">
        <f>ABS($E99)</f>
        <v>0.53199993199922757</v>
      </c>
      <c r="G99" s="3">
        <f>ABS($D99-$F99)</f>
        <v>0.53199993199922757</v>
      </c>
    </row>
    <row r="100" spans="1:9" hidden="1" x14ac:dyDescent="0.25">
      <c r="A100" t="s">
        <v>476</v>
      </c>
      <c r="B100" s="3">
        <f>AVERAGEIFS('New data'!$M:$M,'New data'!$E:$E,$A100)</f>
        <v>0.53600001335143999</v>
      </c>
      <c r="C100" s="3">
        <f>AVERAGEIFS('New data'!$AJ:$AJ,'New data'!$E:$E,$A100)</f>
        <v>0</v>
      </c>
      <c r="D100" s="3">
        <f>ABS($C100)</f>
        <v>0</v>
      </c>
      <c r="E100" s="3">
        <f>AVERAGEIFS('New data'!$AL:$AL,'New data'!$E:$E,$A100)</f>
        <v>0.53600149999293034</v>
      </c>
      <c r="F100" s="3">
        <f>ABS($E100)</f>
        <v>0.53600149999293034</v>
      </c>
      <c r="G100" s="3">
        <f>ABS($D100-$F100)</f>
        <v>0.53600149999293034</v>
      </c>
    </row>
    <row r="101" spans="1:9" hidden="1" x14ac:dyDescent="0.25">
      <c r="A101" t="s">
        <v>498</v>
      </c>
      <c r="B101" s="3">
        <f>AVERAGEIFS('New data'!$M:$M,'New data'!$E:$E,$A101)</f>
        <v>0.53899997472762995</v>
      </c>
      <c r="C101" s="3">
        <f>AVERAGEIFS('New data'!$AJ:$AJ,'New data'!$E:$E,$A101)</f>
        <v>0</v>
      </c>
      <c r="D101" s="3">
        <f>ABS($C101)</f>
        <v>0</v>
      </c>
      <c r="E101" s="3">
        <f>AVERAGEIFS('New data'!$AL:$AL,'New data'!$E:$E,$A101)</f>
        <v>0.53900162475460967</v>
      </c>
      <c r="F101" s="3">
        <f>ABS($E101)</f>
        <v>0.53900162475460967</v>
      </c>
      <c r="G101" s="3">
        <f>ABS($D101-$F101)</f>
        <v>0.53900162475460967</v>
      </c>
    </row>
    <row r="102" spans="1:9" hidden="1" x14ac:dyDescent="0.25">
      <c r="A102" t="s">
        <v>463</v>
      </c>
      <c r="B102" s="3">
        <f>AVERAGEIFS('New data'!$M:$M,'New data'!$E:$E,$A102)</f>
        <v>0.54199999570846502</v>
      </c>
      <c r="C102" s="3">
        <f>AVERAGEIFS('New data'!$AJ:$AJ,'New data'!$E:$E,$A102)</f>
        <v>0</v>
      </c>
      <c r="D102" s="3">
        <f>ABS($C102)</f>
        <v>0</v>
      </c>
      <c r="E102" s="3">
        <f>AVERAGEIFS('New data'!$AL:$AL,'New data'!$E:$E,$A102)</f>
        <v>0.54200256494032606</v>
      </c>
      <c r="F102" s="3">
        <f>ABS($E102)</f>
        <v>0.54200256494032606</v>
      </c>
      <c r="G102" s="3">
        <f>ABS($D102-$F102)</f>
        <v>0.54200256494032606</v>
      </c>
    </row>
    <row r="103" spans="1:9" hidden="1" x14ac:dyDescent="0.25">
      <c r="A103" t="s">
        <v>548</v>
      </c>
      <c r="B103" s="3">
        <f>AVERAGEIFS('New data'!$M:$M,'New data'!$E:$E,$A103)</f>
        <v>0.53600001335143999</v>
      </c>
      <c r="C103" s="3">
        <f>AVERAGEIFS('New data'!$AJ:$AJ,'New data'!$E:$E,$A103)</f>
        <v>-1.5663910917917002E-2</v>
      </c>
      <c r="D103" s="3">
        <f>ABS($C103)</f>
        <v>1.5663910917917002E-2</v>
      </c>
      <c r="E103" s="3">
        <f>AVERAGEIFS('New data'!$AL:$AL,'New data'!$E:$E,$A103)</f>
        <v>0.55775710497479647</v>
      </c>
      <c r="F103" s="3">
        <f>ABS($E103)</f>
        <v>0.55775710497479647</v>
      </c>
      <c r="G103" s="3">
        <f>ABS($D103-$F103)</f>
        <v>0.5420931940568795</v>
      </c>
    </row>
    <row r="104" spans="1:9" hidden="1" x14ac:dyDescent="0.25">
      <c r="A104" t="s">
        <v>535</v>
      </c>
      <c r="B104" s="3">
        <f>AVERAGEIFS('New data'!$M:$M,'New data'!$E:$E,$A104)</f>
        <v>0.54199999570846502</v>
      </c>
      <c r="C104" s="3">
        <f>AVERAGEIFS('New data'!$AJ:$AJ,'New data'!$E:$E,$A104)</f>
        <v>-3.373064181588572E-4</v>
      </c>
      <c r="D104" s="3">
        <f>ABS($C104)</f>
        <v>3.373064181588572E-4</v>
      </c>
      <c r="E104" s="3">
        <f>AVERAGEIFS('New data'!$AL:$AL,'New data'!$E:$E,$A104)</f>
        <v>0.5436336739388582</v>
      </c>
      <c r="F104" s="3">
        <f>ABS($E104)</f>
        <v>0.5436336739388582</v>
      </c>
      <c r="G104" s="3">
        <f>ABS($D104-$F104)</f>
        <v>0.54329636752069932</v>
      </c>
    </row>
    <row r="105" spans="1:9" hidden="1" x14ac:dyDescent="0.25">
      <c r="A105" t="s">
        <v>583</v>
      </c>
      <c r="B105" s="3">
        <f>AVERAGEIFS('New data'!$M:$M,'New data'!$E:$E,$A105)</f>
        <v>0.55400002002715998</v>
      </c>
      <c r="C105" s="3">
        <f>AVERAGEIFS('New data'!$AJ:$AJ,'New data'!$E:$E,$A105)</f>
        <v>2.6008999889596931E-3</v>
      </c>
      <c r="D105" s="3">
        <f>ABS($C105)</f>
        <v>2.6008999889596931E-3</v>
      </c>
      <c r="E105" s="3">
        <f>AVERAGEIFS('New data'!$AL:$AL,'New data'!$E:$E,$A105)</f>
        <v>0.54640616832070099</v>
      </c>
      <c r="F105" s="3">
        <f>ABS($E105)</f>
        <v>0.54640616832070099</v>
      </c>
      <c r="G105" s="3">
        <f>ABS($D105-$F105)</f>
        <v>0.54380526833174125</v>
      </c>
    </row>
    <row r="106" spans="1:9" hidden="1" x14ac:dyDescent="0.25">
      <c r="A106" t="s">
        <v>442</v>
      </c>
      <c r="B106" s="3">
        <f>AVERAGEIFS('New data'!$M:$M,'New data'!$E:$E,$A106)</f>
        <v>0.53899997472762995</v>
      </c>
      <c r="C106" s="3">
        <f>AVERAGEIFS('New data'!$AJ:$AJ,'New data'!$E:$E,$A106)</f>
        <v>-8.1025439745850726E-3</v>
      </c>
      <c r="D106" s="3">
        <f>ABS($C106)</f>
        <v>8.1025439745850726E-3</v>
      </c>
      <c r="E106" s="3">
        <f>AVERAGEIFS('New data'!$AL:$AL,'New data'!$E:$E,$A106)</f>
        <v>0.55265238359497149</v>
      </c>
      <c r="F106" s="3">
        <f>ABS($E106)</f>
        <v>0.55265238359497149</v>
      </c>
      <c r="G106" s="3">
        <f>ABS($D106-$F106)</f>
        <v>0.54454983962038639</v>
      </c>
    </row>
    <row r="107" spans="1:9" hidden="1" x14ac:dyDescent="0.25">
      <c r="A107" t="s">
        <v>430</v>
      </c>
      <c r="B107" s="3">
        <f>AVERAGEIFS('New data'!$M:$M,'New data'!$E:$E,$A107)</f>
        <v>1</v>
      </c>
      <c r="C107" s="3">
        <f>AVERAGEIFS('New data'!$AJ:$AJ,'New data'!$E:$E,$A107)</f>
        <v>0.22633183161591838</v>
      </c>
      <c r="D107" s="3">
        <f>ABS($C107)</f>
        <v>0.22633183161591838</v>
      </c>
      <c r="E107" s="3">
        <f>AVERAGEIFS('New data'!$AL:$AL,'New data'!$E:$E,$A107)</f>
        <v>0.77366816838408159</v>
      </c>
      <c r="F107" s="3">
        <f>ABS($E107)</f>
        <v>0.77366816838408159</v>
      </c>
      <c r="G107" s="3">
        <f>ABS($D107-$F107)</f>
        <v>0.54733633676816318</v>
      </c>
    </row>
    <row r="108" spans="1:9" hidden="1" x14ac:dyDescent="0.25">
      <c r="A108" t="s">
        <v>517</v>
      </c>
      <c r="B108" s="3">
        <f>AVERAGEIFS('New data'!$M:$M,'New data'!$E:$E,$A108)</f>
        <v>0.55400002002715998</v>
      </c>
      <c r="C108" s="3">
        <f>AVERAGEIFS('New data'!$AJ:$AJ,'New data'!$E:$E,$A108)</f>
        <v>0</v>
      </c>
      <c r="D108" s="3">
        <f>ABS($C108)</f>
        <v>0</v>
      </c>
      <c r="E108" s="3">
        <f>AVERAGEIFS('New data'!$AL:$AL,'New data'!$E:$E,$A108)</f>
        <v>0.5539984584598695</v>
      </c>
      <c r="F108" s="3">
        <f>ABS($E108)</f>
        <v>0.5539984584598695</v>
      </c>
      <c r="G108" s="3">
        <f>ABS($D108-$F108)</f>
        <v>0.5539984584598695</v>
      </c>
    </row>
    <row r="109" spans="1:9" x14ac:dyDescent="0.25">
      <c r="A109" t="s">
        <v>633</v>
      </c>
      <c r="B109" s="3">
        <f>AVERAGEIFS('New data'!$M:$M,'New data'!$E:$E,$A109)</f>
        <v>0.53899997472762995</v>
      </c>
      <c r="C109" s="3">
        <f>AVERAGEIFS('New data'!$AJ:$AJ,'New data'!$E:$E,$A109)</f>
        <v>-2.1696830621423212E-2</v>
      </c>
      <c r="D109" s="3">
        <f>ABS($C109)</f>
        <v>2.1696830621423212E-2</v>
      </c>
      <c r="E109" s="3">
        <f>AVERAGEIFS('New data'!$AL:$AL,'New data'!$E:$E,$A109)</f>
        <v>0.5760632970897509</v>
      </c>
      <c r="F109" s="3">
        <f>ABS($E109)</f>
        <v>0.5760632970897509</v>
      </c>
      <c r="G109" s="3">
        <f>ABS($D109-$F109)</f>
        <v>0.55436646646832766</v>
      </c>
      <c r="H109" s="3">
        <f>AVERAGEIFS('New data'!$O:$O,'New data'!$E:$E,$A109)</f>
        <v>0.65202075242996205</v>
      </c>
      <c r="I109" s="14">
        <f>AVERAGEIFS('New data'!$J:$J,'New data'!$E:$E,$A109)</f>
        <v>105.360450744628</v>
      </c>
    </row>
    <row r="110" spans="1:9" hidden="1" x14ac:dyDescent="0.25">
      <c r="A110" t="s">
        <v>481</v>
      </c>
      <c r="B110" s="3">
        <f>AVERAGEIFS('New data'!$M:$M,'New data'!$E:$E,$A110)</f>
        <v>0.558000028133392</v>
      </c>
      <c r="C110" s="3">
        <f>AVERAGEIFS('New data'!$AJ:$AJ,'New data'!$E:$E,$A110)</f>
        <v>0</v>
      </c>
      <c r="D110" s="3">
        <f>ABS($C110)</f>
        <v>0</v>
      </c>
      <c r="E110" s="3">
        <f>AVERAGEIFS('New data'!$AL:$AL,'New data'!$E:$E,$A110)</f>
        <v>0.55799916855108944</v>
      </c>
      <c r="F110" s="3">
        <f>ABS($E110)</f>
        <v>0.55799916855108944</v>
      </c>
      <c r="G110" s="3">
        <f>ABS($D110-$F110)</f>
        <v>0.55799916855108944</v>
      </c>
    </row>
    <row r="111" spans="1:9" hidden="1" x14ac:dyDescent="0.25">
      <c r="A111" t="s">
        <v>502</v>
      </c>
      <c r="B111" s="3">
        <f>AVERAGEIFS('New data'!$M:$M,'New data'!$E:$E,$A111)</f>
        <v>0.54100000858306796</v>
      </c>
      <c r="C111" s="3">
        <f>AVERAGEIFS('New data'!$AJ:$AJ,'New data'!$E:$E,$A111)</f>
        <v>0</v>
      </c>
      <c r="D111" s="3">
        <f>ABS($C111)</f>
        <v>0</v>
      </c>
      <c r="E111" s="3">
        <f>AVERAGEIFS('New data'!$AL:$AL,'New data'!$E:$E,$A111)</f>
        <v>0.56225877343365238</v>
      </c>
      <c r="F111" s="3">
        <f>ABS($E111)</f>
        <v>0.56225877343365238</v>
      </c>
      <c r="G111" s="3">
        <f>ABS($D111-$F111)</f>
        <v>0.56225877343365238</v>
      </c>
    </row>
    <row r="112" spans="1:9" hidden="1" x14ac:dyDescent="0.25">
      <c r="A112" t="s">
        <v>474</v>
      </c>
      <c r="B112" s="3">
        <f>AVERAGEIFS('New data'!$M:$M,'New data'!$E:$E,$A112)</f>
        <v>0.56499999761581399</v>
      </c>
      <c r="C112" s="3">
        <f>AVERAGEIFS('New data'!$AJ:$AJ,'New data'!$E:$E,$A112)</f>
        <v>0</v>
      </c>
      <c r="D112" s="3">
        <f>ABS($C112)</f>
        <v>0</v>
      </c>
      <c r="E112" s="3">
        <f>AVERAGEIFS('New data'!$AL:$AL,'New data'!$E:$E,$A112)</f>
        <v>0.56500098438393243</v>
      </c>
      <c r="F112" s="3">
        <f>ABS($E112)</f>
        <v>0.56500098438393243</v>
      </c>
      <c r="G112" s="3">
        <f>ABS($D112-$F112)</f>
        <v>0.56500098438393243</v>
      </c>
    </row>
    <row r="113" spans="1:9" hidden="1" x14ac:dyDescent="0.25">
      <c r="A113" t="s">
        <v>546</v>
      </c>
      <c r="B113" s="3">
        <f>AVERAGEIFS('New data'!$M:$M,'New data'!$E:$E,$A113)</f>
        <v>0.56499999761581399</v>
      </c>
      <c r="C113" s="3">
        <f>AVERAGEIFS('New data'!$AJ:$AJ,'New data'!$E:$E,$A113)</f>
        <v>-5.1718806488015691E-3</v>
      </c>
      <c r="D113" s="3">
        <f>ABS($C113)</f>
        <v>5.1718806488015691E-3</v>
      </c>
      <c r="E113" s="3">
        <f>AVERAGEIFS('New data'!$AL:$AL,'New data'!$E:$E,$A113)</f>
        <v>0.57223916543568831</v>
      </c>
      <c r="F113" s="3">
        <f>ABS($E113)</f>
        <v>0.57223916543568831</v>
      </c>
      <c r="G113" s="3">
        <f>ABS($D113-$F113)</f>
        <v>0.56706728478688673</v>
      </c>
    </row>
    <row r="114" spans="1:9" hidden="1" x14ac:dyDescent="0.25">
      <c r="A114" t="s">
        <v>532</v>
      </c>
      <c r="B114" s="3">
        <f>AVERAGEIFS('New data'!$M:$M,'New data'!$E:$E,$A114)</f>
        <v>0.59200000762939398</v>
      </c>
      <c r="C114" s="3">
        <f>AVERAGEIFS('New data'!$AJ:$AJ,'New data'!$E:$E,$A114)</f>
        <v>2.7140233573790841E-3</v>
      </c>
      <c r="D114" s="3">
        <f>ABS($C114)</f>
        <v>2.7140233573790841E-3</v>
      </c>
      <c r="E114" s="3">
        <f>AVERAGEIFS('New data'!$AL:$AL,'New data'!$E:$E,$A114)</f>
        <v>0.5720170888821724</v>
      </c>
      <c r="F114" s="3">
        <f>ABS($E114)</f>
        <v>0.5720170888821724</v>
      </c>
      <c r="G114" s="3">
        <f>ABS($D114-$F114)</f>
        <v>0.56930306552479326</v>
      </c>
    </row>
    <row r="115" spans="1:9" hidden="1" x14ac:dyDescent="0.25">
      <c r="A115" t="s">
        <v>521</v>
      </c>
      <c r="B115" s="3">
        <f>AVERAGEIFS('New data'!$M:$M,'New data'!$E:$E,$A115)</f>
        <v>0.57800000905990601</v>
      </c>
      <c r="C115" s="3">
        <f>AVERAGEIFS('New data'!$AJ:$AJ,'New data'!$E:$E,$A115)</f>
        <v>0</v>
      </c>
      <c r="D115" s="3">
        <f>ABS($C115)</f>
        <v>0</v>
      </c>
      <c r="E115" s="3">
        <f>AVERAGEIFS('New data'!$AL:$AL,'New data'!$E:$E,$A115)</f>
        <v>0.57799996632892059</v>
      </c>
      <c r="F115" s="3">
        <f>ABS($E115)</f>
        <v>0.57799996632892059</v>
      </c>
      <c r="G115" s="3">
        <f>ABS($D115-$F115)</f>
        <v>0.57799996632892059</v>
      </c>
    </row>
    <row r="116" spans="1:9" hidden="1" x14ac:dyDescent="0.25">
      <c r="A116" t="s">
        <v>585</v>
      </c>
      <c r="B116" s="3">
        <f>AVERAGEIFS('New data'!$M:$M,'New data'!$E:$E,$A116)</f>
        <v>0.57800000905990601</v>
      </c>
      <c r="C116" s="3">
        <f>AVERAGEIFS('New data'!$AJ:$AJ,'New data'!$E:$E,$A116)</f>
        <v>-4.4495967625152974E-4</v>
      </c>
      <c r="D116" s="3">
        <f>ABS($C116)</f>
        <v>4.4495967625152974E-4</v>
      </c>
      <c r="E116" s="3">
        <f>AVERAGEIFS('New data'!$AL:$AL,'New data'!$E:$E,$A116)</f>
        <v>0.57916973205326061</v>
      </c>
      <c r="F116" s="3">
        <f>ABS($E116)</f>
        <v>0.57916973205326061</v>
      </c>
      <c r="G116" s="3">
        <f>ABS($D116-$F116)</f>
        <v>0.57872477237700903</v>
      </c>
    </row>
    <row r="117" spans="1:9" hidden="1" x14ac:dyDescent="0.25">
      <c r="A117" t="s">
        <v>460</v>
      </c>
      <c r="B117" s="3">
        <f>AVERAGEIFS('New data'!$M:$M,'New data'!$E:$E,$A117)</f>
        <v>0.59200000762939398</v>
      </c>
      <c r="C117" s="3">
        <f>AVERAGEIFS('New data'!$AJ:$AJ,'New data'!$E:$E,$A117)</f>
        <v>0</v>
      </c>
      <c r="D117" s="3">
        <f>ABS($C117)</f>
        <v>0</v>
      </c>
      <c r="E117" s="3">
        <f>AVERAGEIFS('New data'!$AL:$AL,'New data'!$E:$E,$A117)</f>
        <v>0.59200107138988767</v>
      </c>
      <c r="F117" s="3">
        <f>ABS($E117)</f>
        <v>0.59200107138988767</v>
      </c>
      <c r="G117" s="3">
        <f>ABS($D117-$F117)</f>
        <v>0.59200107138988767</v>
      </c>
    </row>
    <row r="118" spans="1:9" hidden="1" x14ac:dyDescent="0.25">
      <c r="A118" t="s">
        <v>582</v>
      </c>
      <c r="B118" s="3">
        <f>AVERAGEIFS('New data'!$M:$M,'New data'!$E:$E,$A118)</f>
        <v>0.64700001478195102</v>
      </c>
      <c r="C118" s="3">
        <f>AVERAGEIFS('New data'!$AJ:$AJ,'New data'!$E:$E,$A118)</f>
        <v>1.447247738693583E-2</v>
      </c>
      <c r="D118" s="3">
        <f>ABS($C118)</f>
        <v>1.447247738693583E-2</v>
      </c>
      <c r="E118" s="3">
        <f>AVERAGEIFS('New data'!$AL:$AL,'New data'!$E:$E,$A118)</f>
        <v>0.60700926310228298</v>
      </c>
      <c r="F118" s="3">
        <f>ABS($E118)</f>
        <v>0.60700926310228298</v>
      </c>
      <c r="G118" s="3">
        <f>ABS($D118-$F118)</f>
        <v>0.59253678571534718</v>
      </c>
    </row>
    <row r="119" spans="1:9" x14ac:dyDescent="0.25">
      <c r="A119" t="s">
        <v>635</v>
      </c>
      <c r="B119" s="3">
        <f>AVERAGEIFS('New data'!$M:$M,'New data'!$E:$E,$A119)</f>
        <v>0.94599997997283902</v>
      </c>
      <c r="C119" s="3">
        <f>AVERAGEIFS('New data'!$AJ:$AJ,'New data'!$E:$E,$A119)</f>
        <v>0.19117222356653168</v>
      </c>
      <c r="D119" s="3">
        <f>ABS($C119)</f>
        <v>0.19117222356653168</v>
      </c>
      <c r="E119" s="3">
        <f>AVERAGEIFS('New data'!$AL:$AL,'New data'!$E:$E,$A119)</f>
        <v>-0.79080616186030606</v>
      </c>
      <c r="F119" s="3">
        <f>ABS($E119)</f>
        <v>0.79080616186030606</v>
      </c>
      <c r="G119" s="3">
        <f>ABS($D119-$F119)</f>
        <v>0.59963393829377432</v>
      </c>
      <c r="H119" s="3">
        <f>AVERAGEIFS('New data'!$O:$O,'New data'!$E:$E,$A119)</f>
        <v>0.51558244228363004</v>
      </c>
      <c r="I119" s="14">
        <f>AVERAGEIFS('New data'!$J:$J,'New data'!$E:$E,$A119)</f>
        <v>246.37242126464801</v>
      </c>
    </row>
    <row r="120" spans="1:9" hidden="1" x14ac:dyDescent="0.25">
      <c r="A120" t="s">
        <v>530</v>
      </c>
      <c r="B120" s="3">
        <f>AVERAGEIFS('New data'!$M:$M,'New data'!$E:$E,$A120)</f>
        <v>0.62599998712539595</v>
      </c>
      <c r="C120" s="3">
        <f>AVERAGEIFS('New data'!$AJ:$AJ,'New data'!$E:$E,$A120)</f>
        <v>6.20737646190914E-3</v>
      </c>
      <c r="D120" s="3">
        <f>ABS($C120)</f>
        <v>6.20737646190914E-3</v>
      </c>
      <c r="E120" s="3">
        <f>AVERAGEIFS('New data'!$AL:$AL,'New data'!$E:$E,$A120)</f>
        <v>0.61695843443287834</v>
      </c>
      <c r="F120" s="3">
        <f>ABS($E120)</f>
        <v>0.61695843443287834</v>
      </c>
      <c r="G120" s="3">
        <f>ABS($D120-$F120)</f>
        <v>0.61075105797096918</v>
      </c>
    </row>
    <row r="121" spans="1:9" hidden="1" x14ac:dyDescent="0.25">
      <c r="A121" t="s">
        <v>487</v>
      </c>
      <c r="B121" s="3">
        <f>AVERAGEIFS('New data'!$M:$M,'New data'!$E:$E,$A121)</f>
        <v>0.62099999189376798</v>
      </c>
      <c r="C121" s="3">
        <f>AVERAGEIFS('New data'!$AJ:$AJ,'New data'!$E:$E,$A121)</f>
        <v>0</v>
      </c>
      <c r="D121" s="3">
        <f>ABS($C121)</f>
        <v>0</v>
      </c>
      <c r="E121" s="3">
        <f>AVERAGEIFS('New data'!$AL:$AL,'New data'!$E:$E,$A121)</f>
        <v>0.62100404607603166</v>
      </c>
      <c r="F121" s="3">
        <f>ABS($E121)</f>
        <v>0.62100404607603166</v>
      </c>
      <c r="G121" s="3">
        <f>ABS($D121-$F121)</f>
        <v>0.62100404607603166</v>
      </c>
    </row>
    <row r="122" spans="1:9" hidden="1" x14ac:dyDescent="0.25">
      <c r="A122" t="s">
        <v>458</v>
      </c>
      <c r="B122" s="3">
        <f>AVERAGEIFS('New data'!$M:$M,'New data'!$E:$E,$A122)</f>
        <v>0.62599998712539595</v>
      </c>
      <c r="C122" s="3">
        <f>AVERAGEIFS('New data'!$AJ:$AJ,'New data'!$E:$E,$A122)</f>
        <v>0</v>
      </c>
      <c r="D122" s="3">
        <f>ABS($C122)</f>
        <v>0</v>
      </c>
      <c r="E122" s="3">
        <f>AVERAGEIFS('New data'!$AL:$AL,'New data'!$E:$E,$A122)</f>
        <v>0.62600160552651918</v>
      </c>
      <c r="F122" s="3">
        <f>ABS($E122)</f>
        <v>0.62600160552651918</v>
      </c>
      <c r="G122" s="3">
        <f>ABS($D122-$F122)</f>
        <v>0.62600160552651918</v>
      </c>
    </row>
    <row r="123" spans="1:9" hidden="1" x14ac:dyDescent="0.25">
      <c r="A123" t="s">
        <v>526</v>
      </c>
      <c r="B123" s="3">
        <f>AVERAGEIFS('New data'!$M:$M,'New data'!$E:$E,$A123)</f>
        <v>0.64899998903274503</v>
      </c>
      <c r="C123" s="3">
        <f>AVERAGEIFS('New data'!$AJ:$AJ,'New data'!$E:$E,$A123)</f>
        <v>8.7754674871795401E-3</v>
      </c>
      <c r="D123" s="3">
        <f>ABS($C123)</f>
        <v>8.7754674871795401E-3</v>
      </c>
      <c r="E123" s="3">
        <f>AVERAGEIFS('New data'!$AL:$AL,'New data'!$E:$E,$A123)</f>
        <v>0.63487434257186759</v>
      </c>
      <c r="F123" s="3">
        <f>ABS($E123)</f>
        <v>0.63487434257186759</v>
      </c>
      <c r="G123" s="3">
        <f>ABS($D123-$F123)</f>
        <v>0.62609887508468809</v>
      </c>
    </row>
    <row r="124" spans="1:9" hidden="1" x14ac:dyDescent="0.25">
      <c r="A124" t="s">
        <v>485</v>
      </c>
      <c r="B124" s="3">
        <f>AVERAGEIFS('New data'!$M:$M,'New data'!$E:$E,$A124)</f>
        <v>0.63400000333786</v>
      </c>
      <c r="C124" s="3">
        <f>AVERAGEIFS('New data'!$AJ:$AJ,'New data'!$E:$E,$A124)</f>
        <v>0</v>
      </c>
      <c r="D124" s="3">
        <f>ABS($C124)</f>
        <v>0</v>
      </c>
      <c r="E124" s="3">
        <f>AVERAGEIFS('New data'!$AL:$AL,'New data'!$E:$E,$A124)</f>
        <v>0.63400247601337201</v>
      </c>
      <c r="F124" s="3">
        <f>ABS($E124)</f>
        <v>0.63400247601337201</v>
      </c>
      <c r="G124" s="3">
        <f>ABS($D124-$F124)</f>
        <v>0.63400247601337201</v>
      </c>
    </row>
    <row r="125" spans="1:9" x14ac:dyDescent="0.25">
      <c r="A125" t="s">
        <v>646</v>
      </c>
      <c r="B125" s="3">
        <f>AVERAGEIFS('New data'!$M:$M,'New data'!$E:$E,$A125)</f>
        <v>0.52600002288818304</v>
      </c>
      <c r="C125" s="3">
        <f>AVERAGEIFS('New data'!$AJ:$AJ,'New data'!$E:$E,$A125)</f>
        <v>-4.5437821238271621E-2</v>
      </c>
      <c r="D125" s="3">
        <f>ABS($C125)</f>
        <v>4.5437821238271621E-2</v>
      </c>
      <c r="E125" s="3">
        <f>AVERAGEIFS('New data'!$AL:$AL,'New data'!$E:$E,$A125)</f>
        <v>0.68492602696685145</v>
      </c>
      <c r="F125" s="3">
        <f>ABS($E125)</f>
        <v>0.68492602696685145</v>
      </c>
      <c r="G125" s="3">
        <f>ABS($D125-$F125)</f>
        <v>0.63948820572857978</v>
      </c>
      <c r="H125" s="3">
        <f>AVERAGEIFS('New data'!$O:$O,'New data'!$E:$E,$A125)</f>
        <v>0.58287298679351796</v>
      </c>
      <c r="I125" s="14">
        <f>AVERAGEIFS('New data'!$J:$J,'New data'!$E:$E,$A125)</f>
        <v>54.949974060058501</v>
      </c>
    </row>
    <row r="126" spans="1:9" hidden="1" x14ac:dyDescent="0.25">
      <c r="A126" t="s">
        <v>516</v>
      </c>
      <c r="B126" s="3">
        <f>AVERAGEIFS('New data'!$M:$M,'New data'!$E:$E,$A126)</f>
        <v>0.64700001478195102</v>
      </c>
      <c r="C126" s="3">
        <f>AVERAGEIFS('New data'!$AJ:$AJ,'New data'!$E:$E,$A126)</f>
        <v>0</v>
      </c>
      <c r="D126" s="3">
        <f>ABS($C126)</f>
        <v>0</v>
      </c>
      <c r="E126" s="3">
        <f>AVERAGEIFS('New data'!$AL:$AL,'New data'!$E:$E,$A126)</f>
        <v>0.64699966752154248</v>
      </c>
      <c r="F126" s="3">
        <f>ABS($E126)</f>
        <v>0.64699966752154248</v>
      </c>
      <c r="G126" s="3">
        <f>ABS($D126-$F126)</f>
        <v>0.64699966752154248</v>
      </c>
    </row>
    <row r="127" spans="1:9" hidden="1" x14ac:dyDescent="0.25">
      <c r="A127" t="s">
        <v>459</v>
      </c>
      <c r="B127" s="3">
        <f>AVERAGEIFS('New data'!$M:$M,'New data'!$E:$E,$A127)</f>
        <v>0.64700001478195102</v>
      </c>
      <c r="C127" s="3">
        <f>AVERAGEIFS('New data'!$AJ:$AJ,'New data'!$E:$E,$A127)</f>
        <v>0</v>
      </c>
      <c r="D127" s="3">
        <f>ABS($C127)</f>
        <v>0</v>
      </c>
      <c r="E127" s="3">
        <f>AVERAGEIFS('New data'!$AL:$AL,'New data'!$E:$E,$A127)</f>
        <v>0.64700076348324898</v>
      </c>
      <c r="F127" s="3">
        <f>ABS($E127)</f>
        <v>0.64700076348324898</v>
      </c>
      <c r="G127" s="3">
        <f>ABS($D127-$F127)</f>
        <v>0.64700076348324898</v>
      </c>
    </row>
    <row r="128" spans="1:9" hidden="1" x14ac:dyDescent="0.25">
      <c r="A128" t="s">
        <v>454</v>
      </c>
      <c r="B128" s="3">
        <f>AVERAGEIFS('New data'!$M:$M,'New data'!$E:$E,$A128)</f>
        <v>0.64899998903274503</v>
      </c>
      <c r="C128" s="3">
        <f>AVERAGEIFS('New data'!$AJ:$AJ,'New data'!$E:$E,$A128)</f>
        <v>0</v>
      </c>
      <c r="D128" s="3">
        <f>ABS($C128)</f>
        <v>0</v>
      </c>
      <c r="E128" s="3">
        <f>AVERAGEIFS('New data'!$AL:$AL,'New data'!$E:$E,$A128)</f>
        <v>0.64900124923108338</v>
      </c>
      <c r="F128" s="3">
        <f>ABS($E128)</f>
        <v>0.64900124923108338</v>
      </c>
      <c r="G128" s="3">
        <f>ABS($D128-$F128)</f>
        <v>0.64900124923108338</v>
      </c>
    </row>
    <row r="129" spans="1:9" hidden="1" x14ac:dyDescent="0.25">
      <c r="A129" t="s">
        <v>581</v>
      </c>
      <c r="B129" s="3">
        <f>AVERAGEIFS('New data'!$M:$M,'New data'!$E:$E,$A129)</f>
        <v>0.70700001716613703</v>
      </c>
      <c r="C129" s="3">
        <f>AVERAGEIFS('New data'!$AJ:$AJ,'New data'!$E:$E,$A129)</f>
        <v>1.2241701443750658E-2</v>
      </c>
      <c r="D129" s="3">
        <f>ABS($C129)</f>
        <v>1.2241701443750658E-2</v>
      </c>
      <c r="E129" s="3">
        <f>AVERAGEIFS('New data'!$AL:$AL,'New data'!$E:$E,$A129)</f>
        <v>0.67108898864709854</v>
      </c>
      <c r="F129" s="3">
        <f>ABS($E129)</f>
        <v>0.67108898864709854</v>
      </c>
      <c r="G129" s="3">
        <f>ABS($D129-$F129)</f>
        <v>0.65884728720334784</v>
      </c>
    </row>
    <row r="130" spans="1:9" hidden="1" x14ac:dyDescent="0.25">
      <c r="A130" t="s">
        <v>419</v>
      </c>
      <c r="B130" s="3">
        <f>AVERAGEIFS('New data'!$M:$M,'New data'!$E:$E,$A130)</f>
        <v>1</v>
      </c>
      <c r="C130" s="3">
        <f>AVERAGEIFS('New data'!$AJ:$AJ,'New data'!$E:$E,$A130)</f>
        <v>1.8590808326479515</v>
      </c>
      <c r="D130" s="3">
        <f>ABS($C130)</f>
        <v>1.8590808326479515</v>
      </c>
      <c r="E130" s="3">
        <f>AVERAGEIFS('New data'!$AL:$AL,'New data'!$E:$E,$A130)</f>
        <v>-2.5212525163564621</v>
      </c>
      <c r="F130" s="3">
        <f>ABS($E130)</f>
        <v>2.5212525163564621</v>
      </c>
      <c r="G130" s="3">
        <f>ABS($D130-$F130)</f>
        <v>0.66217168370851054</v>
      </c>
    </row>
    <row r="131" spans="1:9" hidden="1" x14ac:dyDescent="0.25">
      <c r="A131" t="s">
        <v>427</v>
      </c>
      <c r="B131" s="3">
        <f>AVERAGEIFS('New data'!$M:$M,'New data'!$E:$E,$A131)</f>
        <v>0.64700001478195102</v>
      </c>
      <c r="C131" s="3">
        <f>AVERAGEIFS('New data'!$AJ:$AJ,'New data'!$E:$E,$A131)</f>
        <v>5.9782651950143577E-4</v>
      </c>
      <c r="D131" s="3">
        <f>ABS($C131)</f>
        <v>5.9782651950143577E-4</v>
      </c>
      <c r="E131" s="3">
        <f>AVERAGEIFS('New data'!$AL:$AL,'New data'!$E:$E,$A131)</f>
        <v>0.66614357564588222</v>
      </c>
      <c r="F131" s="3">
        <f>ABS($E131)</f>
        <v>0.66614357564588222</v>
      </c>
      <c r="G131" s="3">
        <f>ABS($D131-$F131)</f>
        <v>0.66554574912638076</v>
      </c>
    </row>
    <row r="132" spans="1:9" hidden="1" x14ac:dyDescent="0.25">
      <c r="A132" t="s">
        <v>483</v>
      </c>
      <c r="B132" s="3">
        <f>AVERAGEIFS('New data'!$M:$M,'New data'!$E:$E,$A132)</f>
        <v>0.64700001478195102</v>
      </c>
      <c r="C132" s="3">
        <f>AVERAGEIFS('New data'!$AJ:$AJ,'New data'!$E:$E,$A132)</f>
        <v>0</v>
      </c>
      <c r="D132" s="3">
        <f>ABS($C132)</f>
        <v>0</v>
      </c>
      <c r="E132" s="3">
        <f>AVERAGEIFS('New data'!$AL:$AL,'New data'!$E:$E,$A132)</f>
        <v>0.66714658333366095</v>
      </c>
      <c r="F132" s="3">
        <f>ABS($E132)</f>
        <v>0.66714658333366095</v>
      </c>
      <c r="G132" s="3">
        <f>ABS($D132-$F132)</f>
        <v>0.66714658333366095</v>
      </c>
    </row>
    <row r="133" spans="1:9" x14ac:dyDescent="0.25">
      <c r="A133" t="s">
        <v>589</v>
      </c>
      <c r="B133" s="3">
        <f>AVERAGEIFS('New data'!$M:$M,'New data'!$E:$E,$A133)</f>
        <v>0.64700001478195102</v>
      </c>
      <c r="C133" s="3">
        <f>AVERAGEIFS('New data'!$AJ:$AJ,'New data'!$E:$E,$A133)</f>
        <v>-4.7695247488566676E-4</v>
      </c>
      <c r="D133" s="3">
        <f>ABS($C133)</f>
        <v>4.7695247488566676E-4</v>
      </c>
      <c r="E133" s="3">
        <f>AVERAGEIFS('New data'!$AL:$AL,'New data'!$E:$E,$A133)</f>
        <v>0.66794765419458491</v>
      </c>
      <c r="F133" s="3">
        <f>ABS($E133)</f>
        <v>0.66794765419458491</v>
      </c>
      <c r="G133" s="3">
        <f>ABS($D133-$F133)</f>
        <v>0.66747070171969924</v>
      </c>
      <c r="H133" s="3">
        <f>AVERAGEIFS('New data'!$O:$O,'New data'!$E:$E,$A133)</f>
        <v>0.72978937625884999</v>
      </c>
      <c r="I133" s="14">
        <f>AVERAGEIFS('New data'!$J:$J,'New data'!$E:$E,$A133)</f>
        <v>124.75382995605401</v>
      </c>
    </row>
    <row r="134" spans="1:9" hidden="1" x14ac:dyDescent="0.25">
      <c r="A134" t="s">
        <v>555</v>
      </c>
      <c r="B134" s="3">
        <f>AVERAGEIFS('New data'!$M:$M,'New data'!$E:$E,$A134)</f>
        <v>0.64700001478195102</v>
      </c>
      <c r="C134" s="3">
        <f>AVERAGEIFS('New data'!$AJ:$AJ,'New data'!$E:$E,$A134)</f>
        <v>-7.9877214320879363E-3</v>
      </c>
      <c r="D134" s="3">
        <f>ABS($C134)</f>
        <v>7.9877214320879363E-3</v>
      </c>
      <c r="E134" s="3">
        <f>AVERAGEIFS('New data'!$AL:$AL,'New data'!$E:$E,$A134)</f>
        <v>0.68066402498511991</v>
      </c>
      <c r="F134" s="3">
        <f>ABS($E134)</f>
        <v>0.68066402498511991</v>
      </c>
      <c r="G134" s="3">
        <f>ABS($D134-$F134)</f>
        <v>0.67267630355303198</v>
      </c>
    </row>
    <row r="135" spans="1:9" hidden="1" x14ac:dyDescent="0.25">
      <c r="A135" t="s">
        <v>564</v>
      </c>
      <c r="B135" s="3">
        <f>AVERAGEIFS('New data'!$M:$M,'New data'!$E:$E,$A135)</f>
        <v>0.67599999904632502</v>
      </c>
      <c r="C135" s="3">
        <f>AVERAGEIFS('New data'!$AJ:$AJ,'New data'!$E:$E,$A135)</f>
        <v>6.2917259905218154E-6</v>
      </c>
      <c r="D135" s="3">
        <f>ABS($C135)</f>
        <v>6.2917259905218154E-6</v>
      </c>
      <c r="E135" s="3">
        <f>AVERAGEIFS('New data'!$AL:$AL,'New data'!$E:$E,$A135)</f>
        <v>0.67591129115974391</v>
      </c>
      <c r="F135" s="3">
        <f>ABS($E135)</f>
        <v>0.67591129115974391</v>
      </c>
      <c r="G135" s="3">
        <f>ABS($D135-$F135)</f>
        <v>0.67590499943375337</v>
      </c>
    </row>
    <row r="136" spans="1:9" hidden="1" x14ac:dyDescent="0.25">
      <c r="A136" t="s">
        <v>492</v>
      </c>
      <c r="B136" s="3">
        <f>AVERAGEIFS('New data'!$M:$M,'New data'!$E:$E,$A136)</f>
        <v>0.67599999904632502</v>
      </c>
      <c r="C136" s="3">
        <f>AVERAGEIFS('New data'!$AJ:$AJ,'New data'!$E:$E,$A136)</f>
        <v>0</v>
      </c>
      <c r="D136" s="3">
        <f>ABS($C136)</f>
        <v>0</v>
      </c>
      <c r="E136" s="3">
        <f>AVERAGEIFS('New data'!$AL:$AL,'New data'!$E:$E,$A136)</f>
        <v>0.67600147403335198</v>
      </c>
      <c r="F136" s="3">
        <f>ABS($E136)</f>
        <v>0.67600147403335198</v>
      </c>
      <c r="G136" s="3">
        <f>ABS($D136-$F136)</f>
        <v>0.67600147403335198</v>
      </c>
    </row>
    <row r="137" spans="1:9" x14ac:dyDescent="0.25">
      <c r="A137" t="s">
        <v>648</v>
      </c>
      <c r="B137" s="3">
        <f>AVERAGEIFS('New data'!$M:$M,'New data'!$E:$E,$A137)</f>
        <v>0.55400002002715998</v>
      </c>
      <c r="C137" s="3">
        <f>AVERAGEIFS('New data'!$AJ:$AJ,'New data'!$E:$E,$A137)</f>
        <v>-6.1151074982220839E-2</v>
      </c>
      <c r="D137" s="3">
        <f>ABS($C137)</f>
        <v>6.1151074982220839E-2</v>
      </c>
      <c r="E137" s="3">
        <f>AVERAGEIFS('New data'!$AL:$AL,'New data'!$E:$E,$A137)</f>
        <v>0.74462598650217071</v>
      </c>
      <c r="F137" s="3">
        <f>ABS($E137)</f>
        <v>0.74462598650217071</v>
      </c>
      <c r="G137" s="3">
        <f>ABS($D137-$F137)</f>
        <v>0.68347491151994988</v>
      </c>
      <c r="H137" s="3">
        <f>AVERAGEIFS('New data'!$O:$O,'New data'!$E:$E,$A137)</f>
        <v>0.57300949096679599</v>
      </c>
      <c r="I137" s="14">
        <f>AVERAGEIFS('New data'!$J:$J,'New data'!$E:$E,$A137)</f>
        <v>59.452774047851499</v>
      </c>
    </row>
    <row r="138" spans="1:9" hidden="1" x14ac:dyDescent="0.25">
      <c r="A138" t="s">
        <v>456</v>
      </c>
      <c r="B138" s="3">
        <f>AVERAGEIFS('New data'!$M:$M,'New data'!$E:$E,$A138)</f>
        <v>0.73699998855590798</v>
      </c>
      <c r="C138" s="3">
        <f>AVERAGEIFS('New data'!$AJ:$AJ,'New data'!$E:$E,$A138)</f>
        <v>0</v>
      </c>
      <c r="D138" s="3">
        <f>ABS($C138)</f>
        <v>0</v>
      </c>
      <c r="E138" s="3">
        <f>AVERAGEIFS('New data'!$AL:$AL,'New data'!$E:$E,$A138)</f>
        <v>0.6909990068556574</v>
      </c>
      <c r="F138" s="3">
        <f>ABS($E138)</f>
        <v>0.6909990068556574</v>
      </c>
      <c r="G138" s="3">
        <f>ABS($D138-$F138)</f>
        <v>0.6909990068556574</v>
      </c>
    </row>
    <row r="139" spans="1:9" hidden="1" x14ac:dyDescent="0.25">
      <c r="A139" t="s">
        <v>455</v>
      </c>
      <c r="B139" s="3">
        <f>AVERAGEIFS('New data'!$M:$M,'New data'!$E:$E,$A139)</f>
        <v>0.69999998807907104</v>
      </c>
      <c r="C139" s="3">
        <f>AVERAGEIFS('New data'!$AJ:$AJ,'New data'!$E:$E,$A139)</f>
        <v>0</v>
      </c>
      <c r="D139" s="3">
        <f>ABS($C139)</f>
        <v>0</v>
      </c>
      <c r="E139" s="3">
        <f>AVERAGEIFS('New data'!$AL:$AL,'New data'!$E:$E,$A139)</f>
        <v>0.69999907589660593</v>
      </c>
      <c r="F139" s="3">
        <f>ABS($E139)</f>
        <v>0.69999907589660593</v>
      </c>
      <c r="G139" s="3">
        <f>ABS($D139-$F139)</f>
        <v>0.69999907589660593</v>
      </c>
    </row>
    <row r="140" spans="1:9" hidden="1" x14ac:dyDescent="0.25">
      <c r="A140" t="s">
        <v>453</v>
      </c>
      <c r="B140" s="3">
        <f>AVERAGEIFS('New data'!$M:$M,'New data'!$E:$E,$A140)</f>
        <v>0.70399999618530196</v>
      </c>
      <c r="C140" s="3">
        <f>AVERAGEIFS('New data'!$AJ:$AJ,'New data'!$E:$E,$A140)</f>
        <v>0</v>
      </c>
      <c r="D140" s="3">
        <f>ABS($C140)</f>
        <v>0</v>
      </c>
      <c r="E140" s="3">
        <f>AVERAGEIFS('New data'!$AL:$AL,'New data'!$E:$E,$A140)</f>
        <v>0.70400434914158394</v>
      </c>
      <c r="F140" s="3">
        <f>ABS($E140)</f>
        <v>0.70400434914158394</v>
      </c>
      <c r="G140" s="3">
        <f>ABS($D140-$F140)</f>
        <v>0.70400434914158394</v>
      </c>
    </row>
    <row r="141" spans="1:9" hidden="1" x14ac:dyDescent="0.25">
      <c r="A141" t="s">
        <v>409</v>
      </c>
      <c r="B141" s="3">
        <f>AVERAGEIFS('New data'!$M:$M,'New data'!$E:$E,$A141)</f>
        <v>0.74400001764297397</v>
      </c>
      <c r="C141" s="3">
        <f>AVERAGEIFS('New data'!$AJ:$AJ,'New data'!$E:$E,$A141)</f>
        <v>1.8412503805790181</v>
      </c>
      <c r="D141" s="3">
        <f>ABS($C141)</f>
        <v>1.8412503805790181</v>
      </c>
      <c r="E141" s="3">
        <f>AVERAGEIFS('New data'!$AL:$AL,'New data'!$E:$E,$A141)</f>
        <v>-1.1358290420572126</v>
      </c>
      <c r="F141" s="3">
        <f>ABS($E141)</f>
        <v>1.1358290420572126</v>
      </c>
      <c r="G141" s="3">
        <f>ABS($D141-$F141)</f>
        <v>0.70542133852180555</v>
      </c>
    </row>
    <row r="142" spans="1:9" hidden="1" x14ac:dyDescent="0.25">
      <c r="A142" t="s">
        <v>520</v>
      </c>
      <c r="B142" s="3">
        <f>AVERAGEIFS('New data'!$M:$M,'New data'!$E:$E,$A142)</f>
        <v>0.70700001716613703</v>
      </c>
      <c r="C142" s="3">
        <f>AVERAGEIFS('New data'!$AJ:$AJ,'New data'!$E:$E,$A142)</f>
        <v>0</v>
      </c>
      <c r="D142" s="3">
        <f>ABS($C142)</f>
        <v>0</v>
      </c>
      <c r="E142" s="3">
        <f>AVERAGEIFS('New data'!$AL:$AL,'New data'!$E:$E,$A142)</f>
        <v>0.70700075012838359</v>
      </c>
      <c r="F142" s="3">
        <f>ABS($E142)</f>
        <v>0.70700075012838359</v>
      </c>
      <c r="G142" s="3">
        <f>ABS($D142-$F142)</f>
        <v>0.70700075012838359</v>
      </c>
    </row>
    <row r="143" spans="1:9" hidden="1" x14ac:dyDescent="0.25">
      <c r="A143" t="s">
        <v>533</v>
      </c>
      <c r="B143" s="3">
        <f>AVERAGEIFS('New data'!$M:$M,'New data'!$E:$E,$A143)</f>
        <v>0.77999997138976995</v>
      </c>
      <c r="C143" s="3">
        <f>AVERAGEIFS('New data'!$AJ:$AJ,'New data'!$E:$E,$A143)</f>
        <v>1.8551126847349095E-2</v>
      </c>
      <c r="D143" s="3">
        <f>ABS($C143)</f>
        <v>1.8551126847349095E-2</v>
      </c>
      <c r="E143" s="3">
        <f>AVERAGEIFS('New data'!$AL:$AL,'New data'!$E:$E,$A143)</f>
        <v>0.75973176675368337</v>
      </c>
      <c r="F143" s="3">
        <f>ABS($E143)</f>
        <v>0.75973176675368337</v>
      </c>
      <c r="G143" s="3">
        <f>ABS($D143-$F143)</f>
        <v>0.74118063990633432</v>
      </c>
    </row>
    <row r="144" spans="1:9" hidden="1" x14ac:dyDescent="0.25">
      <c r="A144" t="s">
        <v>465</v>
      </c>
      <c r="B144" s="3">
        <f>AVERAGEIFS('New data'!$M:$M,'New data'!$E:$E,$A144)</f>
        <v>0.74400001764297397</v>
      </c>
      <c r="C144" s="3">
        <f>AVERAGEIFS('New data'!$AJ:$AJ,'New data'!$E:$E,$A144)</f>
        <v>0</v>
      </c>
      <c r="D144" s="3">
        <f>ABS($C144)</f>
        <v>0</v>
      </c>
      <c r="E144" s="3">
        <f>AVERAGEIFS('New data'!$AL:$AL,'New data'!$E:$E,$A144)</f>
        <v>0.74399839661620015</v>
      </c>
      <c r="F144" s="3">
        <f>ABS($E144)</f>
        <v>0.74399839661620015</v>
      </c>
      <c r="G144" s="3">
        <f>ABS($D144-$F144)</f>
        <v>0.74399839661620015</v>
      </c>
    </row>
    <row r="145" spans="1:9" x14ac:dyDescent="0.25">
      <c r="A145" t="s">
        <v>596</v>
      </c>
      <c r="B145" s="3">
        <f>AVERAGEIFS('New data'!$M:$M,'New data'!$E:$E,$A145)</f>
        <v>0.69999998807907104</v>
      </c>
      <c r="C145" s="3">
        <f>AVERAGEIFS('New data'!$AJ:$AJ,'New data'!$E:$E,$A145)</f>
        <v>0.20578237027682644</v>
      </c>
      <c r="D145" s="3">
        <f>ABS($C145)</f>
        <v>0.20578237027682644</v>
      </c>
      <c r="E145" s="3">
        <f>AVERAGEIFS('New data'!$AL:$AL,'New data'!$E:$E,$A145)</f>
        <v>-0.95253746631279723</v>
      </c>
      <c r="F145" s="3">
        <f>ABS($E145)</f>
        <v>0.95253746631279723</v>
      </c>
      <c r="G145" s="3">
        <f>ABS($D145-$F145)</f>
        <v>0.74675509603597079</v>
      </c>
      <c r="H145" s="3">
        <f>AVERAGEIFS('New data'!$O:$O,'New data'!$E:$E,$A145)</f>
        <v>0.817812860012054</v>
      </c>
      <c r="I145" s="14">
        <f>AVERAGEIFS('New data'!$J:$J,'New data'!$E:$E,$A145)</f>
        <v>314.92419433593699</v>
      </c>
    </row>
    <row r="146" spans="1:9" hidden="1" x14ac:dyDescent="0.25">
      <c r="A146" t="s">
        <v>461</v>
      </c>
      <c r="B146" s="3">
        <f>AVERAGEIFS('New data'!$M:$M,'New data'!$E:$E,$A146)</f>
        <v>0.77999997138976995</v>
      </c>
      <c r="C146" s="3">
        <f>AVERAGEIFS('New data'!$AJ:$AJ,'New data'!$E:$E,$A146)</f>
        <v>0</v>
      </c>
      <c r="D146" s="3">
        <f>ABS($C146)</f>
        <v>0</v>
      </c>
      <c r="E146" s="3">
        <f>AVERAGEIFS('New data'!$AL:$AL,'New data'!$E:$E,$A146)</f>
        <v>0.77999967807944104</v>
      </c>
      <c r="F146" s="3">
        <f>ABS($E146)</f>
        <v>0.77999967807944104</v>
      </c>
      <c r="G146" s="3">
        <f>ABS($D146-$F146)</f>
        <v>0.77999967807944104</v>
      </c>
    </row>
    <row r="147" spans="1:9" hidden="1" x14ac:dyDescent="0.25">
      <c r="A147" t="s">
        <v>432</v>
      </c>
      <c r="B147" s="3">
        <f>AVERAGEIFS('New data'!$M:$M,'New data'!$E:$E,$A147)</f>
        <v>1</v>
      </c>
      <c r="C147" s="3">
        <f>AVERAGEIFS('New data'!$AJ:$AJ,'New data'!$E:$E,$A147)</f>
        <v>9.9371505158462214E-2</v>
      </c>
      <c r="D147" s="3">
        <f>ABS($C147)</f>
        <v>9.9371505158462214E-2</v>
      </c>
      <c r="E147" s="3">
        <f>AVERAGEIFS('New data'!$AL:$AL,'New data'!$E:$E,$A147)</f>
        <v>0.90062849484153784</v>
      </c>
      <c r="F147" s="3">
        <f>ABS($E147)</f>
        <v>0.90062849484153784</v>
      </c>
      <c r="G147" s="3">
        <f>ABS($D147-$F147)</f>
        <v>0.80125698968307568</v>
      </c>
    </row>
    <row r="148" spans="1:9" hidden="1" x14ac:dyDescent="0.25">
      <c r="A148" t="s">
        <v>541</v>
      </c>
      <c r="B148" s="3">
        <f>AVERAGEIFS('New data'!$M:$M,'New data'!$E:$E,$A148)</f>
        <v>0.89200001955032304</v>
      </c>
      <c r="C148" s="3">
        <f>AVERAGEIFS('New data'!$AJ:$AJ,'New data'!$E:$E,$A148)</f>
        <v>1.4406737804664057E-2</v>
      </c>
      <c r="D148" s="3">
        <f>ABS($C148)</f>
        <v>1.4406737804664057E-2</v>
      </c>
      <c r="E148" s="3">
        <f>AVERAGEIFS('New data'!$AL:$AL,'New data'!$E:$E,$A148)</f>
        <v>0.83245650626262513</v>
      </c>
      <c r="F148" s="3">
        <f>ABS($E148)</f>
        <v>0.83245650626262513</v>
      </c>
      <c r="G148" s="3">
        <f>ABS($D148-$F148)</f>
        <v>0.81804976845796107</v>
      </c>
    </row>
    <row r="149" spans="1:9" hidden="1" x14ac:dyDescent="0.25">
      <c r="A149" t="s">
        <v>556</v>
      </c>
      <c r="B149" s="3">
        <f>AVERAGEIFS('New data'!$M:$M,'New data'!$E:$E,$A149)</f>
        <v>1</v>
      </c>
      <c r="C149" s="3">
        <f>AVERAGEIFS('New data'!$AJ:$AJ,'New data'!$E:$E,$A149)</f>
        <v>7.8745569266663817E-2</v>
      </c>
      <c r="D149" s="3">
        <f>ABS($C149)</f>
        <v>7.8745569266663817E-2</v>
      </c>
      <c r="E149" s="3">
        <f>AVERAGEIFS('New data'!$AL:$AL,'New data'!$E:$E,$A149)</f>
        <v>0.92125443073333613</v>
      </c>
      <c r="F149" s="3">
        <f>ABS($E149)</f>
        <v>0.92125443073333613</v>
      </c>
      <c r="G149" s="3">
        <f>ABS($D149-$F149)</f>
        <v>0.84250886146667225</v>
      </c>
    </row>
    <row r="150" spans="1:9" hidden="1" x14ac:dyDescent="0.25">
      <c r="A150" t="s">
        <v>489</v>
      </c>
      <c r="B150" s="3">
        <f>AVERAGEIFS('New data'!$M:$M,'New data'!$E:$E,$A150)</f>
        <v>0.84299999475479104</v>
      </c>
      <c r="C150" s="3">
        <f>AVERAGEIFS('New data'!$AJ:$AJ,'New data'!$E:$E,$A150)</f>
        <v>0</v>
      </c>
      <c r="D150" s="3">
        <f>ABS($C150)</f>
        <v>0</v>
      </c>
      <c r="E150" s="3">
        <f>AVERAGEIFS('New data'!$AL:$AL,'New data'!$E:$E,$A150)</f>
        <v>0.84299639337804766</v>
      </c>
      <c r="F150" s="3">
        <f>ABS($E150)</f>
        <v>0.84299639337804766</v>
      </c>
      <c r="G150" s="3">
        <f>ABS($D150-$F150)</f>
        <v>0.84299639337804766</v>
      </c>
    </row>
    <row r="151" spans="1:9" hidden="1" x14ac:dyDescent="0.25">
      <c r="A151" t="s">
        <v>525</v>
      </c>
      <c r="B151" s="3">
        <f>AVERAGEIFS('New data'!$M:$M,'New data'!$E:$E,$A151)</f>
        <v>0.70399999618530196</v>
      </c>
      <c r="C151" s="3">
        <f>AVERAGEIFS('New data'!$AJ:$AJ,'New data'!$E:$E,$A151)</f>
        <v>-1.8936457071067864E-2</v>
      </c>
      <c r="D151" s="3">
        <f>ABS($C151)</f>
        <v>1.8936457071067864E-2</v>
      </c>
      <c r="E151" s="3">
        <f>AVERAGEIFS('New data'!$AL:$AL,'New data'!$E:$E,$A151)</f>
        <v>0.86701221416287322</v>
      </c>
      <c r="F151" s="3">
        <f>ABS($E151)</f>
        <v>0.86701221416287322</v>
      </c>
      <c r="G151" s="3">
        <f>ABS($D151-$F151)</f>
        <v>0.84807575709180538</v>
      </c>
    </row>
    <row r="152" spans="1:9" hidden="1" x14ac:dyDescent="0.25">
      <c r="A152" t="s">
        <v>580</v>
      </c>
      <c r="B152" s="3">
        <f>AVERAGEIFS('New data'!$M:$M,'New data'!$E:$E,$A152)</f>
        <v>0.962000012397766</v>
      </c>
      <c r="C152" s="3">
        <f>AVERAGEIFS('New data'!$AJ:$AJ,'New data'!$E:$E,$A152)</f>
        <v>1.3840260870484287E-2</v>
      </c>
      <c r="D152" s="3">
        <f>ABS($C152)</f>
        <v>1.3840260870484287E-2</v>
      </c>
      <c r="E152" s="3">
        <f>AVERAGEIFS('New data'!$AL:$AL,'New data'!$E:$E,$A152)</f>
        <v>0.87237954489126635</v>
      </c>
      <c r="F152" s="3">
        <f>ABS($E152)</f>
        <v>0.87237954489126635</v>
      </c>
      <c r="G152" s="3">
        <f>ABS($D152-$F152)</f>
        <v>0.85853928402078206</v>
      </c>
    </row>
    <row r="153" spans="1:9" hidden="1" x14ac:dyDescent="0.25">
      <c r="A153" t="s">
        <v>480</v>
      </c>
      <c r="B153" s="3">
        <f>AVERAGEIFS('New data'!$M:$M,'New data'!$E:$E,$A153)</f>
        <v>0.86199998855590798</v>
      </c>
      <c r="C153" s="3">
        <f>AVERAGEIFS('New data'!$AJ:$AJ,'New data'!$E:$E,$A153)</f>
        <v>0</v>
      </c>
      <c r="D153" s="3">
        <f>ABS($C153)</f>
        <v>0</v>
      </c>
      <c r="E153" s="3">
        <f>AVERAGEIFS('New data'!$AL:$AL,'New data'!$E:$E,$A153)</f>
        <v>0.86199931826888443</v>
      </c>
      <c r="F153" s="3">
        <f>ABS($E153)</f>
        <v>0.86199931826888443</v>
      </c>
      <c r="G153" s="3">
        <f>ABS($D153-$F153)</f>
        <v>0.86199931826888443</v>
      </c>
    </row>
    <row r="154" spans="1:9" hidden="1" x14ac:dyDescent="0.25">
      <c r="A154" t="s">
        <v>473</v>
      </c>
      <c r="B154" s="3">
        <f>AVERAGEIFS('New data'!$M:$M,'New data'!$E:$E,$A154)</f>
        <v>0.87699997425079301</v>
      </c>
      <c r="C154" s="3">
        <f>AVERAGEIFS('New data'!$AJ:$AJ,'New data'!$E:$E,$A154)</f>
        <v>0</v>
      </c>
      <c r="D154" s="3">
        <f>ABS($C154)</f>
        <v>0</v>
      </c>
      <c r="E154" s="3">
        <f>AVERAGEIFS('New data'!$AL:$AL,'New data'!$E:$E,$A154)</f>
        <v>0.87700101214832626</v>
      </c>
      <c r="F154" s="3">
        <f>ABS($E154)</f>
        <v>0.87700101214832626</v>
      </c>
      <c r="G154" s="3">
        <f>ABS($D154-$F154)</f>
        <v>0.87700101214832626</v>
      </c>
    </row>
    <row r="155" spans="1:9" x14ac:dyDescent="0.25">
      <c r="A155" t="s">
        <v>602</v>
      </c>
      <c r="B155" s="3">
        <f>AVERAGEIFS('New data'!$M:$M,'New data'!$E:$E,$A155)</f>
        <v>0.74400001764297397</v>
      </c>
      <c r="C155" s="3">
        <f>AVERAGEIFS('New data'!$AJ:$AJ,'New data'!$E:$E,$A155)</f>
        <v>2.114758348951379</v>
      </c>
      <c r="D155" s="3">
        <f>ABS($C155)</f>
        <v>2.114758348951379</v>
      </c>
      <c r="E155" s="3">
        <f>AVERAGEIFS('New data'!$AL:$AL,'New data'!$E:$E,$A155)</f>
        <v>-1.2254791382295087</v>
      </c>
      <c r="F155" s="3">
        <f>ABS($E155)</f>
        <v>1.2254791382295087</v>
      </c>
      <c r="G155" s="3">
        <f>ABS($D155-$F155)</f>
        <v>0.88927921072187033</v>
      </c>
      <c r="H155" s="3">
        <f>AVERAGEIFS('New data'!$O:$O,'New data'!$E:$E,$A155)</f>
        <v>0.77936714887618996</v>
      </c>
      <c r="I155" s="14">
        <f>AVERAGEIFS('New data'!$J:$J,'New data'!$E:$E,$A155)</f>
        <v>64.734176635742102</v>
      </c>
    </row>
    <row r="156" spans="1:9" hidden="1" x14ac:dyDescent="0.25">
      <c r="A156" t="s">
        <v>507</v>
      </c>
      <c r="B156" s="3">
        <f>AVERAGEIFS('New data'!$M:$M,'New data'!$E:$E,$A156)</f>
        <v>0.89099997282028198</v>
      </c>
      <c r="C156" s="3">
        <f>AVERAGEIFS('New data'!$AJ:$AJ,'New data'!$E:$E,$A156)</f>
        <v>0</v>
      </c>
      <c r="D156" s="3">
        <f>ABS($C156)</f>
        <v>0</v>
      </c>
      <c r="E156" s="3">
        <f>AVERAGEIFS('New data'!$AL:$AL,'New data'!$E:$E,$A156)</f>
        <v>0.89099895058614931</v>
      </c>
      <c r="F156" s="3">
        <f>ABS($E156)</f>
        <v>0.89099895058614931</v>
      </c>
      <c r="G156" s="3">
        <f>ABS($D156-$F156)</f>
        <v>0.89099895058614931</v>
      </c>
    </row>
    <row r="157" spans="1:9" hidden="1" x14ac:dyDescent="0.25">
      <c r="A157" t="s">
        <v>469</v>
      </c>
      <c r="B157" s="3">
        <f>AVERAGEIFS('New data'!$M:$M,'New data'!$E:$E,$A157)</f>
        <v>0.89200001955032304</v>
      </c>
      <c r="C157" s="3">
        <f>AVERAGEIFS('New data'!$AJ:$AJ,'New data'!$E:$E,$A157)</f>
        <v>0</v>
      </c>
      <c r="D157" s="3">
        <f>ABS($C157)</f>
        <v>0</v>
      </c>
      <c r="E157" s="3">
        <f>AVERAGEIFS('New data'!$AL:$AL,'New data'!$E:$E,$A157)</f>
        <v>0.89200063233131399</v>
      </c>
      <c r="F157" s="3">
        <f>ABS($E157)</f>
        <v>0.89200063233131399</v>
      </c>
      <c r="G157" s="3">
        <f>ABS($D157-$F157)</f>
        <v>0.89200063233131399</v>
      </c>
    </row>
    <row r="158" spans="1:9" hidden="1" x14ac:dyDescent="0.25">
      <c r="A158" t="s">
        <v>504</v>
      </c>
      <c r="B158" s="3">
        <f>AVERAGEIFS('New data'!$M:$M,'New data'!$E:$E,$A158)</f>
        <v>0.90299999713897705</v>
      </c>
      <c r="C158" s="3">
        <f>AVERAGEIFS('New data'!$AJ:$AJ,'New data'!$E:$E,$A158)</f>
        <v>0</v>
      </c>
      <c r="D158" s="3">
        <f>ABS($C158)</f>
        <v>0</v>
      </c>
      <c r="E158" s="3">
        <f>AVERAGEIFS('New data'!$AL:$AL,'New data'!$E:$E,$A158)</f>
        <v>0.90299953500231211</v>
      </c>
      <c r="F158" s="3">
        <f>ABS($E158)</f>
        <v>0.90299953500231211</v>
      </c>
      <c r="G158" s="3">
        <f>ABS($D158-$F158)</f>
        <v>0.90299953500231211</v>
      </c>
    </row>
    <row r="159" spans="1:9" hidden="1" x14ac:dyDescent="0.25">
      <c r="A159" t="s">
        <v>464</v>
      </c>
      <c r="B159" s="3">
        <f>AVERAGEIFS('New data'!$M:$M,'New data'!$E:$E,$A159)</f>
        <v>0.90899997949600198</v>
      </c>
      <c r="C159" s="3">
        <f>AVERAGEIFS('New data'!$AJ:$AJ,'New data'!$E:$E,$A159)</f>
        <v>0</v>
      </c>
      <c r="D159" s="3">
        <f>ABS($C159)</f>
        <v>0</v>
      </c>
      <c r="E159" s="3">
        <f>AVERAGEIFS('New data'!$AL:$AL,'New data'!$E:$E,$A159)</f>
        <v>0.90899896839530769</v>
      </c>
      <c r="F159" s="3">
        <f>ABS($E159)</f>
        <v>0.90899896839530769</v>
      </c>
      <c r="G159" s="3">
        <f>ABS($D159-$F159)</f>
        <v>0.90899896839530769</v>
      </c>
    </row>
    <row r="160" spans="1:9" hidden="1" x14ac:dyDescent="0.25">
      <c r="A160" t="s">
        <v>545</v>
      </c>
      <c r="B160" s="3">
        <f>AVERAGEIFS('New data'!$M:$M,'New data'!$E:$E,$A160)</f>
        <v>0.87699997425079301</v>
      </c>
      <c r="C160" s="3">
        <f>AVERAGEIFS('New data'!$AJ:$AJ,'New data'!$E:$E,$A160)</f>
        <v>-6.2779187008038927E-3</v>
      </c>
      <c r="D160" s="3">
        <f>ABS($C160)</f>
        <v>6.2779187008038927E-3</v>
      </c>
      <c r="E160" s="3">
        <f>AVERAGEIFS('New data'!$AL:$AL,'New data'!$E:$E,$A160)</f>
        <v>0.91864879395791277</v>
      </c>
      <c r="F160" s="3">
        <f>ABS($E160)</f>
        <v>0.91864879395791277</v>
      </c>
      <c r="G160" s="3">
        <f>ABS($D160-$F160)</f>
        <v>0.91237087525710892</v>
      </c>
    </row>
    <row r="161" spans="1:9" hidden="1" x14ac:dyDescent="0.25">
      <c r="A161" t="s">
        <v>435</v>
      </c>
      <c r="B161" s="3">
        <f>AVERAGEIFS('New data'!$M:$M,'New data'!$E:$E,$A161)</f>
        <v>1</v>
      </c>
      <c r="C161" s="3">
        <f>AVERAGEIFS('New data'!$AJ:$AJ,'New data'!$E:$E,$A161)</f>
        <v>4.3598489402023786E-2</v>
      </c>
      <c r="D161" s="3">
        <f>ABS($C161)</f>
        <v>4.3598489402023786E-2</v>
      </c>
      <c r="E161" s="3">
        <f>AVERAGEIFS('New data'!$AL:$AL,'New data'!$E:$E,$A161)</f>
        <v>0.95640151059797618</v>
      </c>
      <c r="F161" s="3">
        <f>ABS($E161)</f>
        <v>0.95640151059797618</v>
      </c>
      <c r="G161" s="3">
        <f>ABS($D161-$F161)</f>
        <v>0.91280302119595236</v>
      </c>
    </row>
    <row r="162" spans="1:9" hidden="1" x14ac:dyDescent="0.25">
      <c r="A162" t="s">
        <v>554</v>
      </c>
      <c r="B162" s="3">
        <f>AVERAGEIFS('New data'!$M:$M,'New data'!$E:$E,$A162)</f>
        <v>1</v>
      </c>
      <c r="C162" s="3">
        <f>AVERAGEIFS('New data'!$AJ:$AJ,'New data'!$E:$E,$A162)</f>
        <v>4.2497813396059743E-2</v>
      </c>
      <c r="D162" s="3">
        <f>ABS($C162)</f>
        <v>4.2497813396059743E-2</v>
      </c>
      <c r="E162" s="3">
        <f>AVERAGEIFS('New data'!$AL:$AL,'New data'!$E:$E,$A162)</f>
        <v>0.95750218660394026</v>
      </c>
      <c r="F162" s="3">
        <f>ABS($E162)</f>
        <v>0.95750218660394026</v>
      </c>
      <c r="G162" s="3">
        <f>ABS($D162-$F162)</f>
        <v>0.91500437320788053</v>
      </c>
    </row>
    <row r="163" spans="1:9" hidden="1" x14ac:dyDescent="0.25">
      <c r="A163" t="s">
        <v>579</v>
      </c>
      <c r="B163" s="3">
        <f>AVERAGEIFS('New data'!$M:$M,'New data'!$E:$E,$A163)</f>
        <v>0.89099997282028198</v>
      </c>
      <c r="C163" s="3">
        <f>AVERAGEIFS('New data'!$AJ:$AJ,'New data'!$E:$E,$A163)</f>
        <v>-2.069403076893136E-3</v>
      </c>
      <c r="D163" s="3">
        <f>ABS($C163)</f>
        <v>2.069403076893136E-3</v>
      </c>
      <c r="E163" s="3">
        <f>AVERAGEIFS('New data'!$AL:$AL,'New data'!$E:$E,$A163)</f>
        <v>0.93008360629895359</v>
      </c>
      <c r="F163" s="3">
        <f>ABS($E163)</f>
        <v>0.93008360629895359</v>
      </c>
      <c r="G163" s="3">
        <f>ABS($D163-$F163)</f>
        <v>0.92801420322206041</v>
      </c>
    </row>
    <row r="164" spans="1:9" hidden="1" x14ac:dyDescent="0.25">
      <c r="A164" t="s">
        <v>558</v>
      </c>
      <c r="B164" s="3">
        <f>AVERAGEIFS('New data'!$M:$M,'New data'!$E:$E,$A164)</f>
        <v>1</v>
      </c>
      <c r="C164" s="3">
        <f>AVERAGEIFS('New data'!$AJ:$AJ,'New data'!$E:$E,$A164)</f>
        <v>3.5942531808992574E-2</v>
      </c>
      <c r="D164" s="3">
        <f>ABS($C164)</f>
        <v>3.5942531808992574E-2</v>
      </c>
      <c r="E164" s="3">
        <f>AVERAGEIFS('New data'!$AL:$AL,'New data'!$E:$E,$A164)</f>
        <v>0.96405746819100746</v>
      </c>
      <c r="F164" s="3">
        <f>ABS($E164)</f>
        <v>0.96405746819100746</v>
      </c>
      <c r="G164" s="3">
        <f>ABS($D164-$F164)</f>
        <v>0.92811493638201492</v>
      </c>
    </row>
    <row r="165" spans="1:9" hidden="1" x14ac:dyDescent="0.25">
      <c r="A165" t="s">
        <v>500</v>
      </c>
      <c r="B165" s="3">
        <f>AVERAGEIFS('New data'!$M:$M,'New data'!$E:$E,$A165)</f>
        <v>0.94599997997283902</v>
      </c>
      <c r="C165" s="3">
        <f>AVERAGEIFS('New data'!$AJ:$AJ,'New data'!$E:$E,$A165)</f>
        <v>0</v>
      </c>
      <c r="D165" s="3">
        <f>ABS($C165)</f>
        <v>0</v>
      </c>
      <c r="E165" s="3">
        <f>AVERAGEIFS('New data'!$AL:$AL,'New data'!$E:$E,$A165)</f>
        <v>0.94599826669370835</v>
      </c>
      <c r="F165" s="3">
        <f>ABS($E165)</f>
        <v>0.94599826669370835</v>
      </c>
      <c r="G165" s="3">
        <f>ABS($D165-$F165)</f>
        <v>0.94599826669370835</v>
      </c>
    </row>
    <row r="166" spans="1:9" hidden="1" x14ac:dyDescent="0.25">
      <c r="A166" t="s">
        <v>508</v>
      </c>
      <c r="B166" s="3">
        <f>AVERAGEIFS('New data'!$M:$M,'New data'!$E:$E,$A166)</f>
        <v>0.962000012397766</v>
      </c>
      <c r="C166" s="3">
        <f>AVERAGEIFS('New data'!$AJ:$AJ,'New data'!$E:$E,$A166)</f>
        <v>0</v>
      </c>
      <c r="D166" s="3">
        <f>ABS($C166)</f>
        <v>0</v>
      </c>
      <c r="E166" s="3">
        <f>AVERAGEIFS('New data'!$AL:$AL,'New data'!$E:$E,$A166)</f>
        <v>0.96800469979163029</v>
      </c>
      <c r="F166" s="3">
        <f>ABS($E166)</f>
        <v>0.96800469979163029</v>
      </c>
      <c r="G166" s="3">
        <f>ABS($D166-$F166)</f>
        <v>0.96800469979163029</v>
      </c>
    </row>
    <row r="167" spans="1:9" x14ac:dyDescent="0.25">
      <c r="A167" t="s">
        <v>591</v>
      </c>
      <c r="B167" s="3">
        <f>AVERAGEIFS('New data'!$M:$M,'New data'!$E:$E,$A167)</f>
        <v>1</v>
      </c>
      <c r="C167" s="3">
        <f>AVERAGEIFS('New data'!$AJ:$AJ,'New data'!$E:$E,$A167)</f>
        <v>0.98549696484359683</v>
      </c>
      <c r="D167" s="3">
        <f>ABS($C167)</f>
        <v>0.98549696484359683</v>
      </c>
      <c r="E167" s="3">
        <f>AVERAGEIFS('New data'!$AL:$AL,'New data'!$E:$E,$A167)</f>
        <v>1.4503035156403162E-2</v>
      </c>
      <c r="F167" s="3">
        <f>ABS($E167)</f>
        <v>1.4503035156403162E-2</v>
      </c>
      <c r="G167" s="3">
        <f>ABS($D167-$F167)</f>
        <v>0.97099392968719367</v>
      </c>
      <c r="H167" s="3">
        <f>AVERAGEIFS('New data'!$O:$O,'New data'!$E:$E,$A167)</f>
        <v>0.83433431386947599</v>
      </c>
      <c r="I167" s="14">
        <f>AVERAGEIFS('New data'!$J:$J,'New data'!$E:$E,$A167)</f>
        <v>169.31607055664</v>
      </c>
    </row>
    <row r="168" spans="1:9" hidden="1" x14ac:dyDescent="0.25">
      <c r="A168" t="s">
        <v>536</v>
      </c>
      <c r="B168" s="3">
        <f>AVERAGEIFS('New data'!$M:$M,'New data'!$E:$E,$A168)</f>
        <v>0.90899997949600198</v>
      </c>
      <c r="C168" s="3">
        <f>AVERAGEIFS('New data'!$AJ:$AJ,'New data'!$E:$E,$A168)</f>
        <v>-1.1379992462471188E-2</v>
      </c>
      <c r="D168" s="3">
        <f>ABS($C168)</f>
        <v>1.1379992462471188E-2</v>
      </c>
      <c r="E168" s="3">
        <f>AVERAGEIFS('New data'!$AL:$AL,'New data'!$E:$E,$A168)</f>
        <v>0.99819411517009482</v>
      </c>
      <c r="F168" s="3">
        <f>ABS($E168)</f>
        <v>0.99819411517009482</v>
      </c>
      <c r="G168" s="3">
        <f>ABS($D168-$F168)</f>
        <v>0.98681412270762359</v>
      </c>
    </row>
    <row r="169" spans="1:9" hidden="1" x14ac:dyDescent="0.25">
      <c r="A169" t="s">
        <v>501</v>
      </c>
      <c r="B169" s="3">
        <f>AVERAGEIFS('New data'!$M:$M,'New data'!$E:$E,$A169)</f>
        <v>0.98699998855590798</v>
      </c>
      <c r="C169" s="3">
        <f>AVERAGEIFS('New data'!$AJ:$AJ,'New data'!$E:$E,$A169)</f>
        <v>0</v>
      </c>
      <c r="D169" s="3">
        <f>ABS($C169)</f>
        <v>0</v>
      </c>
      <c r="E169" s="3">
        <f>AVERAGEIFS('New data'!$AL:$AL,'New data'!$E:$E,$A169)</f>
        <v>0.9869993420642944</v>
      </c>
      <c r="F169" s="3">
        <f>ABS($E169)</f>
        <v>0.9869993420642944</v>
      </c>
      <c r="G169" s="3">
        <f>ABS($D169-$F169)</f>
        <v>0.9869993420642944</v>
      </c>
    </row>
    <row r="170" spans="1:9" hidden="1" x14ac:dyDescent="0.25">
      <c r="A170" t="s">
        <v>506</v>
      </c>
      <c r="B170" s="3">
        <f>AVERAGEIFS('New data'!$M:$M,'New data'!$E:$E,$A170)</f>
        <v>0.990999996662139</v>
      </c>
      <c r="C170" s="3">
        <f>AVERAGEIFS('New data'!$AJ:$AJ,'New data'!$E:$E,$A170)</f>
        <v>0</v>
      </c>
      <c r="D170" s="3">
        <f>ABS($C170)</f>
        <v>0</v>
      </c>
      <c r="E170" s="3">
        <f>AVERAGEIFS('New data'!$AL:$AL,'New data'!$E:$E,$A170)</f>
        <v>0.99100040931521249</v>
      </c>
      <c r="F170" s="3">
        <f>ABS($E170)</f>
        <v>0.99100040931521249</v>
      </c>
      <c r="G170" s="3">
        <f>ABS($D170-$F170)</f>
        <v>0.99100040931521249</v>
      </c>
    </row>
    <row r="171" spans="1:9" hidden="1" x14ac:dyDescent="0.25">
      <c r="A171" t="s">
        <v>499</v>
      </c>
      <c r="B171" s="3">
        <f>AVERAGEIFS('New data'!$M:$M,'New data'!$E:$E,$A171)</f>
        <v>0.99299997091293302</v>
      </c>
      <c r="C171" s="3">
        <f>AVERAGEIFS('New data'!$AJ:$AJ,'New data'!$E:$E,$A171)</f>
        <v>0</v>
      </c>
      <c r="D171" s="3">
        <f>ABS($C171)</f>
        <v>0</v>
      </c>
      <c r="E171" s="3">
        <f>AVERAGEIFS('New data'!$AL:$AL,'New data'!$E:$E,$A171)</f>
        <v>0.99300004883959359</v>
      </c>
      <c r="F171" s="3">
        <f>ABS($E171)</f>
        <v>0.99300004883959359</v>
      </c>
      <c r="G171" s="3">
        <f>ABS($D171-$F171)</f>
        <v>0.99300004883959359</v>
      </c>
    </row>
    <row r="172" spans="1:9" hidden="1" x14ac:dyDescent="0.25">
      <c r="A172" t="s">
        <v>490</v>
      </c>
      <c r="B172" s="3">
        <f>AVERAGEIFS('New data'!$M:$M,'New data'!$E:$E,$A172)</f>
        <v>0.99500000476837103</v>
      </c>
      <c r="C172" s="3">
        <f>AVERAGEIFS('New data'!$AJ:$AJ,'New data'!$E:$E,$A172)</f>
        <v>0</v>
      </c>
      <c r="D172" s="3">
        <f>ABS($C172)</f>
        <v>0</v>
      </c>
      <c r="E172" s="3">
        <f>AVERAGEIFS('New data'!$AL:$AL,'New data'!$E:$E,$A172)</f>
        <v>0.99400010855142662</v>
      </c>
      <c r="F172" s="3">
        <f>ABS($E172)</f>
        <v>0.99400010855142662</v>
      </c>
      <c r="G172" s="3">
        <f>ABS($D172-$F172)</f>
        <v>0.99400010855142662</v>
      </c>
    </row>
    <row r="173" spans="1:9" hidden="1" x14ac:dyDescent="0.25">
      <c r="A173" t="s">
        <v>493</v>
      </c>
      <c r="B173" s="3">
        <f>AVERAGEIFS('New data'!$M:$M,'New data'!$E:$E,$A173)</f>
        <v>0.99500000476837103</v>
      </c>
      <c r="C173" s="3">
        <f>AVERAGEIFS('New data'!$AJ:$AJ,'New data'!$E:$E,$A173)</f>
        <v>0</v>
      </c>
      <c r="D173" s="3">
        <f>ABS($C173)</f>
        <v>0</v>
      </c>
      <c r="E173" s="3">
        <f>AVERAGEIFS('New data'!$AL:$AL,'New data'!$E:$E,$A173)</f>
        <v>0.99499969482420025</v>
      </c>
      <c r="F173" s="3">
        <f>ABS($E173)</f>
        <v>0.99499969482420025</v>
      </c>
      <c r="G173" s="3">
        <f>ABS($D173-$F173)</f>
        <v>0.99499969482420025</v>
      </c>
    </row>
    <row r="174" spans="1:9" hidden="1" x14ac:dyDescent="0.25">
      <c r="A174" t="s">
        <v>529</v>
      </c>
      <c r="B174" s="3">
        <f>AVERAGEIFS('New data'!$M:$M,'New data'!$E:$E,$A174)</f>
        <v>1</v>
      </c>
      <c r="C174" s="3">
        <f>AVERAGEIFS('New data'!$AJ:$AJ,'New data'!$E:$E,$A174)</f>
        <v>2.2980597195266447E-3</v>
      </c>
      <c r="D174" s="3">
        <f>ABS($C174)</f>
        <v>2.2980597195266447E-3</v>
      </c>
      <c r="E174" s="3">
        <f>AVERAGEIFS('New data'!$AL:$AL,'New data'!$E:$E,$A174)</f>
        <v>0.99770194028047332</v>
      </c>
      <c r="F174" s="3">
        <f>ABS($E174)</f>
        <v>0.99770194028047332</v>
      </c>
      <c r="G174" s="3">
        <f>ABS($D174-$F174)</f>
        <v>0.99540388056094664</v>
      </c>
    </row>
    <row r="175" spans="1:9" hidden="1" x14ac:dyDescent="0.25">
      <c r="A175" t="s">
        <v>563</v>
      </c>
      <c r="B175" s="3">
        <f>AVERAGEIFS('New data'!$M:$M,'New data'!$E:$E,$A175)</f>
        <v>1</v>
      </c>
      <c r="C175" s="3">
        <f>AVERAGEIFS('New data'!$AJ:$AJ,'New data'!$E:$E,$A175)</f>
        <v>2.2037774183485798E-3</v>
      </c>
      <c r="D175" s="3">
        <f>ABS($C175)</f>
        <v>2.2037774183485798E-3</v>
      </c>
      <c r="E175" s="3">
        <f>AVERAGEIFS('New data'!$AL:$AL,'New data'!$E:$E,$A175)</f>
        <v>0.99779622258165146</v>
      </c>
      <c r="F175" s="3">
        <f>ABS($E175)</f>
        <v>0.99779622258165146</v>
      </c>
      <c r="G175" s="3">
        <f>ABS($D175-$F175)</f>
        <v>0.99559244516330292</v>
      </c>
    </row>
    <row r="176" spans="1:9" hidden="1" x14ac:dyDescent="0.25">
      <c r="A176" t="s">
        <v>475</v>
      </c>
      <c r="B176" s="3">
        <f>AVERAGEIFS('New data'!$M:$M,'New data'!$E:$E,$A176)</f>
        <v>1</v>
      </c>
      <c r="C176" s="3">
        <f>AVERAGEIFS('New data'!$AJ:$AJ,'New data'!$E:$E,$A176)</f>
        <v>0</v>
      </c>
      <c r="D176" s="3">
        <f>ABS($C176)</f>
        <v>0</v>
      </c>
      <c r="E176" s="3">
        <f>AVERAGEIFS('New data'!$AL:$AL,'New data'!$E:$E,$A176)</f>
        <v>0.99700031615055684</v>
      </c>
      <c r="F176" s="3">
        <f>ABS($E176)</f>
        <v>0.99700031615055684</v>
      </c>
      <c r="G176" s="3">
        <f>ABS($D176-$F176)</f>
        <v>0.99700031615055684</v>
      </c>
    </row>
    <row r="177" spans="1:9" hidden="1" x14ac:dyDescent="0.25">
      <c r="A177" t="s">
        <v>542</v>
      </c>
      <c r="B177" s="3">
        <f>AVERAGEIFS('New data'!$M:$M,'New data'!$E:$E,$A177)</f>
        <v>1</v>
      </c>
      <c r="C177" s="3">
        <f>AVERAGEIFS('New data'!$AJ:$AJ,'New data'!$E:$E,$A177)</f>
        <v>1.1093944903761204E-3</v>
      </c>
      <c r="D177" s="3">
        <f>ABS($C177)</f>
        <v>1.1093944903761204E-3</v>
      </c>
      <c r="E177" s="3">
        <f>AVERAGEIFS('New data'!$AL:$AL,'New data'!$E:$E,$A177)</f>
        <v>0.99889060550962383</v>
      </c>
      <c r="F177" s="3">
        <f>ABS($E177)</f>
        <v>0.99889060550962383</v>
      </c>
      <c r="G177" s="3">
        <f>ABS($D177-$F177)</f>
        <v>0.99778121101924766</v>
      </c>
    </row>
    <row r="178" spans="1:9" hidden="1" x14ac:dyDescent="0.25">
      <c r="A178" t="s">
        <v>571</v>
      </c>
      <c r="B178" s="3">
        <f>AVERAGEIFS('New data'!$M:$M,'New data'!$E:$E,$A178)</f>
        <v>0.99299997091293302</v>
      </c>
      <c r="C178" s="3">
        <f>AVERAGEIFS('New data'!$AJ:$AJ,'New data'!$E:$E,$A178)</f>
        <v>-6.4697552123752639E-3</v>
      </c>
      <c r="D178" s="3">
        <f>ABS($C178)</f>
        <v>6.4697552123752639E-3</v>
      </c>
      <c r="E178" s="3">
        <f>AVERAGEIFS('New data'!$AL:$AL,'New data'!$E:$E,$A178)</f>
        <v>1.0047203799586422</v>
      </c>
      <c r="F178" s="3">
        <f>ABS($E178)</f>
        <v>1.0047203799586422</v>
      </c>
      <c r="G178" s="3">
        <f>ABS($D178-$F178)</f>
        <v>0.99825062474626691</v>
      </c>
    </row>
    <row r="179" spans="1:9" hidden="1" x14ac:dyDescent="0.25">
      <c r="A179" t="s">
        <v>401</v>
      </c>
      <c r="B179" s="3">
        <f>AVERAGEIFS('New data'!$M:$M,'New data'!$E:$E,$A179)</f>
        <v>1</v>
      </c>
      <c r="C179" s="3">
        <f>AVERAGEIFS('New data'!$AJ:$AJ,'New data'!$E:$E,$A179)</f>
        <v>1.4681725600519928</v>
      </c>
      <c r="D179" s="3">
        <f>ABS($C179)</f>
        <v>1.4681725600519928</v>
      </c>
      <c r="E179" s="3">
        <f>AVERAGEIFS('New data'!$AL:$AL,'New data'!$E:$E,$A179)</f>
        <v>-0.46817256005199293</v>
      </c>
      <c r="F179" s="3">
        <f>ABS($E179)</f>
        <v>0.46817256005199293</v>
      </c>
      <c r="G179" s="3">
        <f>ABS($D179-$F179)</f>
        <v>0.99999999999999989</v>
      </c>
    </row>
    <row r="180" spans="1:9" hidden="1" x14ac:dyDescent="0.25">
      <c r="A180" t="s">
        <v>426</v>
      </c>
      <c r="B180" s="3">
        <f>AVERAGEIFS('New data'!$M:$M,'New data'!$E:$E,$A180)</f>
        <v>1</v>
      </c>
      <c r="C180" s="3">
        <f>AVERAGEIFS('New data'!$AJ:$AJ,'New data'!$E:$E,$A180)</f>
        <v>1.7656984214840625</v>
      </c>
      <c r="D180" s="3">
        <f>ABS($C180)</f>
        <v>1.7656984214840625</v>
      </c>
      <c r="E180" s="3">
        <f>AVERAGEIFS('New data'!$AL:$AL,'New data'!$E:$E,$A180)</f>
        <v>-0.76569842148406264</v>
      </c>
      <c r="F180" s="3">
        <f>ABS($E180)</f>
        <v>0.76569842148406264</v>
      </c>
      <c r="G180" s="3">
        <f>ABS($D180-$F180)</f>
        <v>0.99999999999999989</v>
      </c>
    </row>
    <row r="181" spans="1:9" x14ac:dyDescent="0.25">
      <c r="A181" t="s">
        <v>590</v>
      </c>
      <c r="B181" s="3">
        <f>AVERAGEIFS('New data'!$M:$M,'New data'!$E:$E,$A181)</f>
        <v>1</v>
      </c>
      <c r="C181" s="3">
        <f>AVERAGEIFS('New data'!$AJ:$AJ,'New data'!$E:$E,$A181)</f>
        <v>1.1074519689434492</v>
      </c>
      <c r="D181" s="3">
        <f>ABS($C181)</f>
        <v>1.1074519689434492</v>
      </c>
      <c r="E181" s="3">
        <f>AVERAGEIFS('New data'!$AL:$AL,'New data'!$E:$E,$A181)</f>
        <v>-0.1074519689434493</v>
      </c>
      <c r="F181" s="3">
        <f>ABS($E181)</f>
        <v>0.1074519689434493</v>
      </c>
      <c r="G181" s="3">
        <f>ABS($D181-$F181)</f>
        <v>0.99999999999999989</v>
      </c>
      <c r="H181" s="3">
        <f>AVERAGEIFS('New data'!$O:$O,'New data'!$E:$E,$A181)</f>
        <v>0.90012204647064198</v>
      </c>
      <c r="I181" s="14">
        <f>AVERAGEIFS('New data'!$J:$J,'New data'!$E:$E,$A181)</f>
        <v>178.89448547363199</v>
      </c>
    </row>
    <row r="182" spans="1:9" hidden="1" x14ac:dyDescent="0.25">
      <c r="A182" t="s">
        <v>414</v>
      </c>
      <c r="B182" s="3">
        <f>AVERAGEIFS('New data'!$M:$M,'New data'!$E:$E,$A182)</f>
        <v>1</v>
      </c>
      <c r="C182" s="3">
        <f>AVERAGEIFS('New data'!$AJ:$AJ,'New data'!$E:$E,$A182)</f>
        <v>1.1444291684212207</v>
      </c>
      <c r="D182" s="3">
        <f>ABS($C182)</f>
        <v>1.1444291684212207</v>
      </c>
      <c r="E182" s="3">
        <f>AVERAGEIFS('New data'!$AL:$AL,'New data'!$E:$E,$A182)</f>
        <v>-0.14442916842122058</v>
      </c>
      <c r="F182" s="3">
        <f>ABS($E182)</f>
        <v>0.14442916842122058</v>
      </c>
      <c r="G182" s="3">
        <f>ABS($D182-$F182)</f>
        <v>1</v>
      </c>
    </row>
    <row r="183" spans="1:9" hidden="1" x14ac:dyDescent="0.25">
      <c r="A183" t="s">
        <v>422</v>
      </c>
      <c r="B183" s="3">
        <f>AVERAGEIFS('New data'!$M:$M,'New data'!$E:$E,$A183)</f>
        <v>1</v>
      </c>
      <c r="C183" s="3">
        <f>AVERAGEIFS('New data'!$AJ:$AJ,'New data'!$E:$E,$A183)</f>
        <v>1.5280517001037683</v>
      </c>
      <c r="D183" s="3">
        <f>ABS($C183)</f>
        <v>1.5280517001037683</v>
      </c>
      <c r="E183" s="3">
        <f>AVERAGEIFS('New data'!$AL:$AL,'New data'!$E:$E,$A183)</f>
        <v>-0.52805170010376834</v>
      </c>
      <c r="F183" s="3">
        <f>ABS($E183)</f>
        <v>0.52805170010376834</v>
      </c>
      <c r="G183" s="3">
        <f>ABS($D183-$F183)</f>
        <v>1</v>
      </c>
    </row>
    <row r="184" spans="1:9" hidden="1" x14ac:dyDescent="0.25">
      <c r="A184" t="s">
        <v>428</v>
      </c>
      <c r="B184" s="3">
        <f>AVERAGEIFS('New data'!$M:$M,'New data'!$E:$E,$A184)</f>
        <v>1</v>
      </c>
      <c r="C184" s="3">
        <f>AVERAGEIFS('New data'!$AJ:$AJ,'New data'!$E:$E,$A184)</f>
        <v>1.6037736644396576</v>
      </c>
      <c r="D184" s="3">
        <f>ABS($C184)</f>
        <v>1.6037736644396576</v>
      </c>
      <c r="E184" s="3">
        <f>AVERAGEIFS('New data'!$AL:$AL,'New data'!$E:$E,$A184)</f>
        <v>-0.60377366443965763</v>
      </c>
      <c r="F184" s="3">
        <f>ABS($E184)</f>
        <v>0.60377366443965763</v>
      </c>
      <c r="G184" s="3">
        <f>ABS($D184-$F184)</f>
        <v>1</v>
      </c>
    </row>
    <row r="185" spans="1:9" hidden="1" x14ac:dyDescent="0.25">
      <c r="A185" t="s">
        <v>457</v>
      </c>
      <c r="B185" s="3">
        <f>AVERAGEIFS('New data'!$M:$M,'New data'!$E:$E,$A185)</f>
        <v>1</v>
      </c>
      <c r="C185" s="3">
        <f>AVERAGEIFS('New data'!$AJ:$AJ,'New data'!$E:$E,$A185)</f>
        <v>0</v>
      </c>
      <c r="D185" s="3">
        <f>ABS($C185)</f>
        <v>0</v>
      </c>
      <c r="E185" s="3">
        <f>AVERAGEIFS('New data'!$AL:$AL,'New data'!$E:$E,$A185)</f>
        <v>1</v>
      </c>
      <c r="F185" s="3">
        <f>ABS($E185)</f>
        <v>1</v>
      </c>
      <c r="G185" s="3">
        <f>ABS($D185-$F185)</f>
        <v>1</v>
      </c>
    </row>
    <row r="186" spans="1:9" hidden="1" x14ac:dyDescent="0.25">
      <c r="A186" t="s">
        <v>470</v>
      </c>
      <c r="B186" s="3">
        <f>AVERAGEIFS('New data'!$M:$M,'New data'!$E:$E,$A186)</f>
        <v>1</v>
      </c>
      <c r="C186" s="3">
        <f>AVERAGEIFS('New data'!$AJ:$AJ,'New data'!$E:$E,$A186)</f>
        <v>0</v>
      </c>
      <c r="D186" s="3">
        <f>ABS($C186)</f>
        <v>0</v>
      </c>
      <c r="E186" s="3">
        <f>AVERAGEIFS('New data'!$AL:$AL,'New data'!$E:$E,$A186)</f>
        <v>1</v>
      </c>
      <c r="F186" s="3">
        <f>ABS($E186)</f>
        <v>1</v>
      </c>
      <c r="G186" s="3">
        <f>ABS($D186-$F186)</f>
        <v>1</v>
      </c>
    </row>
    <row r="187" spans="1:9" hidden="1" x14ac:dyDescent="0.25">
      <c r="A187" t="s">
        <v>478</v>
      </c>
      <c r="B187" s="3">
        <f>AVERAGEIFS('New data'!$M:$M,'New data'!$E:$E,$A187)</f>
        <v>1</v>
      </c>
      <c r="C187" s="3">
        <f>AVERAGEIFS('New data'!$AJ:$AJ,'New data'!$E:$E,$A187)</f>
        <v>0</v>
      </c>
      <c r="D187" s="3">
        <f>ABS($C187)</f>
        <v>0</v>
      </c>
      <c r="E187" s="3">
        <f>AVERAGEIFS('New data'!$AL:$AL,'New data'!$E:$E,$A187)</f>
        <v>1</v>
      </c>
      <c r="F187" s="3">
        <f>ABS($E187)</f>
        <v>1</v>
      </c>
      <c r="G187" s="3">
        <f>ABS($D187-$F187)</f>
        <v>1</v>
      </c>
    </row>
    <row r="188" spans="1:9" hidden="1" x14ac:dyDescent="0.25">
      <c r="A188" t="s">
        <v>482</v>
      </c>
      <c r="B188" s="3">
        <f>AVERAGEIFS('New data'!$M:$M,'New data'!$E:$E,$A188)</f>
        <v>1</v>
      </c>
      <c r="C188" s="3">
        <f>AVERAGEIFS('New data'!$AJ:$AJ,'New data'!$E:$E,$A188)</f>
        <v>0</v>
      </c>
      <c r="D188" s="3">
        <f>ABS($C188)</f>
        <v>0</v>
      </c>
      <c r="E188" s="3">
        <f>AVERAGEIFS('New data'!$AL:$AL,'New data'!$E:$E,$A188)</f>
        <v>1</v>
      </c>
      <c r="F188" s="3">
        <f>ABS($E188)</f>
        <v>1</v>
      </c>
      <c r="G188" s="3">
        <f>ABS($D188-$F188)</f>
        <v>1</v>
      </c>
    </row>
    <row r="189" spans="1:9" hidden="1" x14ac:dyDescent="0.25">
      <c r="A189" t="s">
        <v>484</v>
      </c>
      <c r="B189" s="3">
        <f>AVERAGEIFS('New data'!$M:$M,'New data'!$E:$E,$A189)</f>
        <v>1</v>
      </c>
      <c r="C189" s="3">
        <f>AVERAGEIFS('New data'!$AJ:$AJ,'New data'!$E:$E,$A189)</f>
        <v>0</v>
      </c>
      <c r="D189" s="3">
        <f>ABS($C189)</f>
        <v>0</v>
      </c>
      <c r="E189" s="3">
        <f>AVERAGEIFS('New data'!$AL:$AL,'New data'!$E:$E,$A189)</f>
        <v>1</v>
      </c>
      <c r="F189" s="3">
        <f>ABS($E189)</f>
        <v>1</v>
      </c>
      <c r="G189" s="3">
        <f>ABS($D189-$F189)</f>
        <v>1</v>
      </c>
    </row>
    <row r="190" spans="1:9" hidden="1" x14ac:dyDescent="0.25">
      <c r="A190" t="s">
        <v>486</v>
      </c>
      <c r="B190" s="3">
        <f>AVERAGEIFS('New data'!$M:$M,'New data'!$E:$E,$A190)</f>
        <v>1</v>
      </c>
      <c r="C190" s="3">
        <f>AVERAGEIFS('New data'!$AJ:$AJ,'New data'!$E:$E,$A190)</f>
        <v>0</v>
      </c>
      <c r="D190" s="3">
        <f>ABS($C190)</f>
        <v>0</v>
      </c>
      <c r="E190" s="3">
        <f>AVERAGEIFS('New data'!$AL:$AL,'New data'!$E:$E,$A190)</f>
        <v>1</v>
      </c>
      <c r="F190" s="3">
        <f>ABS($E190)</f>
        <v>1</v>
      </c>
      <c r="G190" s="3">
        <f>ABS($D190-$F190)</f>
        <v>1</v>
      </c>
    </row>
    <row r="191" spans="1:9" hidden="1" x14ac:dyDescent="0.25">
      <c r="A191" t="s">
        <v>488</v>
      </c>
      <c r="B191" s="3">
        <f>AVERAGEIFS('New data'!$M:$M,'New data'!$E:$E,$A191)</f>
        <v>1</v>
      </c>
      <c r="C191" s="3">
        <f>AVERAGEIFS('New data'!$AJ:$AJ,'New data'!$E:$E,$A191)</f>
        <v>0</v>
      </c>
      <c r="D191" s="3">
        <f>ABS($C191)</f>
        <v>0</v>
      </c>
      <c r="E191" s="3">
        <f>AVERAGEIFS('New data'!$AL:$AL,'New data'!$E:$E,$A191)</f>
        <v>1</v>
      </c>
      <c r="F191" s="3">
        <f>ABS($E191)</f>
        <v>1</v>
      </c>
      <c r="G191" s="3">
        <f>ABS($D191-$F191)</f>
        <v>1</v>
      </c>
    </row>
    <row r="192" spans="1:9" hidden="1" x14ac:dyDescent="0.25">
      <c r="A192" t="s">
        <v>491</v>
      </c>
      <c r="B192" s="3">
        <f>AVERAGEIFS('New data'!$M:$M,'New data'!$E:$E,$A192)</f>
        <v>1</v>
      </c>
      <c r="C192" s="3">
        <f>AVERAGEIFS('New data'!$AJ:$AJ,'New data'!$E:$E,$A192)</f>
        <v>0</v>
      </c>
      <c r="D192" s="3">
        <f>ABS($C192)</f>
        <v>0</v>
      </c>
      <c r="E192" s="3">
        <f>AVERAGEIFS('New data'!$AL:$AL,'New data'!$E:$E,$A192)</f>
        <v>1</v>
      </c>
      <c r="F192" s="3">
        <f>ABS($E192)</f>
        <v>1</v>
      </c>
      <c r="G192" s="3">
        <f>ABS($D192-$F192)</f>
        <v>1</v>
      </c>
    </row>
    <row r="193" spans="1:9" hidden="1" x14ac:dyDescent="0.25">
      <c r="A193" t="s">
        <v>550</v>
      </c>
      <c r="B193" s="3">
        <f>AVERAGEIFS('New data'!$M:$M,'New data'!$E:$E,$A193)</f>
        <v>1</v>
      </c>
      <c r="C193" s="3">
        <f>AVERAGEIFS('New data'!$AJ:$AJ,'New data'!$E:$E,$A193)</f>
        <v>-3.0141996309233959E-2</v>
      </c>
      <c r="D193" s="3">
        <f>ABS($C193)</f>
        <v>3.0141996309233959E-2</v>
      </c>
      <c r="E193" s="3">
        <f>AVERAGEIFS('New data'!$AL:$AL,'New data'!$E:$E,$A193)</f>
        <v>1.030141996309234</v>
      </c>
      <c r="F193" s="3">
        <f>ABS($E193)</f>
        <v>1.030141996309234</v>
      </c>
      <c r="G193" s="3">
        <f>ABS($D193-$F193)</f>
        <v>1</v>
      </c>
    </row>
    <row r="194" spans="1:9" hidden="1" x14ac:dyDescent="0.25">
      <c r="A194" t="s">
        <v>560</v>
      </c>
      <c r="B194" s="3">
        <f>AVERAGEIFS('New data'!$M:$M,'New data'!$E:$E,$A194)</f>
        <v>1</v>
      </c>
      <c r="C194" s="3">
        <f>AVERAGEIFS('New data'!$AJ:$AJ,'New data'!$E:$E,$A194)</f>
        <v>-9.9268592121577945E-3</v>
      </c>
      <c r="D194" s="3">
        <f>ABS($C194)</f>
        <v>9.9268592121577945E-3</v>
      </c>
      <c r="E194" s="3">
        <f>AVERAGEIFS('New data'!$AL:$AL,'New data'!$E:$E,$A194)</f>
        <v>1.0099268592121577</v>
      </c>
      <c r="F194" s="3">
        <f>ABS($E194)</f>
        <v>1.0099268592121577</v>
      </c>
      <c r="G194" s="3">
        <f>ABS($D194-$F194)</f>
        <v>1</v>
      </c>
    </row>
    <row r="195" spans="1:9" x14ac:dyDescent="0.25">
      <c r="A195" t="s">
        <v>607</v>
      </c>
      <c r="B195" s="3">
        <f>AVERAGEIFS('New data'!$M:$M,'New data'!$E:$E,$A195)</f>
        <v>1</v>
      </c>
      <c r="C195" s="3">
        <f>AVERAGEIFS('New data'!$AJ:$AJ,'New data'!$E:$E,$A195)</f>
        <v>1.0309271417951371</v>
      </c>
      <c r="D195" s="3">
        <f>ABS($C195)</f>
        <v>1.0309271417951371</v>
      </c>
      <c r="E195" s="3">
        <f>AVERAGEIFS('New data'!$AL:$AL,'New data'!$E:$E,$A195)</f>
        <v>-3.0927141795137125E-2</v>
      </c>
      <c r="F195" s="3">
        <f>ABS($E195)</f>
        <v>3.0927141795137125E-2</v>
      </c>
      <c r="G195" s="3">
        <f>ABS($D195-$F195)</f>
        <v>1</v>
      </c>
      <c r="H195" s="3">
        <f>AVERAGEIFS('New data'!$O:$O,'New data'!$E:$E,$A195)</f>
        <v>0.63533121347427302</v>
      </c>
      <c r="I195" s="14">
        <f>AVERAGEIFS('New data'!$J:$J,'New data'!$E:$E,$A195)</f>
        <v>189.47019958496</v>
      </c>
    </row>
    <row r="196" spans="1:9" x14ac:dyDescent="0.25">
      <c r="A196" t="s">
        <v>615</v>
      </c>
      <c r="B196" s="3">
        <f>AVERAGEIFS('New data'!$M:$M,'New data'!$E:$E,$A196)</f>
        <v>1</v>
      </c>
      <c r="C196" s="3">
        <f>AVERAGEIFS('New data'!$AJ:$AJ,'New data'!$E:$E,$A196)</f>
        <v>1.4952724522698539</v>
      </c>
      <c r="D196" s="3">
        <f>ABS($C196)</f>
        <v>1.4952724522698539</v>
      </c>
      <c r="E196" s="3">
        <f>AVERAGEIFS('New data'!$AL:$AL,'New data'!$E:$E,$A196)</f>
        <v>-0.49527245226985395</v>
      </c>
      <c r="F196" s="3">
        <f>ABS($E196)</f>
        <v>0.49527245226985395</v>
      </c>
      <c r="G196" s="3">
        <f>ABS($D196-$F196)</f>
        <v>1</v>
      </c>
      <c r="H196" s="3">
        <f>AVERAGEIFS('New data'!$O:$O,'New data'!$E:$E,$A196)</f>
        <v>0.79671382904052701</v>
      </c>
      <c r="I196" s="14">
        <f>AVERAGEIFS('New data'!$J:$J,'New data'!$E:$E,$A196)</f>
        <v>130.46253967285099</v>
      </c>
    </row>
    <row r="197" spans="1:9" x14ac:dyDescent="0.25">
      <c r="A197" t="s">
        <v>626</v>
      </c>
      <c r="B197" s="3">
        <f>AVERAGEIFS('New data'!$M:$M,'New data'!$E:$E,$A197)</f>
        <v>1</v>
      </c>
      <c r="C197" s="3">
        <f>AVERAGEIFS('New data'!$AJ:$AJ,'New data'!$E:$E,$A197)</f>
        <v>-0.48358598843525208</v>
      </c>
      <c r="D197" s="3">
        <f>ABS($C197)</f>
        <v>0.48358598843525208</v>
      </c>
      <c r="E197" s="3">
        <f>AVERAGEIFS('New data'!$AL:$AL,'New data'!$E:$E,$A197)</f>
        <v>1.483585988435252</v>
      </c>
      <c r="F197" s="3">
        <f>ABS($E197)</f>
        <v>1.483585988435252</v>
      </c>
      <c r="G197" s="3">
        <f>ABS($D197-$F197)</f>
        <v>1</v>
      </c>
      <c r="H197" s="3">
        <f>AVERAGEIFS('New data'!$O:$O,'New data'!$E:$E,$A197)</f>
        <v>0.46075597405433599</v>
      </c>
      <c r="I197" s="14">
        <f>AVERAGEIFS('New data'!$J:$J,'New data'!$E:$E,$A197)</f>
        <v>219.44371032714801</v>
      </c>
    </row>
    <row r="198" spans="1:9" x14ac:dyDescent="0.25">
      <c r="A198" t="s">
        <v>619</v>
      </c>
      <c r="B198" s="3">
        <f>AVERAGEIFS('New data'!$M:$M,'New data'!$E:$E,$A198)</f>
        <v>1</v>
      </c>
      <c r="C198" s="3">
        <f>AVERAGEIFS('New data'!$AJ:$AJ,'New data'!$E:$E,$A198)</f>
        <v>1.3566653161714333</v>
      </c>
      <c r="D198" s="3">
        <f>ABS($C198)</f>
        <v>1.3566653161714333</v>
      </c>
      <c r="E198" s="3">
        <f>AVERAGEIFS('New data'!$AL:$AL,'New data'!$E:$E,$A198)</f>
        <v>-0.35666531617143327</v>
      </c>
      <c r="F198" s="3">
        <f>ABS($E198)</f>
        <v>0.35666531617143327</v>
      </c>
      <c r="G198" s="3">
        <f>ABS($D198-$F198)</f>
        <v>1</v>
      </c>
      <c r="H198" s="3">
        <f>AVERAGEIFS('New data'!$O:$O,'New data'!$E:$E,$A198)</f>
        <v>0.783857762813568</v>
      </c>
      <c r="I198" s="14">
        <f>AVERAGEIFS('New data'!$J:$J,'New data'!$E:$E,$A198)</f>
        <v>171.66433715820301</v>
      </c>
    </row>
    <row r="199" spans="1:9" x14ac:dyDescent="0.25">
      <c r="A199" t="s">
        <v>623</v>
      </c>
      <c r="B199" s="3">
        <f>AVERAGEIFS('New data'!$M:$M,'New data'!$E:$E,$A199)</f>
        <v>1</v>
      </c>
      <c r="C199" s="3">
        <f>AVERAGEIFS('New data'!$AJ:$AJ,'New data'!$E:$E,$A199)</f>
        <v>-4.2786131652625223E-2</v>
      </c>
      <c r="D199" s="3">
        <f>ABS($C199)</f>
        <v>4.2786131652625223E-2</v>
      </c>
      <c r="E199" s="3">
        <f>AVERAGEIFS('New data'!$AL:$AL,'New data'!$E:$E,$A199)</f>
        <v>1.0427861316526252</v>
      </c>
      <c r="F199" s="3">
        <f>ABS($E199)</f>
        <v>1.0427861316526252</v>
      </c>
      <c r="G199" s="3">
        <f>ABS($D199-$F199)</f>
        <v>1</v>
      </c>
      <c r="H199" s="3">
        <f>AVERAGEIFS('New data'!$O:$O,'New data'!$E:$E,$A199)</f>
        <v>0.42087009549140902</v>
      </c>
      <c r="I199" s="14">
        <f>AVERAGEIFS('New data'!$J:$J,'New data'!$E:$E,$A199)</f>
        <v>120.236862182617</v>
      </c>
    </row>
    <row r="200" spans="1:9" hidden="1" x14ac:dyDescent="0.25">
      <c r="A200" t="s">
        <v>531</v>
      </c>
      <c r="B200" s="3">
        <f>AVERAGEIFS('New data'!$M:$M,'New data'!$E:$E,$A200)</f>
        <v>0.64700001478195102</v>
      </c>
      <c r="C200" s="3">
        <f>AVERAGEIFS('New data'!$AJ:$AJ,'New data'!$E:$E,$A200)</f>
        <v>-5.2791844320220695E-2</v>
      </c>
      <c r="D200" s="3">
        <f>ABS($C200)</f>
        <v>5.2791844320220695E-2</v>
      </c>
      <c r="E200" s="3">
        <f>AVERAGEIFS('New data'!$AL:$AL,'New data'!$E:$E,$A200)</f>
        <v>1.0596100080019959</v>
      </c>
      <c r="F200" s="3">
        <f>ABS($E200)</f>
        <v>1.0596100080019959</v>
      </c>
      <c r="G200" s="3">
        <f>ABS($D200-$F200)</f>
        <v>1.0068181636817752</v>
      </c>
    </row>
    <row r="201" spans="1:9" hidden="1" x14ac:dyDescent="0.25">
      <c r="A201" t="s">
        <v>562</v>
      </c>
      <c r="B201" s="3">
        <f>AVERAGEIFS('New data'!$M:$M,'New data'!$E:$E,$A201)</f>
        <v>0.99500000476837103</v>
      </c>
      <c r="C201" s="3">
        <f>AVERAGEIFS('New data'!$AJ:$AJ,'New data'!$E:$E,$A201)</f>
        <v>-8.2805969806528018E-2</v>
      </c>
      <c r="D201" s="3">
        <f>ABS($C201)</f>
        <v>8.2805969806528018E-2</v>
      </c>
      <c r="E201" s="3">
        <f>AVERAGEIFS('New data'!$AL:$AL,'New data'!$E:$E,$A201)</f>
        <v>1.1072702126029754</v>
      </c>
      <c r="F201" s="3">
        <f>ABS($E201)</f>
        <v>1.1072702126029754</v>
      </c>
      <c r="G201" s="3">
        <f>ABS($D201-$F201)</f>
        <v>1.0244642427964474</v>
      </c>
    </row>
    <row r="202" spans="1:9" hidden="1" x14ac:dyDescent="0.25">
      <c r="A202" t="s">
        <v>528</v>
      </c>
      <c r="B202" s="3">
        <f>AVERAGEIFS('New data'!$M:$M,'New data'!$E:$E,$A202)</f>
        <v>0.73699998855590798</v>
      </c>
      <c r="C202" s="3">
        <f>AVERAGEIFS('New data'!$AJ:$AJ,'New data'!$E:$E,$A202)</f>
        <v>-0.15001245537707975</v>
      </c>
      <c r="D202" s="3">
        <f>ABS($C202)</f>
        <v>0.15001245537707975</v>
      </c>
      <c r="E202" s="3">
        <f>AVERAGEIFS('New data'!$AL:$AL,'New data'!$E:$E,$A202)</f>
        <v>1.1792108758565745</v>
      </c>
      <c r="F202" s="3">
        <f>ABS($E202)</f>
        <v>1.1792108758565745</v>
      </c>
      <c r="G202" s="3">
        <f>ABS($D202-$F202)</f>
        <v>1.0291984204794948</v>
      </c>
    </row>
    <row r="203" spans="1:9" hidden="1" x14ac:dyDescent="0.25">
      <c r="A203" t="s">
        <v>578</v>
      </c>
      <c r="B203" s="3">
        <f>AVERAGEIFS('New data'!$M:$M,'New data'!$E:$E,$A203)</f>
        <v>0.990999996662139</v>
      </c>
      <c r="C203" s="3">
        <f>AVERAGEIFS('New data'!$AJ:$AJ,'New data'!$E:$E,$A203)</f>
        <v>-6.8084728398051962E-3</v>
      </c>
      <c r="D203" s="3">
        <f>ABS($C203)</f>
        <v>6.8084728398051962E-3</v>
      </c>
      <c r="E203" s="3">
        <f>AVERAGEIFS('New data'!$AL:$AL,'New data'!$E:$E,$A203)</f>
        <v>1.0495894094646125</v>
      </c>
      <c r="F203" s="3">
        <f>ABS($E203)</f>
        <v>1.0495894094646125</v>
      </c>
      <c r="G203" s="3">
        <f>ABS($D203-$F203)</f>
        <v>1.0427809366248073</v>
      </c>
    </row>
    <row r="204" spans="1:9" hidden="1" x14ac:dyDescent="0.25">
      <c r="A204" t="s">
        <v>505</v>
      </c>
      <c r="B204" s="3">
        <f>AVERAGEIFS('New data'!$M:$M,'New data'!$E:$E,$A204)</f>
        <v>0.98900002241134599</v>
      </c>
      <c r="C204" s="3">
        <f>AVERAGEIFS('New data'!$AJ:$AJ,'New data'!$E:$E,$A204)</f>
        <v>0</v>
      </c>
      <c r="D204" s="3">
        <f>ABS($C204)</f>
        <v>0</v>
      </c>
      <c r="E204" s="3">
        <f>AVERAGEIFS('New data'!$AL:$AL,'New data'!$E:$E,$A204)</f>
        <v>1.0598030017934406</v>
      </c>
      <c r="F204" s="3">
        <f>ABS($E204)</f>
        <v>1.0598030017934406</v>
      </c>
      <c r="G204" s="3">
        <f>ABS($D204-$F204)</f>
        <v>1.0598030017934406</v>
      </c>
    </row>
    <row r="205" spans="1:9" hidden="1" x14ac:dyDescent="0.25">
      <c r="A205" t="s">
        <v>565</v>
      </c>
      <c r="B205" s="3">
        <f>AVERAGEIFS('New data'!$M:$M,'New data'!$E:$E,$A205)</f>
        <v>0.99500000476837103</v>
      </c>
      <c r="C205" s="3">
        <f>AVERAGEIFS('New data'!$AJ:$AJ,'New data'!$E:$E,$A205)</f>
        <v>-7.5055869054665523E-3</v>
      </c>
      <c r="D205" s="3">
        <f>ABS($C205)</f>
        <v>7.5055869054665523E-3</v>
      </c>
      <c r="E205" s="3">
        <f>AVERAGEIFS('New data'!$AL:$AL,'New data'!$E:$E,$A205)</f>
        <v>1.0805191040039006</v>
      </c>
      <c r="F205" s="3">
        <f>ABS($E205)</f>
        <v>1.0805191040039006</v>
      </c>
      <c r="G205" s="3">
        <f>ABS($D205-$F205)</f>
        <v>1.0730135170984341</v>
      </c>
    </row>
    <row r="206" spans="1:9" x14ac:dyDescent="0.25">
      <c r="A206" t="s">
        <v>634</v>
      </c>
      <c r="B206" s="3">
        <f>AVERAGEIFS('New data'!$M:$M,'New data'!$E:$E,$A206)</f>
        <v>0.99299997091293302</v>
      </c>
      <c r="C206" s="3">
        <f>AVERAGEIFS('New data'!$AJ:$AJ,'New data'!$E:$E,$A206)</f>
        <v>1.2518690876399738</v>
      </c>
      <c r="D206" s="3">
        <f>ABS($C206)</f>
        <v>1.2518690876399738</v>
      </c>
      <c r="E206" s="3">
        <f>AVERAGEIFS('New data'!$AL:$AL,'New data'!$E:$E,$A206)</f>
        <v>-7.5732309530620948E-3</v>
      </c>
      <c r="F206" s="3">
        <f>ABS($E206)</f>
        <v>7.5732309530620948E-3</v>
      </c>
      <c r="G206" s="3">
        <f>ABS($D206-$F206)</f>
        <v>1.2442958566869118</v>
      </c>
      <c r="H206" s="3">
        <f>AVERAGEIFS('New data'!$O:$O,'New data'!$E:$E,$A206)</f>
        <v>0.50441181659698398</v>
      </c>
      <c r="I206" s="14">
        <f>AVERAGEIFS('New data'!$J:$J,'New data'!$E:$E,$A206)</f>
        <v>145.83134460449199</v>
      </c>
    </row>
    <row r="207" spans="1:9" hidden="1" x14ac:dyDescent="0.25">
      <c r="A207" t="s">
        <v>443</v>
      </c>
      <c r="B207" s="3">
        <f>AVERAGEIFS('New data'!$M:$M,'New data'!$E:$E,$A207)</f>
        <v>0.99299997091293302</v>
      </c>
      <c r="C207" s="3">
        <f>AVERAGEIFS('New data'!$AJ:$AJ,'New data'!$E:$E,$A207)</f>
        <v>1.2617016129422158</v>
      </c>
      <c r="D207" s="3">
        <f>ABS($C207)</f>
        <v>1.2617016129422158</v>
      </c>
      <c r="E207" s="3">
        <f>AVERAGEIFS('New data'!$AL:$AL,'New data'!$E:$E,$A207)</f>
        <v>-1.1047950443204778E-2</v>
      </c>
      <c r="F207" s="3">
        <f>ABS($E207)</f>
        <v>1.1047950443204778E-2</v>
      </c>
      <c r="G207" s="3">
        <f>ABS($D207-$F207)</f>
        <v>1.250653662499011</v>
      </c>
    </row>
    <row r="208" spans="1:9" hidden="1" x14ac:dyDescent="0.25">
      <c r="A208" t="s">
        <v>406</v>
      </c>
      <c r="B208" s="3">
        <f>AVERAGEIFS('New data'!$M:$M,'New data'!$E:$E,$A208)</f>
        <v>0.42500001192092801</v>
      </c>
      <c r="C208" s="3">
        <f>AVERAGEIFS('New data'!$AJ:$AJ,'New data'!$E:$E,$A208)</f>
        <v>5.8880449177566831E-2</v>
      </c>
      <c r="D208" s="3">
        <f>ABS($C208)</f>
        <v>5.8880449177566831E-2</v>
      </c>
      <c r="E208" s="3">
        <f>AVERAGEIFS('New data'!$AL:$AL,'New data'!$E:$E,$A208)</f>
        <v>-1.345153629189765</v>
      </c>
      <c r="F208" s="3">
        <f>ABS($E208)</f>
        <v>1.345153629189765</v>
      </c>
      <c r="G208" s="3">
        <f>ABS($D208-$F208)</f>
        <v>1.2862731800121983</v>
      </c>
    </row>
    <row r="209" spans="1:9" x14ac:dyDescent="0.25">
      <c r="A209" t="s">
        <v>636</v>
      </c>
      <c r="B209" s="3">
        <f>AVERAGEIFS('New data'!$M:$M,'New data'!$E:$E,$A209)</f>
        <v>0.98699998855590798</v>
      </c>
      <c r="C209" s="3">
        <f>AVERAGEIFS('New data'!$AJ:$AJ,'New data'!$E:$E,$A209)</f>
        <v>0.6099474762793754</v>
      </c>
      <c r="D209" s="3">
        <f>ABS($C209)</f>
        <v>0.6099474762793754</v>
      </c>
      <c r="E209" s="3">
        <f>AVERAGEIFS('New data'!$AL:$AL,'New data'!$E:$E,$A209)</f>
        <v>-1.9143777676049605</v>
      </c>
      <c r="F209" s="3">
        <f>ABS($E209)</f>
        <v>1.9143777676049605</v>
      </c>
      <c r="G209" s="3">
        <f>ABS($D209-$F209)</f>
        <v>1.304430291325585</v>
      </c>
      <c r="H209" s="3">
        <f>AVERAGEIFS('New data'!$O:$O,'New data'!$E:$E,$A209)</f>
        <v>0.65249627828598</v>
      </c>
      <c r="I209" s="14">
        <f>AVERAGEIFS('New data'!$J:$J,'New data'!$E:$E,$A209)</f>
        <v>210.32221984863199</v>
      </c>
    </row>
    <row r="210" spans="1:9" hidden="1" x14ac:dyDescent="0.25">
      <c r="A210" t="s">
        <v>434</v>
      </c>
      <c r="B210" s="3">
        <f>AVERAGEIFS('New data'!$M:$M,'New data'!$E:$E,$A210)</f>
        <v>0.99500000476837103</v>
      </c>
      <c r="C210" s="3">
        <f>AVERAGEIFS('New data'!$AJ:$AJ,'New data'!$E:$E,$A210)</f>
        <v>1.5445455601522828</v>
      </c>
      <c r="D210" s="3">
        <f>ABS($C210)</f>
        <v>1.5445455601522828</v>
      </c>
      <c r="E210" s="3">
        <f>AVERAGEIFS('New data'!$AL:$AL,'New data'!$E:$E,$A210)</f>
        <v>0.23243793803099541</v>
      </c>
      <c r="F210" s="3">
        <f>ABS($E210)</f>
        <v>0.23243793803099541</v>
      </c>
      <c r="G210" s="3">
        <f>ABS($D210-$F210)</f>
        <v>1.3121076221212875</v>
      </c>
    </row>
    <row r="211" spans="1:9" x14ac:dyDescent="0.25">
      <c r="A211" t="s">
        <v>620</v>
      </c>
      <c r="B211" s="3">
        <f>AVERAGEIFS('New data'!$M:$M,'New data'!$E:$E,$A211)</f>
        <v>0.63400000333786</v>
      </c>
      <c r="C211" s="3">
        <f>AVERAGEIFS('New data'!$AJ:$AJ,'New data'!$E:$E,$A211)</f>
        <v>1.8590139989319829</v>
      </c>
      <c r="D211" s="3">
        <f>ABS($C211)</f>
        <v>1.8590139989319829</v>
      </c>
      <c r="E211" s="3">
        <f>AVERAGEIFS('New data'!$AL:$AL,'New data'!$E:$E,$A211)</f>
        <v>-3.2598921215887651</v>
      </c>
      <c r="F211" s="3">
        <f>ABS($E211)</f>
        <v>3.2598921215887651</v>
      </c>
      <c r="G211" s="3">
        <f>ABS($D211-$F211)</f>
        <v>1.4008781226567821</v>
      </c>
      <c r="H211" s="3">
        <f>AVERAGEIFS('New data'!$O:$O,'New data'!$E:$E,$A211)</f>
        <v>0.72930443286895696</v>
      </c>
      <c r="I211" s="14">
        <f>AVERAGEIFS('New data'!$J:$J,'New data'!$E:$E,$A211)</f>
        <v>64.706016540527301</v>
      </c>
    </row>
    <row r="212" spans="1:9" hidden="1" x14ac:dyDescent="0.25">
      <c r="A212" t="s">
        <v>429</v>
      </c>
      <c r="B212" s="3">
        <f>AVERAGEIFS('New data'!$M:$M,'New data'!$E:$E,$A212)</f>
        <v>0.63400000333786</v>
      </c>
      <c r="C212" s="3">
        <f>AVERAGEIFS('New data'!$AJ:$AJ,'New data'!$E:$E,$A212)</f>
        <v>1.7265676681402018</v>
      </c>
      <c r="D212" s="3">
        <f>ABS($C212)</f>
        <v>1.7265676681402018</v>
      </c>
      <c r="E212" s="3">
        <f>AVERAGEIFS('New data'!$AL:$AL,'New data'!$E:$E,$A212)</f>
        <v>-3.1581442853528894</v>
      </c>
      <c r="F212" s="3">
        <f>ABS($E212)</f>
        <v>3.1581442853528894</v>
      </c>
      <c r="G212" s="3">
        <f>ABS($D212-$F212)</f>
        <v>1.4315766172126876</v>
      </c>
    </row>
    <row r="213" spans="1:9" x14ac:dyDescent="0.25">
      <c r="A213" t="s">
        <v>628</v>
      </c>
      <c r="B213" s="3">
        <f>AVERAGEIFS('New data'!$M:$M,'New data'!$E:$E,$A213)</f>
        <v>0.99500000476837103</v>
      </c>
      <c r="C213" s="3">
        <f>AVERAGEIFS('New data'!$AJ:$AJ,'New data'!$E:$E,$A213)</f>
        <v>-4.0775873321496597E-2</v>
      </c>
      <c r="D213" s="3">
        <f>ABS($C213)</f>
        <v>4.0775873321496597E-2</v>
      </c>
      <c r="E213" s="3">
        <f>AVERAGEIFS('New data'!$AL:$AL,'New data'!$E:$E,$A213)</f>
        <v>1.4757186889649005</v>
      </c>
      <c r="F213" s="3">
        <f>ABS($E213)</f>
        <v>1.4757186889649005</v>
      </c>
      <c r="G213" s="3">
        <f>ABS($D213-$F213)</f>
        <v>1.4349428156434039</v>
      </c>
      <c r="H213" s="3">
        <f>AVERAGEIFS('New data'!$O:$O,'New data'!$E:$E,$A213)</f>
        <v>0.56944280862808205</v>
      </c>
      <c r="I213" s="14">
        <f>AVERAGEIFS('New data'!$J:$J,'New data'!$E:$E,$A213)</f>
        <v>117.89299774169901</v>
      </c>
    </row>
    <row r="214" spans="1:9" hidden="1" x14ac:dyDescent="0.25">
      <c r="A214" t="s">
        <v>445</v>
      </c>
      <c r="B214" s="3">
        <f>AVERAGEIFS('New data'!$M:$M,'New data'!$E:$E,$A214)</f>
        <v>0.98699998855590798</v>
      </c>
      <c r="C214" s="3">
        <f>AVERAGEIFS('New data'!$AJ:$AJ,'New data'!$E:$E,$A214)</f>
        <v>0.72466088308156118</v>
      </c>
      <c r="D214" s="3">
        <f>ABS($C214)</f>
        <v>0.72466088308156118</v>
      </c>
      <c r="E214" s="3">
        <f>AVERAGEIFS('New data'!$AL:$AL,'New data'!$E:$E,$A214)</f>
        <v>-2.23076737253121</v>
      </c>
      <c r="F214" s="3">
        <f>ABS($E214)</f>
        <v>2.23076737253121</v>
      </c>
      <c r="G214" s="3">
        <f>ABS($D214-$F214)</f>
        <v>1.5061064894496488</v>
      </c>
    </row>
    <row r="215" spans="1:9" x14ac:dyDescent="0.25">
      <c r="A215" t="s">
        <v>610</v>
      </c>
      <c r="B215" s="3">
        <f>AVERAGEIFS('New data'!$M:$M,'New data'!$E:$E,$A215)</f>
        <v>0.87699997425079301</v>
      </c>
      <c r="C215" s="3">
        <f>AVERAGEIFS('New data'!$AJ:$AJ,'New data'!$E:$E,$A215)</f>
        <v>1.3505046375480152</v>
      </c>
      <c r="D215" s="3">
        <f>ABS($C215)</f>
        <v>1.3505046375480152</v>
      </c>
      <c r="E215" s="3">
        <f>AVERAGEIFS('New data'!$AL:$AL,'New data'!$E:$E,$A215)</f>
        <v>-2.9107035411620727</v>
      </c>
      <c r="F215" s="3">
        <f>ABS($E215)</f>
        <v>2.9107035411620727</v>
      </c>
      <c r="G215" s="3">
        <f>ABS($D215-$F215)</f>
        <v>1.5601989036140576</v>
      </c>
      <c r="H215" s="3">
        <f>AVERAGEIFS('New data'!$O:$O,'New data'!$E:$E,$A215)</f>
        <v>0.81081002950668302</v>
      </c>
      <c r="I215" s="14">
        <f>AVERAGEIFS('New data'!$J:$J,'New data'!$E:$E,$A215)</f>
        <v>129.28790283203099</v>
      </c>
    </row>
    <row r="216" spans="1:9" hidden="1" x14ac:dyDescent="0.25">
      <c r="A216" t="s">
        <v>417</v>
      </c>
      <c r="B216" s="3">
        <f>AVERAGEIFS('New data'!$M:$M,'New data'!$E:$E,$A216)</f>
        <v>0.87699997425079301</v>
      </c>
      <c r="C216" s="3">
        <f>AVERAGEIFS('New data'!$AJ:$AJ,'New data'!$E:$E,$A216)</f>
        <v>1.5851269221473498</v>
      </c>
      <c r="D216" s="3">
        <f>ABS($C216)</f>
        <v>1.5851269221473498</v>
      </c>
      <c r="E216" s="3">
        <f>AVERAGEIFS('New data'!$AL:$AL,'New data'!$E:$E,$A216)</f>
        <v>-3.165250202392452</v>
      </c>
      <c r="F216" s="3">
        <f>ABS($E216)</f>
        <v>3.165250202392452</v>
      </c>
      <c r="G216" s="3">
        <f>ABS($D216-$F216)</f>
        <v>1.5801232802451022</v>
      </c>
    </row>
    <row r="217" spans="1:9" x14ac:dyDescent="0.25">
      <c r="A217" t="s">
        <v>622</v>
      </c>
      <c r="B217" s="3">
        <f>AVERAGEIFS('New data'!$M:$M,'New data'!$E:$E,$A217)</f>
        <v>0.62099999189376798</v>
      </c>
      <c r="C217" s="3">
        <f>AVERAGEIFS('New data'!$AJ:$AJ,'New data'!$E:$E,$A217)</f>
        <v>1.7541939040718268</v>
      </c>
      <c r="D217" s="3">
        <f>ABS($C217)</f>
        <v>1.7541939040718268</v>
      </c>
      <c r="E217" s="3">
        <f>AVERAGEIFS('New data'!$AL:$AL,'New data'!$E:$E,$A217)</f>
        <v>-3.3612842945478159</v>
      </c>
      <c r="F217" s="3">
        <f>ABS($E217)</f>
        <v>3.3612842945478159</v>
      </c>
      <c r="G217" s="3">
        <f>ABS($D217-$F217)</f>
        <v>1.607090390475989</v>
      </c>
      <c r="H217" s="3">
        <f>AVERAGEIFS('New data'!$O:$O,'New data'!$E:$E,$A217)</f>
        <v>0.72019118070602395</v>
      </c>
      <c r="I217" s="14">
        <f>AVERAGEIFS('New data'!$J:$J,'New data'!$E:$E,$A217)</f>
        <v>66.065628051757798</v>
      </c>
    </row>
    <row r="218" spans="1:9" hidden="1" x14ac:dyDescent="0.25">
      <c r="A218" t="s">
        <v>431</v>
      </c>
      <c r="B218" s="3">
        <f>AVERAGEIFS('New data'!$M:$M,'New data'!$E:$E,$A218)</f>
        <v>0.62099999189376798</v>
      </c>
      <c r="C218" s="3">
        <f>AVERAGEIFS('New data'!$AJ:$AJ,'New data'!$E:$E,$A218)</f>
        <v>1.7256934880840886</v>
      </c>
      <c r="D218" s="3">
        <f>ABS($C218)</f>
        <v>1.7256934880840886</v>
      </c>
      <c r="E218" s="3">
        <f>AVERAGEIFS('New data'!$AL:$AL,'New data'!$E:$E,$A218)</f>
        <v>-3.3375471055816344</v>
      </c>
      <c r="F218" s="3">
        <f>ABS($E218)</f>
        <v>3.3375471055816344</v>
      </c>
      <c r="G218" s="3">
        <f>ABS($D218-$F218)</f>
        <v>1.6118536174975457</v>
      </c>
    </row>
    <row r="219" spans="1:9" hidden="1" x14ac:dyDescent="0.25">
      <c r="A219" t="s">
        <v>416</v>
      </c>
      <c r="B219" s="3">
        <f>AVERAGEIFS('New data'!$M:$M,'New data'!$E:$E,$A219)</f>
        <v>0.30399999022483798</v>
      </c>
      <c r="C219" s="3">
        <f>AVERAGEIFS('New data'!$AJ:$AJ,'New data'!$E:$E,$A219)</f>
        <v>0.23592183060275912</v>
      </c>
      <c r="D219" s="3">
        <f>ABS($C219)</f>
        <v>0.23592183060275912</v>
      </c>
      <c r="E219" s="3">
        <f>AVERAGEIFS('New data'!$AL:$AL,'New data'!$E:$E,$A219)</f>
        <v>-1.8757342853037129</v>
      </c>
      <c r="F219" s="3">
        <f>ABS($E219)</f>
        <v>1.8757342853037129</v>
      </c>
      <c r="G219" s="3">
        <f>ABS($D219-$F219)</f>
        <v>1.6398124547009538</v>
      </c>
    </row>
    <row r="220" spans="1:9" hidden="1" x14ac:dyDescent="0.25">
      <c r="A220" t="s">
        <v>573</v>
      </c>
      <c r="B220" s="3">
        <f>AVERAGEIFS('New data'!$M:$M,'New data'!$E:$E,$A220)</f>
        <v>0.98699998855590798</v>
      </c>
      <c r="C220" s="3">
        <f>AVERAGEIFS('New data'!$AJ:$AJ,'New data'!$E:$E,$A220)</f>
        <v>-9.1225035098270291E-2</v>
      </c>
      <c r="D220" s="3">
        <f>ABS($C220)</f>
        <v>9.1225035098270291E-2</v>
      </c>
      <c r="E220" s="3">
        <f>AVERAGEIFS('New data'!$AL:$AL,'New data'!$E:$E,$A220)</f>
        <v>1.7557422707220072</v>
      </c>
      <c r="F220" s="3">
        <f>ABS($E220)</f>
        <v>1.7557422707220072</v>
      </c>
      <c r="G220" s="3">
        <f>ABS($D220-$F220)</f>
        <v>1.664517235623737</v>
      </c>
    </row>
    <row r="221" spans="1:9" x14ac:dyDescent="0.25">
      <c r="A221" t="s">
        <v>643</v>
      </c>
      <c r="B221" s="3">
        <f>AVERAGEIFS('New data'!$M:$M,'New data'!$E:$E,$A221)</f>
        <v>0.962000012397766</v>
      </c>
      <c r="C221" s="3">
        <f>AVERAGEIFS('New data'!$AJ:$AJ,'New data'!$E:$E,$A221)</f>
        <v>1.4053890082255798</v>
      </c>
      <c r="D221" s="3">
        <f>ABS($C221)</f>
        <v>1.4053890082255798</v>
      </c>
      <c r="E221" s="3">
        <f>AVERAGEIFS('New data'!$AL:$AL,'New data'!$E:$E,$A221)</f>
        <v>-3.1246833148217878</v>
      </c>
      <c r="F221" s="3">
        <f>ABS($E221)</f>
        <v>3.1246833148217878</v>
      </c>
      <c r="G221" s="3">
        <f>ABS($D221-$F221)</f>
        <v>1.7192943065962081</v>
      </c>
      <c r="H221" s="3">
        <f>AVERAGEIFS('New data'!$O:$O,'New data'!$E:$E,$A221)</f>
        <v>0.46255651116371099</v>
      </c>
      <c r="I221" s="14">
        <f>AVERAGEIFS('New data'!$J:$J,'New data'!$E:$E,$A221)</f>
        <v>193.634841918945</v>
      </c>
    </row>
    <row r="222" spans="1:9" hidden="1" x14ac:dyDescent="0.25">
      <c r="A222" t="s">
        <v>452</v>
      </c>
      <c r="B222" s="3">
        <f>AVERAGEIFS('New data'!$M:$M,'New data'!$E:$E,$A222)</f>
        <v>0.962000012397766</v>
      </c>
      <c r="C222" s="3">
        <f>AVERAGEIFS('New data'!$AJ:$AJ,'New data'!$E:$E,$A222)</f>
        <v>1.694256230892216</v>
      </c>
      <c r="D222" s="3">
        <f>ABS($C222)</f>
        <v>1.694256230892216</v>
      </c>
      <c r="E222" s="3">
        <f>AVERAGEIFS('New data'!$AL:$AL,'New data'!$E:$E,$A222)</f>
        <v>-3.4369110344131255</v>
      </c>
      <c r="F222" s="3">
        <f>ABS($E222)</f>
        <v>3.4369110344131255</v>
      </c>
      <c r="G222" s="3">
        <f>ABS($D222-$F222)</f>
        <v>1.7426548035209095</v>
      </c>
    </row>
    <row r="223" spans="1:9" x14ac:dyDescent="0.25">
      <c r="A223" t="s">
        <v>609</v>
      </c>
      <c r="B223" s="3">
        <f>AVERAGEIFS('New data'!$M:$M,'New data'!$E:$E,$A223)</f>
        <v>0.30399999022483798</v>
      </c>
      <c r="C223" s="3">
        <f>AVERAGEIFS('New data'!$AJ:$AJ,'New data'!$E:$E,$A223)</f>
        <v>-0.12354416647199917</v>
      </c>
      <c r="D223" s="3">
        <f>ABS($C223)</f>
        <v>0.12354416647199917</v>
      </c>
      <c r="E223" s="3">
        <f>AVERAGEIFS('New data'!$AL:$AL,'New data'!$E:$E,$A223)</f>
        <v>1.913610806477209</v>
      </c>
      <c r="F223" s="3">
        <f>ABS($E223)</f>
        <v>1.913610806477209</v>
      </c>
      <c r="G223" s="3">
        <f>ABS($D223-$F223)</f>
        <v>1.7900666400052099</v>
      </c>
      <c r="H223" s="3">
        <f>AVERAGEIFS('New data'!$O:$O,'New data'!$E:$E,$A223)</f>
        <v>0.49202951788902199</v>
      </c>
      <c r="I223" s="14">
        <f>AVERAGEIFS('New data'!$J:$J,'New data'!$E:$E,$A223)</f>
        <v>41.070003509521399</v>
      </c>
    </row>
    <row r="224" spans="1:9" hidden="1" x14ac:dyDescent="0.25">
      <c r="A224" t="s">
        <v>547</v>
      </c>
      <c r="B224" s="3">
        <f>AVERAGEIFS('New data'!$M:$M,'New data'!$E:$E,$A224)</f>
        <v>1</v>
      </c>
      <c r="C224" s="3">
        <f>AVERAGEIFS('New data'!$AJ:$AJ,'New data'!$E:$E,$A224)</f>
        <v>-0.15910296506914612</v>
      </c>
      <c r="D224" s="3">
        <f>ABS($C224)</f>
        <v>0.15910296506914612</v>
      </c>
      <c r="E224" s="3">
        <f>AVERAGEIFS('New data'!$AL:$AL,'New data'!$E:$E,$A224)</f>
        <v>2.0207426412491718</v>
      </c>
      <c r="F224" s="3">
        <f>ABS($E224)</f>
        <v>2.0207426412491718</v>
      </c>
      <c r="G224" s="3">
        <f>ABS($D224-$F224)</f>
        <v>1.8616396761800256</v>
      </c>
    </row>
    <row r="225" spans="1:9" hidden="1" x14ac:dyDescent="0.25">
      <c r="A225" t="s">
        <v>584</v>
      </c>
      <c r="B225" s="3">
        <f>AVERAGEIFS('New data'!$M:$M,'New data'!$E:$E,$A225)</f>
        <v>0.69900000095367398</v>
      </c>
      <c r="C225" s="3">
        <f>AVERAGEIFS('New data'!$AJ:$AJ,'New data'!$E:$E,$A225)</f>
        <v>-0.65423829141553858</v>
      </c>
      <c r="D225" s="3">
        <f>ABS($C225)</f>
        <v>0.65423829141553858</v>
      </c>
      <c r="E225" s="3">
        <f>AVERAGEIFS('New data'!$AL:$AL,'New data'!$E:$E,$A225)</f>
        <v>2.5706261348570996</v>
      </c>
      <c r="F225" s="3">
        <f>ABS($E225)</f>
        <v>2.5706261348570996</v>
      </c>
      <c r="G225" s="3">
        <f>ABS($D225-$F225)</f>
        <v>1.9163878434415609</v>
      </c>
    </row>
    <row r="226" spans="1:9" x14ac:dyDescent="0.25">
      <c r="A226" t="s">
        <v>601</v>
      </c>
      <c r="B226" s="3">
        <f>AVERAGEIFS('New data'!$M:$M,'New data'!$E:$E,$A226)</f>
        <v>0.90899997949600198</v>
      </c>
      <c r="C226" s="3">
        <f>AVERAGEIFS('New data'!$AJ:$AJ,'New data'!$E:$E,$A226)</f>
        <v>1.033307292275202</v>
      </c>
      <c r="D226" s="3">
        <f>ABS($C226)</f>
        <v>1.033307292275202</v>
      </c>
      <c r="E226" s="3">
        <f>AVERAGEIFS('New data'!$AL:$AL,'New data'!$E:$E,$A226)</f>
        <v>-3.0288143325160721</v>
      </c>
      <c r="F226" s="3">
        <f>ABS($E226)</f>
        <v>3.0288143325160721</v>
      </c>
      <c r="G226" s="3">
        <f>ABS($D226-$F226)</f>
        <v>1.9955070402408701</v>
      </c>
      <c r="H226" s="3">
        <f>AVERAGEIFS('New data'!$O:$O,'New data'!$E:$E,$A226)</f>
        <v>0.857993423938751</v>
      </c>
      <c r="I226" s="14">
        <f>AVERAGEIFS('New data'!$J:$J,'New data'!$E:$E,$A226)</f>
        <v>144.96432495117099</v>
      </c>
    </row>
    <row r="227" spans="1:9" hidden="1" x14ac:dyDescent="0.25">
      <c r="A227" t="s">
        <v>444</v>
      </c>
      <c r="B227" s="3">
        <f>AVERAGEIFS('New data'!$M:$M,'New data'!$E:$E,$A227)</f>
        <v>0.94599997997283902</v>
      </c>
      <c r="C227" s="3">
        <f>AVERAGEIFS('New data'!$AJ:$AJ,'New data'!$E:$E,$A227)</f>
        <v>0.49560575439831273</v>
      </c>
      <c r="D227" s="3">
        <f>ABS($C227)</f>
        <v>0.49560575439831273</v>
      </c>
      <c r="E227" s="3">
        <f>AVERAGEIFS('New data'!$AL:$AL,'New data'!$E:$E,$A227)</f>
        <v>-2.640081097691267</v>
      </c>
      <c r="F227" s="3">
        <f>ABS($E227)</f>
        <v>2.640081097691267</v>
      </c>
      <c r="G227" s="3">
        <f>ABS($D227-$F227)</f>
        <v>2.1444753432929544</v>
      </c>
    </row>
    <row r="228" spans="1:9" hidden="1" x14ac:dyDescent="0.25">
      <c r="A228" t="s">
        <v>399</v>
      </c>
      <c r="B228" s="3">
        <f>AVERAGEIFS('New data'!$M:$M,'New data'!$E:$E,$A228)</f>
        <v>0.69999998807907104</v>
      </c>
      <c r="C228" s="3">
        <f>AVERAGEIFS('New data'!$AJ:$AJ,'New data'!$E:$E,$A228)</f>
        <v>0.55898349165612504</v>
      </c>
      <c r="D228" s="3">
        <f>ABS($C228)</f>
        <v>0.55898349165612504</v>
      </c>
      <c r="E228" s="3">
        <f>AVERAGEIFS('New data'!$AL:$AL,'New data'!$E:$E,$A228)</f>
        <v>-2.7719176653063138</v>
      </c>
      <c r="F228" s="3">
        <f>ABS($E228)</f>
        <v>2.7719176653063138</v>
      </c>
      <c r="G228" s="3">
        <f>ABS($D228-$F228)</f>
        <v>2.2129341736501886</v>
      </c>
    </row>
    <row r="229" spans="1:9" x14ac:dyDescent="0.25">
      <c r="A229" t="s">
        <v>625</v>
      </c>
      <c r="B229" s="3">
        <f>AVERAGEIFS('New data'!$M:$M,'New data'!$E:$E,$A229)</f>
        <v>0.99500000476837103</v>
      </c>
      <c r="C229" s="3">
        <f>AVERAGEIFS('New data'!$AJ:$AJ,'New data'!$E:$E,$A229)</f>
        <v>2.3296265414687873</v>
      </c>
      <c r="D229" s="3">
        <f>ABS($C229)</f>
        <v>2.3296265414687873</v>
      </c>
      <c r="E229" s="3">
        <f>AVERAGEIFS('New data'!$AL:$AL,'New data'!$E:$E,$A229)</f>
        <v>0.11617974422666423</v>
      </c>
      <c r="F229" s="3">
        <f>ABS($E229)</f>
        <v>0.11617974422666423</v>
      </c>
      <c r="G229" s="3">
        <f>ABS($D229-$F229)</f>
        <v>2.2134467972421232</v>
      </c>
      <c r="H229" s="3">
        <f>AVERAGEIFS('New data'!$O:$O,'New data'!$E:$E,$A229)</f>
        <v>0.18298219144344299</v>
      </c>
      <c r="I229" s="14">
        <f>AVERAGEIFS('New data'!$J:$J,'New data'!$E:$E,$A229)</f>
        <v>74.683212280273395</v>
      </c>
    </row>
    <row r="230" spans="1:9" hidden="1" x14ac:dyDescent="0.25">
      <c r="A230" t="s">
        <v>408</v>
      </c>
      <c r="B230" s="3">
        <f>AVERAGEIFS('New data'!$M:$M,'New data'!$E:$E,$A230)</f>
        <v>0.90899997949600198</v>
      </c>
      <c r="C230" s="3">
        <f>AVERAGEIFS('New data'!$AJ:$AJ,'New data'!$E:$E,$A230)</f>
        <v>1.4544865842900865</v>
      </c>
      <c r="D230" s="3">
        <f>ABS($C230)</f>
        <v>1.4544865842900865</v>
      </c>
      <c r="E230" s="3">
        <f>AVERAGEIFS('New data'!$AL:$AL,'New data'!$E:$E,$A230)</f>
        <v>-3.6827454062403433</v>
      </c>
      <c r="F230" s="3">
        <f>ABS($E230)</f>
        <v>3.6827454062403433</v>
      </c>
      <c r="G230" s="3">
        <f>ABS($D230-$F230)</f>
        <v>2.2282588219502566</v>
      </c>
    </row>
    <row r="231" spans="1:9" x14ac:dyDescent="0.25">
      <c r="A231" t="s">
        <v>593</v>
      </c>
      <c r="B231" s="3">
        <f>AVERAGEIFS('New data'!$M:$M,'New data'!$E:$E,$A231)</f>
        <v>0.64700001478195102</v>
      </c>
      <c r="C231" s="3">
        <f>AVERAGEIFS('New data'!$AJ:$AJ,'New data'!$E:$E,$A231)</f>
        <v>1.8257216204439375</v>
      </c>
      <c r="D231" s="3">
        <f>ABS($C231)</f>
        <v>1.8257216204439375</v>
      </c>
      <c r="E231" s="3">
        <f>AVERAGEIFS('New data'!$AL:$AL,'New data'!$E:$E,$A231)</f>
        <v>-4.1362454046119499</v>
      </c>
      <c r="F231" s="3">
        <f>ABS($E231)</f>
        <v>4.1362454046119499</v>
      </c>
      <c r="G231" s="3">
        <f>ABS($D231-$F231)</f>
        <v>2.3105237841680122</v>
      </c>
      <c r="H231" s="3">
        <f>AVERAGEIFS('New data'!$O:$O,'New data'!$E:$E,$A231)</f>
        <v>0.75969702005386297</v>
      </c>
      <c r="I231" s="14">
        <f>AVERAGEIFS('New data'!$J:$J,'New data'!$E:$E,$A231)</f>
        <v>111.057884216308</v>
      </c>
    </row>
    <row r="232" spans="1:9" hidden="1" x14ac:dyDescent="0.25">
      <c r="A232" t="s">
        <v>403</v>
      </c>
      <c r="B232" s="3">
        <f>AVERAGEIFS('New data'!$M:$M,'New data'!$E:$E,$A232)</f>
        <v>0.64700001478195102</v>
      </c>
      <c r="C232" s="3">
        <f>AVERAGEIFS('New data'!$AJ:$AJ,'New data'!$E:$E,$A232)</f>
        <v>1.7792842549992038</v>
      </c>
      <c r="D232" s="3">
        <f>ABS($C232)</f>
        <v>1.7792842549992038</v>
      </c>
      <c r="E232" s="3">
        <f>AVERAGEIFS('New data'!$AL:$AL,'New data'!$E:$E,$A232)</f>
        <v>-4.0924707448407505</v>
      </c>
      <c r="F232" s="3">
        <f>ABS($E232)</f>
        <v>4.0924707448407505</v>
      </c>
      <c r="G232" s="3">
        <f>ABS($D232-$F232)</f>
        <v>2.3131864898415468</v>
      </c>
    </row>
    <row r="233" spans="1:9" x14ac:dyDescent="0.25">
      <c r="A233" t="s">
        <v>597</v>
      </c>
      <c r="B233" s="3">
        <f>AVERAGEIFS('New data'!$M:$M,'New data'!$E:$E,$A233)</f>
        <v>0.59200000762939398</v>
      </c>
      <c r="C233" s="3">
        <f>AVERAGEIFS('New data'!$AJ:$AJ,'New data'!$E:$E,$A233)</f>
        <v>1.6333269201601717</v>
      </c>
      <c r="D233" s="3">
        <f>ABS($C233)</f>
        <v>1.6333269201601717</v>
      </c>
      <c r="E233" s="3">
        <f>AVERAGEIFS('New data'!$AL:$AL,'New data'!$E:$E,$A233)</f>
        <v>-3.9874549207902281</v>
      </c>
      <c r="F233" s="3">
        <f>ABS($E233)</f>
        <v>3.9874549207902281</v>
      </c>
      <c r="G233" s="3">
        <f>ABS($D233-$F233)</f>
        <v>2.3541280006300562</v>
      </c>
      <c r="H233" s="3">
        <f>AVERAGEIFS('New data'!$O:$O,'New data'!$E:$E,$A233)</f>
        <v>0.67958915233612005</v>
      </c>
      <c r="I233" s="14">
        <f>AVERAGEIFS('New data'!$J:$J,'New data'!$E:$E,$A233)</f>
        <v>80.182022094726506</v>
      </c>
    </row>
    <row r="234" spans="1:9" hidden="1" x14ac:dyDescent="0.25">
      <c r="A234" t="s">
        <v>404</v>
      </c>
      <c r="B234" s="3">
        <f>AVERAGEIFS('New data'!$M:$M,'New data'!$E:$E,$A234)</f>
        <v>0.59200000762939398</v>
      </c>
      <c r="C234" s="3">
        <f>AVERAGEIFS('New data'!$AJ:$AJ,'New data'!$E:$E,$A234)</f>
        <v>1.696497295100029</v>
      </c>
      <c r="D234" s="3">
        <f>ABS($C234)</f>
        <v>1.696497295100029</v>
      </c>
      <c r="E234" s="3">
        <f>AVERAGEIFS('New data'!$AL:$AL,'New data'!$E:$E,$A234)</f>
        <v>-4.053138110586838</v>
      </c>
      <c r="F234" s="3">
        <f>ABS($E234)</f>
        <v>4.053138110586838</v>
      </c>
      <c r="G234" s="3">
        <f>ABS($D234-$F234)</f>
        <v>2.3566408154868093</v>
      </c>
    </row>
    <row r="235" spans="1:9" x14ac:dyDescent="0.25">
      <c r="A235" t="s">
        <v>641</v>
      </c>
      <c r="B235" s="3">
        <f>AVERAGEIFS('New data'!$M:$M,'New data'!$E:$E,$A235)</f>
        <v>0.990999996662139</v>
      </c>
      <c r="C235" s="3">
        <f>AVERAGEIFS('New data'!$AJ:$AJ,'New data'!$E:$E,$A235)</f>
        <v>1.1677180180534699</v>
      </c>
      <c r="D235" s="3">
        <f>ABS($C235)</f>
        <v>1.1677180180534699</v>
      </c>
      <c r="E235" s="3">
        <f>AVERAGEIFS('New data'!$AL:$AL,'New data'!$E:$E,$A235)</f>
        <v>-3.612991770375388</v>
      </c>
      <c r="F235" s="3">
        <f>ABS($E235)</f>
        <v>3.612991770375388</v>
      </c>
      <c r="G235" s="3">
        <f>ABS($D235-$F235)</f>
        <v>2.4452737523219179</v>
      </c>
      <c r="H235" s="3">
        <f>AVERAGEIFS('New data'!$O:$O,'New data'!$E:$E,$A235)</f>
        <v>0.44910022616386402</v>
      </c>
      <c r="I235" s="14">
        <f>AVERAGEIFS('New data'!$J:$J,'New data'!$E:$E,$A235)</f>
        <v>185.74620056152301</v>
      </c>
    </row>
    <row r="236" spans="1:9" hidden="1" x14ac:dyDescent="0.25">
      <c r="A236" t="s">
        <v>450</v>
      </c>
      <c r="B236" s="3">
        <f>AVERAGEIFS('New data'!$M:$M,'New data'!$E:$E,$A236)</f>
        <v>0.990999996662139</v>
      </c>
      <c r="C236" s="3">
        <f>AVERAGEIFS('New data'!$AJ:$AJ,'New data'!$E:$E,$A236)</f>
        <v>1.3841905489884616</v>
      </c>
      <c r="D236" s="3">
        <f>ABS($C236)</f>
        <v>1.3841905489884616</v>
      </c>
      <c r="E236" s="3">
        <f>AVERAGEIFS('New data'!$AL:$AL,'New data'!$E:$E,$A236)</f>
        <v>-3.9709714940896319</v>
      </c>
      <c r="F236" s="3">
        <f>ABS($E236)</f>
        <v>3.9709714940896319</v>
      </c>
      <c r="G236" s="3">
        <f>ABS($D236-$F236)</f>
        <v>2.5867809451011703</v>
      </c>
    </row>
    <row r="237" spans="1:9" hidden="1" x14ac:dyDescent="0.25">
      <c r="A237" t="s">
        <v>527</v>
      </c>
      <c r="B237" s="3">
        <f>AVERAGEIFS('New data'!$M:$M,'New data'!$E:$E,$A237)</f>
        <v>0.69999998807907104</v>
      </c>
      <c r="C237" s="3">
        <f>AVERAGEIFS('New data'!$AJ:$AJ,'New data'!$E:$E,$A237)</f>
        <v>-0.19234488233758107</v>
      </c>
      <c r="D237" s="3">
        <f>ABS($C237)</f>
        <v>0.19234488233758107</v>
      </c>
      <c r="E237" s="3">
        <f>AVERAGEIFS('New data'!$AL:$AL,'New data'!$E:$E,$A237)</f>
        <v>3.006037410623394</v>
      </c>
      <c r="F237" s="3">
        <f>ABS($E237)</f>
        <v>3.006037410623394</v>
      </c>
      <c r="G237" s="3">
        <f>ABS($D237-$F237)</f>
        <v>2.813692528285813</v>
      </c>
    </row>
    <row r="238" spans="1:9" x14ac:dyDescent="0.25">
      <c r="A238" t="s">
        <v>594</v>
      </c>
      <c r="B238" s="3">
        <f>AVERAGEIFS('New data'!$M:$M,'New data'!$E:$E,$A238)</f>
        <v>0.70399999618530196</v>
      </c>
      <c r="C238" s="3">
        <f>AVERAGEIFS('New data'!$AJ:$AJ,'New data'!$E:$E,$A238)</f>
        <v>1.8455488837130865</v>
      </c>
      <c r="D238" s="3">
        <f>ABS($C238)</f>
        <v>1.8455488837130865</v>
      </c>
      <c r="E238" s="3">
        <f>AVERAGEIFS('New data'!$AL:$AL,'New data'!$E:$E,$A238)</f>
        <v>-4.7732949277812668</v>
      </c>
      <c r="F238" s="3">
        <f>ABS($E238)</f>
        <v>4.7732949277812668</v>
      </c>
      <c r="G238" s="3">
        <f>ABS($D238-$F238)</f>
        <v>2.9277460440681802</v>
      </c>
      <c r="H238" s="3">
        <f>AVERAGEIFS('New data'!$O:$O,'New data'!$E:$E,$A238)</f>
        <v>0.76572960615158003</v>
      </c>
      <c r="I238" s="14">
        <f>AVERAGEIFS('New data'!$J:$J,'New data'!$E:$E,$A238)</f>
        <v>111.95582580566401</v>
      </c>
    </row>
    <row r="239" spans="1:9" hidden="1" x14ac:dyDescent="0.25">
      <c r="A239" t="s">
        <v>397</v>
      </c>
      <c r="B239" s="3">
        <f>AVERAGEIFS('New data'!$M:$M,'New data'!$E:$E,$A239)</f>
        <v>0.70399999618530196</v>
      </c>
      <c r="C239" s="3">
        <f>AVERAGEIFS('New data'!$AJ:$AJ,'New data'!$E:$E,$A239)</f>
        <v>1.8535202734096436</v>
      </c>
      <c r="D239" s="3">
        <f>ABS($C239)</f>
        <v>1.8535202734096436</v>
      </c>
      <c r="E239" s="3">
        <f>AVERAGEIFS('New data'!$AL:$AL,'New data'!$E:$E,$A239)</f>
        <v>-4.7815856811632704</v>
      </c>
      <c r="F239" s="3">
        <f>ABS($E239)</f>
        <v>4.7815856811632704</v>
      </c>
      <c r="G239" s="3">
        <f>ABS($D239-$F239)</f>
        <v>2.9280654077536266</v>
      </c>
    </row>
    <row r="240" spans="1:9" x14ac:dyDescent="0.25">
      <c r="A240" t="s">
        <v>624</v>
      </c>
      <c r="B240" s="3">
        <f>AVERAGEIFS('New data'!$M:$M,'New data'!$E:$E,$A240)</f>
        <v>0.84299999475479104</v>
      </c>
      <c r="C240" s="3">
        <f>AVERAGEIFS('New data'!$AJ:$AJ,'New data'!$E:$E,$A240)</f>
        <v>1.4196139561736483</v>
      </c>
      <c r="D240" s="3">
        <f>ABS($C240)</f>
        <v>1.4196139561736483</v>
      </c>
      <c r="E240" s="3">
        <f>AVERAGEIFS('New data'!$AL:$AL,'New data'!$E:$E,$A240)</f>
        <v>-4.5105655135683946</v>
      </c>
      <c r="F240" s="3">
        <f>ABS($E240)</f>
        <v>4.5105655135683946</v>
      </c>
      <c r="G240" s="3">
        <f>ABS($D240-$F240)</f>
        <v>3.0909515573947464</v>
      </c>
      <c r="H240" s="3">
        <f>AVERAGEIFS('New data'!$O:$O,'New data'!$E:$E,$A240)</f>
        <v>0.874611675739288</v>
      </c>
      <c r="I240" s="14">
        <f>AVERAGEIFS('New data'!$J:$J,'New data'!$E:$E,$A240)</f>
        <v>124.682960510253</v>
      </c>
    </row>
    <row r="241" spans="1:9" hidden="1" x14ac:dyDescent="0.25">
      <c r="A241" t="s">
        <v>433</v>
      </c>
      <c r="B241" s="3">
        <f>AVERAGEIFS('New data'!$M:$M,'New data'!$E:$E,$A241)</f>
        <v>0.84299999475479104</v>
      </c>
      <c r="C241" s="3">
        <f>AVERAGEIFS('New data'!$AJ:$AJ,'New data'!$E:$E,$A241)</f>
        <v>1.6999419827770037</v>
      </c>
      <c r="D241" s="3">
        <f>ABS($C241)</f>
        <v>1.6999419827770037</v>
      </c>
      <c r="E241" s="3">
        <f>AVERAGEIFS('New data'!$AL:$AL,'New data'!$E:$E,$A241)</f>
        <v>-4.9021131950166232</v>
      </c>
      <c r="F241" s="3">
        <f>ABS($E241)</f>
        <v>4.9021131950166232</v>
      </c>
      <c r="G241" s="3">
        <f>ABS($D241-$F241)</f>
        <v>3.2021712122396195</v>
      </c>
    </row>
    <row r="242" spans="1:9" x14ac:dyDescent="0.25">
      <c r="A242" t="s">
        <v>618</v>
      </c>
      <c r="B242" s="3">
        <f>AVERAGEIFS('New data'!$M:$M,'New data'!$E:$E,$A242)</f>
        <v>0.558000028133392</v>
      </c>
      <c r="C242" s="3">
        <f>AVERAGEIFS('New data'!$AJ:$AJ,'New data'!$E:$E,$A242)</f>
        <v>1.9123107989514574</v>
      </c>
      <c r="D242" s="3">
        <f>ABS($C242)</f>
        <v>1.9123107989514574</v>
      </c>
      <c r="E242" s="3">
        <f>AVERAGEIFS('New data'!$AL:$AL,'New data'!$E:$E,$A242)</f>
        <v>-5.5641792511735755</v>
      </c>
      <c r="F242" s="3">
        <f>ABS($E242)</f>
        <v>5.5641792511735755</v>
      </c>
      <c r="G242" s="3">
        <f>ABS($D242-$F242)</f>
        <v>3.6518684522221179</v>
      </c>
      <c r="H242" s="3">
        <f>AVERAGEIFS('New data'!$O:$O,'New data'!$E:$E,$A242)</f>
        <v>0.70680010318756104</v>
      </c>
      <c r="I242" s="14">
        <f>AVERAGEIFS('New data'!$J:$J,'New data'!$E:$E,$A242)</f>
        <v>82.753974914550696</v>
      </c>
    </row>
    <row r="243" spans="1:9" hidden="1" x14ac:dyDescent="0.25">
      <c r="A243" t="s">
        <v>425</v>
      </c>
      <c r="B243" s="3">
        <f>AVERAGEIFS('New data'!$M:$M,'New data'!$E:$E,$A243)</f>
        <v>0.558000028133392</v>
      </c>
      <c r="C243" s="3">
        <f>AVERAGEIFS('New data'!$AJ:$AJ,'New data'!$E:$E,$A243)</f>
        <v>2.0223598234253206</v>
      </c>
      <c r="D243" s="3">
        <f>ABS($C243)</f>
        <v>2.0223598234253206</v>
      </c>
      <c r="E243" s="3">
        <f>AVERAGEIFS('New data'!$AL:$AL,'New data'!$E:$E,$A243)</f>
        <v>-5.6807494492056954</v>
      </c>
      <c r="F243" s="3">
        <f>ABS($E243)</f>
        <v>5.6807494492056954</v>
      </c>
      <c r="G243" s="3">
        <f>ABS($D243-$F243)</f>
        <v>3.6583896257803747</v>
      </c>
    </row>
    <row r="244" spans="1:9" x14ac:dyDescent="0.25">
      <c r="A244" t="s">
        <v>599</v>
      </c>
      <c r="B244" s="3">
        <f>AVERAGEIFS('New data'!$M:$M,'New data'!$E:$E,$A244)</f>
        <v>0.42500001192092801</v>
      </c>
      <c r="C244" s="3">
        <f>AVERAGEIFS('New data'!$AJ:$AJ,'New data'!$E:$E,$A244)</f>
        <v>-9.8112864876365405E-2</v>
      </c>
      <c r="D244" s="3">
        <f>ABS($C244)</f>
        <v>9.8112864876365405E-2</v>
      </c>
      <c r="E244" s="3">
        <f>AVERAGEIFS('New data'!$AL:$AL,'New data'!$E:$E,$A244)</f>
        <v>3.8880653876487292</v>
      </c>
      <c r="F244" s="3">
        <f>ABS($E244)</f>
        <v>3.8880653876487292</v>
      </c>
      <c r="G244" s="3">
        <f>ABS($D244-$F244)</f>
        <v>3.7899525227723636</v>
      </c>
      <c r="H244" s="3">
        <f>AVERAGEIFS('New data'!$O:$O,'New data'!$E:$E,$A244)</f>
        <v>0.490668475627899</v>
      </c>
      <c r="I244" s="14">
        <f>AVERAGEIFS('New data'!$J:$J,'New data'!$E:$E,$A244)</f>
        <v>45.327163696288999</v>
      </c>
    </row>
    <row r="245" spans="1:9" hidden="1" x14ac:dyDescent="0.25">
      <c r="A245" t="s">
        <v>446</v>
      </c>
      <c r="B245" s="3">
        <f>AVERAGEIFS('New data'!$M:$M,'New data'!$E:$E,$A245)</f>
        <v>0.54100000858306796</v>
      </c>
      <c r="C245" s="3">
        <f>AVERAGEIFS('New data'!$AJ:$AJ,'New data'!$E:$E,$A245)</f>
        <v>1.7448096739162851</v>
      </c>
      <c r="D245" s="3">
        <f>ABS($C245)</f>
        <v>1.7448096739162851</v>
      </c>
      <c r="E245" s="3">
        <f>AVERAGEIFS('New data'!$AL:$AL,'New data'!$E:$E,$A245)</f>
        <v>-6.1944716594067426</v>
      </c>
      <c r="F245" s="3">
        <f>ABS($E245)</f>
        <v>6.1944716594067426</v>
      </c>
      <c r="G245" s="3">
        <f>ABS($D245-$F245)</f>
        <v>4.449661985490458</v>
      </c>
    </row>
    <row r="246" spans="1:9" x14ac:dyDescent="0.25">
      <c r="A246" t="s">
        <v>637</v>
      </c>
      <c r="B246" s="3">
        <f>AVERAGEIFS('New data'!$M:$M,'New data'!$E:$E,$A246)</f>
        <v>0.54100000858306796</v>
      </c>
      <c r="C246" s="3">
        <f>AVERAGEIFS('New data'!$AJ:$AJ,'New data'!$E:$E,$A246)</f>
        <v>1.8095347605230188</v>
      </c>
      <c r="D246" s="3">
        <f>ABS($C246)</f>
        <v>1.8095347605230188</v>
      </c>
      <c r="E246" s="3">
        <f>AVERAGEIFS('New data'!$AL:$AL,'New data'!$E:$E,$A246)</f>
        <v>-6.2836843756918066</v>
      </c>
      <c r="F246" s="3">
        <f>ABS($E246)</f>
        <v>6.2836843756918066</v>
      </c>
      <c r="G246" s="3">
        <f>ABS($D246-$F246)</f>
        <v>4.4741496151687876</v>
      </c>
      <c r="H246" s="3">
        <f>AVERAGEIFS('New data'!$O:$O,'New data'!$E:$E,$A246)</f>
        <v>0.69178193807601895</v>
      </c>
      <c r="I246" s="14">
        <f>AVERAGEIFS('New data'!$J:$J,'New data'!$E:$E,$A246)</f>
        <v>76.502624511718693</v>
      </c>
    </row>
    <row r="247" spans="1:9" x14ac:dyDescent="0.25">
      <c r="A247" t="s">
        <v>640</v>
      </c>
      <c r="B247" s="3">
        <f>AVERAGEIFS('New data'!$M:$M,'New data'!$E:$E,$A247)</f>
        <v>0.98900002241134599</v>
      </c>
      <c r="C247" s="3">
        <f>AVERAGEIFS('New data'!$AJ:$AJ,'New data'!$E:$E,$A247)</f>
        <v>1.3141129976448267</v>
      </c>
      <c r="D247" s="3">
        <f>ABS($C247)</f>
        <v>1.3141129976448267</v>
      </c>
      <c r="E247" s="3">
        <f>AVERAGEIFS('New data'!$AL:$AL,'New data'!$E:$E,$A247)</f>
        <v>-6.2091100997481297</v>
      </c>
      <c r="F247" s="3">
        <f>ABS($E247)</f>
        <v>6.2091100997481297</v>
      </c>
      <c r="G247" s="3">
        <f>ABS($D247-$F247)</f>
        <v>4.8949971021033027</v>
      </c>
      <c r="H247" s="3">
        <f>AVERAGEIFS('New data'!$O:$O,'New data'!$E:$E,$A247)</f>
        <v>0.73702001571655196</v>
      </c>
      <c r="I247" s="14">
        <f>AVERAGEIFS('New data'!$J:$J,'New data'!$E:$E,$A247)</f>
        <v>119.608848571777</v>
      </c>
    </row>
    <row r="248" spans="1:9" hidden="1" x14ac:dyDescent="0.25">
      <c r="A248" t="s">
        <v>449</v>
      </c>
      <c r="B248" s="3">
        <f>AVERAGEIFS('New data'!$M:$M,'New data'!$E:$E,$A248)</f>
        <v>0.98900002241134599</v>
      </c>
      <c r="C248" s="3">
        <f>AVERAGEIFS('New data'!$AJ:$AJ,'New data'!$E:$E,$A248)</f>
        <v>1.6060155737971182</v>
      </c>
      <c r="D248" s="3">
        <f>ABS($C248)</f>
        <v>1.6060155737971182</v>
      </c>
      <c r="E248" s="3">
        <f>AVERAGEIFS('New data'!$AL:$AL,'New data'!$E:$E,$A248)</f>
        <v>-6.8286905232762951</v>
      </c>
      <c r="F248" s="3">
        <f>ABS($E248)</f>
        <v>6.8286905232762951</v>
      </c>
      <c r="G248" s="3">
        <f>ABS($D248-$F248)</f>
        <v>5.2226749494791767</v>
      </c>
    </row>
    <row r="249" spans="1:9" hidden="1" x14ac:dyDescent="0.25">
      <c r="A249" t="s">
        <v>549</v>
      </c>
      <c r="B249" s="3">
        <f>AVERAGEIFS('New data'!$M:$M,'New data'!$E:$E,$A249)</f>
        <v>0.29699999094009399</v>
      </c>
      <c r="C249" s="3">
        <f>AVERAGEIFS('New data'!$AJ:$AJ,'New data'!$E:$E,$A249)</f>
        <v>-0.23615658025843397</v>
      </c>
      <c r="D249" s="3">
        <f>ABS($C249)</f>
        <v>0.23615658025843397</v>
      </c>
      <c r="E249" s="3">
        <f>AVERAGEIFS('New data'!$AL:$AL,'New data'!$E:$E,$A249)</f>
        <v>5.6872346592737477</v>
      </c>
      <c r="F249" s="3">
        <f>ABS($E249)</f>
        <v>5.6872346592737477</v>
      </c>
      <c r="G249" s="3">
        <f>ABS($D249-$F249)</f>
        <v>5.4510780790153142</v>
      </c>
    </row>
    <row r="250" spans="1:9" x14ac:dyDescent="0.25">
      <c r="A250" t="s">
        <v>627</v>
      </c>
      <c r="B250" s="3">
        <f>AVERAGEIFS('New data'!$M:$M,'New data'!$E:$E,$A250)</f>
        <v>0.67599999904632502</v>
      </c>
      <c r="C250" s="3">
        <f>AVERAGEIFS('New data'!$AJ:$AJ,'New data'!$E:$E,$A250)</f>
        <v>1.2833854310348995</v>
      </c>
      <c r="D250" s="3">
        <f>ABS($C250)</f>
        <v>1.2833854310348995</v>
      </c>
      <c r="E250" s="3">
        <f>AVERAGEIFS('New data'!$AL:$AL,'New data'!$E:$E,$A250)</f>
        <v>-7.3802846254253396</v>
      </c>
      <c r="F250" s="3">
        <f>ABS($E250)</f>
        <v>7.3802846254253396</v>
      </c>
      <c r="G250" s="3">
        <f>ABS($D250-$F250)</f>
        <v>6.0968991943904403</v>
      </c>
      <c r="H250" s="3">
        <f>AVERAGEIFS('New data'!$O:$O,'New data'!$E:$E,$A250)</f>
        <v>0.81819373369216897</v>
      </c>
      <c r="I250" s="14">
        <f>AVERAGEIFS('New data'!$J:$J,'New data'!$E:$E,$A250)</f>
        <v>83.907516479492102</v>
      </c>
    </row>
    <row r="251" spans="1:9" x14ac:dyDescent="0.25">
      <c r="A251" t="s">
        <v>614</v>
      </c>
      <c r="B251" s="3">
        <f>AVERAGEIFS('New data'!$M:$M,'New data'!$E:$E,$A251)</f>
        <v>0.29699999094009399</v>
      </c>
      <c r="C251" s="3">
        <f>AVERAGEIFS('New data'!$AJ:$AJ,'New data'!$E:$E,$A251)</f>
        <v>0.70363692288701019</v>
      </c>
      <c r="D251" s="3">
        <f>ABS($C251)</f>
        <v>0.70363692288701019</v>
      </c>
      <c r="E251" s="3">
        <f>AVERAGEIFS('New data'!$AL:$AL,'New data'!$E:$E,$A251)</f>
        <v>-6.9038631819607197</v>
      </c>
      <c r="F251" s="3">
        <f>ABS($E251)</f>
        <v>6.9038631819607197</v>
      </c>
      <c r="G251" s="3">
        <f>ABS($D251-$F251)</f>
        <v>6.2002262590737098</v>
      </c>
      <c r="H251" s="3">
        <f>AVERAGEIFS('New data'!$O:$O,'New data'!$E:$E,$A251)</f>
        <v>0.81793522834777799</v>
      </c>
      <c r="I251" s="14">
        <f>AVERAGEIFS('New data'!$J:$J,'New data'!$E:$E,$A251)</f>
        <v>82.324317932128906</v>
      </c>
    </row>
    <row r="252" spans="1:9" x14ac:dyDescent="0.25">
      <c r="A252" t="s">
        <v>642</v>
      </c>
      <c r="B252" s="3">
        <f>AVERAGEIFS('New data'!$M:$M,'New data'!$E:$E,$A252)</f>
        <v>0.89099997282028198</v>
      </c>
      <c r="C252" s="3">
        <f>AVERAGEIFS('New data'!$AJ:$AJ,'New data'!$E:$E,$A252)</f>
        <v>0.7326953191843123</v>
      </c>
      <c r="D252" s="3">
        <f>ABS($C252)</f>
        <v>0.7326953191843123</v>
      </c>
      <c r="E252" s="3">
        <f>AVERAGEIFS('New data'!$AL:$AL,'New data'!$E:$E,$A252)</f>
        <v>-7.0790823877018418</v>
      </c>
      <c r="F252" s="3">
        <f>ABS($E252)</f>
        <v>7.0790823877018418</v>
      </c>
      <c r="G252" s="3">
        <f>ABS($D252-$F252)</f>
        <v>6.3463870685175294</v>
      </c>
      <c r="H252" s="3">
        <f>AVERAGEIFS('New data'!$O:$O,'New data'!$E:$E,$A252)</f>
        <v>0.57087659835815396</v>
      </c>
      <c r="I252" s="14">
        <f>AVERAGEIFS('New data'!$J:$J,'New data'!$E:$E,$A252)</f>
        <v>226.13757324218699</v>
      </c>
    </row>
    <row r="253" spans="1:9" hidden="1" x14ac:dyDescent="0.25">
      <c r="A253" t="s">
        <v>436</v>
      </c>
      <c r="B253" s="3">
        <f>AVERAGEIFS('New data'!$M:$M,'New data'!$E:$E,$A253)</f>
        <v>0.67599999904632502</v>
      </c>
      <c r="C253" s="3">
        <f>AVERAGEIFS('New data'!$AJ:$AJ,'New data'!$E:$E,$A253)</f>
        <v>1.5596568383674083</v>
      </c>
      <c r="D253" s="3">
        <f t="shared" ref="D195:D257" si="3">ABS($C253)</f>
        <v>1.5596568383674083</v>
      </c>
      <c r="E253" s="3">
        <f>AVERAGEIFS('New data'!$AL:$AL,'New data'!$E:$E,$A253)</f>
        <v>-8.057819993129236</v>
      </c>
      <c r="F253" s="3">
        <f t="shared" ref="F195:F257" si="4">ABS($E253)</f>
        <v>8.057819993129236</v>
      </c>
      <c r="G253" s="3">
        <f t="shared" ref="G195:G257" si="5">ABS($D253-$F253)</f>
        <v>6.4981631547618282</v>
      </c>
    </row>
    <row r="254" spans="1:9" hidden="1" x14ac:dyDescent="0.25">
      <c r="A254" t="s">
        <v>421</v>
      </c>
      <c r="B254" s="3">
        <f>AVERAGEIFS('New data'!$M:$M,'New data'!$E:$E,$A254)</f>
        <v>0.29699999094009399</v>
      </c>
      <c r="C254" s="3">
        <f>AVERAGEIFS('New data'!$AJ:$AJ,'New data'!$E:$E,$A254)</f>
        <v>0.78511651456603349</v>
      </c>
      <c r="D254" s="3">
        <f t="shared" si="3"/>
        <v>0.78511651456603349</v>
      </c>
      <c r="E254" s="3">
        <f>AVERAGEIFS('New data'!$AL:$AL,'New data'!$E:$E,$A254)</f>
        <v>-7.3709716904688829</v>
      </c>
      <c r="F254" s="3">
        <f t="shared" si="4"/>
        <v>7.3709716904688829</v>
      </c>
      <c r="G254" s="3">
        <f t="shared" si="5"/>
        <v>6.5858551759028492</v>
      </c>
    </row>
    <row r="255" spans="1:9" hidden="1" x14ac:dyDescent="0.25">
      <c r="A255" t="s">
        <v>451</v>
      </c>
      <c r="B255" s="3">
        <f>AVERAGEIFS('New data'!$M:$M,'New data'!$E:$E,$A255)</f>
        <v>0.89099997282028198</v>
      </c>
      <c r="C255" s="3">
        <f>AVERAGEIFS('New data'!$AJ:$AJ,'New data'!$E:$E,$A255)</f>
        <v>0.93647318983763472</v>
      </c>
      <c r="D255" s="3">
        <f t="shared" si="3"/>
        <v>0.93647318983763472</v>
      </c>
      <c r="E255" s="3">
        <f>AVERAGEIFS('New data'!$AL:$AL,'New data'!$E:$E,$A255)</f>
        <v>-8.2237644248528365</v>
      </c>
      <c r="F255" s="3">
        <f t="shared" si="4"/>
        <v>8.2237644248528365</v>
      </c>
      <c r="G255" s="3">
        <f t="shared" si="5"/>
        <v>7.2872912350152017</v>
      </c>
    </row>
    <row r="256" spans="1:9" hidden="1" x14ac:dyDescent="0.25">
      <c r="A256" t="s">
        <v>553</v>
      </c>
      <c r="B256" s="3">
        <f>AVERAGEIFS('New data'!$M:$M,'New data'!$E:$E,$A256)</f>
        <v>0.558000028133392</v>
      </c>
      <c r="C256" s="3">
        <f>AVERAGEIFS('New data'!$AJ:$AJ,'New data'!$E:$E,$A256)</f>
        <v>-0.48419684230760063</v>
      </c>
      <c r="D256" s="3">
        <f t="shared" si="3"/>
        <v>0.48419684230760063</v>
      </c>
      <c r="E256" s="3">
        <f>AVERAGEIFS('New data'!$AL:$AL,'New data'!$E:$E,$A256)</f>
        <v>9.3103190423196498</v>
      </c>
      <c r="F256" s="3">
        <f t="shared" si="4"/>
        <v>9.3103190423196498</v>
      </c>
      <c r="G256" s="3">
        <f t="shared" si="5"/>
        <v>8.8261222000120494</v>
      </c>
    </row>
    <row r="257" spans="1:7" hidden="1" x14ac:dyDescent="0.25">
      <c r="A257" t="s">
        <v>574</v>
      </c>
      <c r="B257" s="3">
        <f>AVERAGEIFS('New data'!$M:$M,'New data'!$E:$E,$A257)</f>
        <v>0.54100000858306796</v>
      </c>
      <c r="C257" s="3">
        <f>AVERAGEIFS('New data'!$AJ:$AJ,'New data'!$E:$E,$A257)</f>
        <v>-0.49879132185530917</v>
      </c>
      <c r="D257" s="3">
        <f t="shared" si="3"/>
        <v>0.49879132185530917</v>
      </c>
      <c r="E257" s="3">
        <f>AVERAGEIFS('New data'!$AL:$AL,'New data'!$E:$E,$A257)</f>
        <v>11.140198175650701</v>
      </c>
      <c r="F257" s="3">
        <f t="shared" si="4"/>
        <v>11.140198175650701</v>
      </c>
      <c r="G257" s="3">
        <f t="shared" si="5"/>
        <v>10.641406853795392</v>
      </c>
    </row>
  </sheetData>
  <autoFilter ref="A1:G257" xr:uid="{B81DC9B7-8598-471E-A2B3-39229EDB0227}">
    <filterColumn colId="0">
      <filters>
        <filter val="Cottage_Plane_15_Full"/>
        <filter val="Cottage_Plane_45_Full"/>
        <filter val="Cottage_Plane_Oblique_Full"/>
        <filter val="Cottage_Plane_Parallel_Full"/>
        <filter val="Cottage_Point_15_Full"/>
        <filter val="Cottage_Point_45_Full"/>
        <filter val="Cottage_Point_Oblique_Full"/>
        <filter val="Cottage_Point_Parallel_Full"/>
        <filter val="CottageWalls_Plane_15_Full"/>
        <filter val="CottageWalls_Plane_45_Full"/>
        <filter val="CottageWalls_Plane_Oblique_Full"/>
        <filter val="CottageWalls_Plane_Parallel_Full"/>
        <filter val="CottageWalls_Point_15_Full"/>
        <filter val="CottageWalls_Point_45_Full"/>
        <filter val="CottageWalls_Point_Oblique_Full"/>
        <filter val="CottageWalls_Point_Parallel_Full"/>
        <filter val="Crowd_Plane_15_Full"/>
        <filter val="Crowd_Plane_45_Full"/>
        <filter val="Crowd_Plane_Oblique_Full"/>
        <filter val="Crowd_Plane_Parallel_Full"/>
        <filter val="Crowd_Point_15_Full"/>
        <filter val="Crowd_Point_45_Full"/>
        <filter val="Crowd_Point_Oblique_Full"/>
        <filter val="Crowd_Point_Parallel_Full"/>
        <filter val="Random100_Plane_15_Full"/>
        <filter val="Random100_Plane_45_Full"/>
        <filter val="Random100_Plane_Oblique_Full"/>
        <filter val="Random100_Plane_Parallel_Full"/>
        <filter val="Random100_Point_15_Full"/>
        <filter val="Random100_Point_45_Full"/>
        <filter val="Random100_Point_Oblique_Full"/>
        <filter val="Random100_Point_Parallel_Full"/>
        <filter val="Random1000_Plane_15_Full"/>
        <filter val="Random1000_Plane_45_Full"/>
        <filter val="Random1000_Plane_Oblique_Full"/>
        <filter val="Random1000_Plane_Parallel_Full"/>
        <filter val="Random1000_Point_15_Full"/>
        <filter val="Random1000_Point_45_Full"/>
        <filter val="Random1000_Point_Oblique_Full"/>
        <filter val="Random1000_Point_Parallel_Full"/>
        <filter val="Sponza_Plane_15_Full"/>
        <filter val="Sponza_Plane_45_Full"/>
        <filter val="Sponza_Plane_Oblique_Full"/>
        <filter val="Sponza_Plane_Parallel_Full"/>
        <filter val="Sponza_Point_15_Full"/>
        <filter val="Sponza_Point_45_Full"/>
        <filter val="Sponza_Point_Oblique_Full"/>
        <filter val="Sponza_Point_Parallel_Full"/>
        <filter val="Suzanne_Plane_15_Full"/>
        <filter val="Suzanne_Plane_45_Full"/>
        <filter val="Suzanne_Plane_Oblique_Full"/>
        <filter val="Suzanne_Plane_Parallel_Full"/>
        <filter val="Suzanne_Point_15_Full"/>
        <filter val="Suzanne_Point_45_Full"/>
        <filter val="Suzanne_Point_Oblique_Full"/>
        <filter val="Suzanne_Point_Parallel_Full"/>
        <filter val="Wood_Plane_15_Full"/>
        <filter val="Wood_Plane_45_Full"/>
        <filter val="Wood_Plane_Oblique_Full"/>
        <filter val="Wood_Plane_Parallel_Full"/>
        <filter val="Wood_Point_15_Full"/>
        <filter val="Wood_Point_45_Full"/>
        <filter val="Wood_Point_Oblique_Full"/>
        <filter val="Wood_Point_Parallel_Full"/>
      </filters>
    </filterColumn>
    <sortState xmlns:xlrd2="http://schemas.microsoft.com/office/spreadsheetml/2017/richdata2" ref="A4:G252">
      <sortCondition ref="G1:G257"/>
    </sortState>
  </autoFilter>
  <sortState xmlns:xlrd2="http://schemas.microsoft.com/office/spreadsheetml/2017/richdata2" ref="A2:G257">
    <sortCondition ref="G1:G257"/>
  </sortState>
  <conditionalFormatting sqref="A1:A257">
    <cfRule type="containsText" dxfId="36" priority="1" operator="containsText" text="45">
      <formula>NOT(ISERROR(SEARCH("45",A1)))</formula>
    </cfRule>
    <cfRule type="containsText" dxfId="35" priority="2" operator="containsText" text="15">
      <formula>NOT(ISERROR(SEARCH("15",A1)))</formula>
    </cfRule>
    <cfRule type="containsText" dxfId="34" priority="3" operator="containsText" text="parallel">
      <formula>NOT(ISERROR(SEARCH("parallel",A1)))</formula>
    </cfRule>
  </conditionalFormatting>
  <conditionalFormatting sqref="A2:A257">
    <cfRule type="containsText" dxfId="33" priority="4" operator="containsText" text="Facing">
      <formula>NOT(ISERROR(SEARCH("Facing",A2)))</formula>
    </cfRule>
    <cfRule type="containsText" dxfId="32" priority="5" operator="containsText" text="Standard">
      <formula>NOT(ISERROR(SEARCH("Standard",A2)))</formula>
    </cfRule>
    <cfRule type="containsText" dxfId="31" priority="6" operator="containsText" text="Full">
      <formula>NOT(ISERROR(SEARCH("Full",A2)))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E3A87-16A9-49BF-ABEC-A55F5B8A6B8F}">
  <dimension ref="A1:E10"/>
  <sheetViews>
    <sheetView workbookViewId="0">
      <selection activeCell="B3" sqref="B3"/>
    </sheetView>
  </sheetViews>
  <sheetFormatPr defaultRowHeight="15" x14ac:dyDescent="0.25"/>
  <cols>
    <col min="1" max="1" width="13.42578125" bestFit="1" customWidth="1"/>
    <col min="2" max="2" width="16.7109375" style="3" bestFit="1" customWidth="1"/>
    <col min="3" max="3" width="5.5703125" style="3" bestFit="1" customWidth="1"/>
    <col min="4" max="4" width="16.7109375" style="3" bestFit="1" customWidth="1"/>
    <col min="5" max="5" width="5" style="3" bestFit="1" customWidth="1"/>
  </cols>
  <sheetData>
    <row r="1" spans="1:5" x14ac:dyDescent="0.25">
      <c r="B1" s="21" t="s">
        <v>223</v>
      </c>
      <c r="C1" s="21"/>
      <c r="D1" s="21" t="s">
        <v>224</v>
      </c>
      <c r="E1" s="21"/>
    </row>
    <row r="2" spans="1:5" x14ac:dyDescent="0.25">
      <c r="B2" s="13" t="s">
        <v>395</v>
      </c>
      <c r="C2" s="13" t="s">
        <v>222</v>
      </c>
      <c r="D2" s="13" t="s">
        <v>395</v>
      </c>
      <c r="E2" s="13" t="s">
        <v>222</v>
      </c>
    </row>
    <row r="3" spans="1:5" x14ac:dyDescent="0.25">
      <c r="A3" t="s">
        <v>130</v>
      </c>
      <c r="B3" s="3">
        <v>1.07</v>
      </c>
      <c r="C3" s="3">
        <v>0.99</v>
      </c>
      <c r="D3" s="3">
        <v>-0.31</v>
      </c>
      <c r="E3" s="3">
        <v>0.15</v>
      </c>
    </row>
    <row r="4" spans="1:5" x14ac:dyDescent="0.25">
      <c r="A4" t="s">
        <v>132</v>
      </c>
      <c r="B4" s="3">
        <v>0.3</v>
      </c>
      <c r="C4" s="3">
        <v>1</v>
      </c>
      <c r="D4" s="3">
        <v>-0.37</v>
      </c>
      <c r="E4" s="3">
        <v>0.14000000000000001</v>
      </c>
    </row>
    <row r="5" spans="1:5" x14ac:dyDescent="0.25">
      <c r="A5" t="s">
        <v>133</v>
      </c>
      <c r="B5" s="3">
        <v>-0.32</v>
      </c>
      <c r="C5" s="3">
        <v>0.96</v>
      </c>
      <c r="D5" s="3">
        <v>-0.43</v>
      </c>
      <c r="E5" s="3">
        <v>0.09</v>
      </c>
    </row>
    <row r="6" spans="1:5" x14ac:dyDescent="0.25">
      <c r="A6" t="s">
        <v>134</v>
      </c>
      <c r="B6" s="3">
        <v>0.05</v>
      </c>
      <c r="C6" s="3">
        <v>0.98</v>
      </c>
      <c r="D6" s="3">
        <v>-0.47</v>
      </c>
      <c r="E6" s="3">
        <v>0.09</v>
      </c>
    </row>
    <row r="7" spans="1:5" x14ac:dyDescent="0.25">
      <c r="A7" t="s">
        <v>135</v>
      </c>
      <c r="B7" s="3">
        <v>0.08</v>
      </c>
      <c r="C7" s="3">
        <v>1</v>
      </c>
      <c r="D7" s="3">
        <v>-0.21</v>
      </c>
      <c r="E7" s="3">
        <v>0.13</v>
      </c>
    </row>
    <row r="8" spans="1:5" x14ac:dyDescent="0.25">
      <c r="A8" t="s">
        <v>136</v>
      </c>
      <c r="B8" s="3">
        <v>0.03</v>
      </c>
      <c r="C8" s="3">
        <v>0.99</v>
      </c>
      <c r="D8" s="3">
        <v>-0.18</v>
      </c>
      <c r="E8" s="3">
        <v>0.1</v>
      </c>
    </row>
    <row r="9" spans="1:5" x14ac:dyDescent="0.25">
      <c r="A9" t="s">
        <v>137</v>
      </c>
      <c r="B9" s="3">
        <v>-0.05</v>
      </c>
      <c r="C9" s="3">
        <v>0.89</v>
      </c>
      <c r="D9" s="3">
        <v>-0.26</v>
      </c>
      <c r="E9" s="3">
        <v>0.08</v>
      </c>
    </row>
    <row r="10" spans="1:5" x14ac:dyDescent="0.25">
      <c r="A10" t="s">
        <v>138</v>
      </c>
      <c r="B10" s="3">
        <v>0.03</v>
      </c>
      <c r="C10" s="3">
        <v>0.96</v>
      </c>
      <c r="D10" s="3">
        <v>-0.18</v>
      </c>
      <c r="E10" s="3">
        <v>0.13</v>
      </c>
    </row>
  </sheetData>
  <mergeCells count="2">
    <mergeCell ref="B1:C1"/>
    <mergeCell ref="D1:E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1E192-DA93-4093-9B5B-147E6EA60B3E}">
  <dimension ref="A1:E9"/>
  <sheetViews>
    <sheetView workbookViewId="0">
      <selection activeCell="B2" sqref="B2:B9"/>
    </sheetView>
  </sheetViews>
  <sheetFormatPr defaultRowHeight="15" x14ac:dyDescent="0.25"/>
  <cols>
    <col min="1" max="1" width="8.42578125" bestFit="1" customWidth="1"/>
    <col min="2" max="2" width="19" bestFit="1" customWidth="1"/>
    <col min="3" max="3" width="13.42578125" style="12" bestFit="1" customWidth="1"/>
    <col min="4" max="4" width="11.5703125" style="3" bestFit="1" customWidth="1"/>
    <col min="5" max="5" width="11.42578125" style="3" bestFit="1" customWidth="1"/>
  </cols>
  <sheetData>
    <row r="1" spans="1:5" s="12" customFormat="1" x14ac:dyDescent="0.25">
      <c r="A1" s="12" t="s">
        <v>221</v>
      </c>
      <c r="B1" s="12" t="s">
        <v>220</v>
      </c>
      <c r="C1" s="12" t="s">
        <v>0</v>
      </c>
      <c r="D1" s="13" t="s">
        <v>86</v>
      </c>
      <c r="E1" s="13" t="s">
        <v>87</v>
      </c>
    </row>
    <row r="2" spans="1:5" x14ac:dyDescent="0.25">
      <c r="A2">
        <v>5</v>
      </c>
      <c r="B2" t="s">
        <v>358</v>
      </c>
      <c r="C2" s="12" t="s">
        <v>130</v>
      </c>
      <c r="D2" s="3">
        <f>AVERAGEIF('Summary new'!$E:$E,'Accuracy chart'!$B2,'Summary new'!$AH:$AH)</f>
        <v>8.7114409944135385E-3</v>
      </c>
      <c r="E2" s="3">
        <f>AVERAGEIF('Summary new'!$E:$E,'Accuracy chart'!$B2,'Summary new'!$AI:$AI)</f>
        <v>0.3162867104902935</v>
      </c>
    </row>
    <row r="3" spans="1:5" x14ac:dyDescent="0.25">
      <c r="A3">
        <v>6</v>
      </c>
      <c r="B3" t="s">
        <v>359</v>
      </c>
      <c r="C3" s="12" t="s">
        <v>132</v>
      </c>
      <c r="D3" s="3">
        <f>AVERAGEIF('Summary new'!$E:$E,'Accuracy chart'!$B3,'Summary new'!$AH:$AH)</f>
        <v>1.4989495196197336E-2</v>
      </c>
      <c r="E3" s="3">
        <f>AVERAGEIF('Summary new'!$E:$E,'Accuracy chart'!$B3,'Summary new'!$AI:$AI)</f>
        <v>0.21255693296168879</v>
      </c>
    </row>
    <row r="4" spans="1:5" x14ac:dyDescent="0.25">
      <c r="A4">
        <v>7</v>
      </c>
      <c r="B4" t="s">
        <v>360</v>
      </c>
      <c r="C4" s="12" t="s">
        <v>133</v>
      </c>
      <c r="D4" s="3">
        <f>AVERAGEIF('Summary new'!$E:$E,'Accuracy chart'!$B4,'Summary new'!$AH:$AH)</f>
        <v>1.7308808258856643E-2</v>
      </c>
      <c r="E4" s="3">
        <f>AVERAGEIF('Summary new'!$E:$E,'Accuracy chart'!$B4,'Summary new'!$AI:$AI)</f>
        <v>0.2621716891357464</v>
      </c>
    </row>
    <row r="5" spans="1:5" x14ac:dyDescent="0.25">
      <c r="A5">
        <v>8</v>
      </c>
      <c r="B5" t="s">
        <v>361</v>
      </c>
      <c r="C5" s="12" t="s">
        <v>134</v>
      </c>
      <c r="D5" s="3">
        <f>AVERAGEIF('Summary new'!$E:$E,'Accuracy chart'!$B5,'Summary new'!$AH:$AH)</f>
        <v>1.1944432443509498E-2</v>
      </c>
      <c r="E5" s="3">
        <f>AVERAGEIF('Summary new'!$E:$E,'Accuracy chart'!$B5,'Summary new'!$AI:$AI)</f>
        <v>0.53316893968266765</v>
      </c>
    </row>
    <row r="6" spans="1:5" x14ac:dyDescent="0.25">
      <c r="A6">
        <v>9</v>
      </c>
      <c r="B6" t="s">
        <v>362</v>
      </c>
      <c r="C6" s="12" t="s">
        <v>135</v>
      </c>
      <c r="D6" s="3">
        <f>AVERAGEIF('Summary new'!$E:$E,'Accuracy chart'!$B6,'Summary new'!$AH:$AH)</f>
        <v>8.2269315793190134E-2</v>
      </c>
      <c r="E6" s="3">
        <f>AVERAGEIF('Summary new'!$E:$E,'Accuracy chart'!$B6,'Summary new'!$AI:$AI)</f>
        <v>0.19419198020907089</v>
      </c>
    </row>
    <row r="7" spans="1:5" x14ac:dyDescent="0.25">
      <c r="A7">
        <v>10</v>
      </c>
      <c r="B7" t="s">
        <v>363</v>
      </c>
      <c r="C7" s="12" t="s">
        <v>136</v>
      </c>
      <c r="D7" s="3">
        <f>AVERAGEIF('Summary new'!$E:$E,'Accuracy chart'!$B7,'Summary new'!$AH:$AH)</f>
        <v>9.4956764162784674E-2</v>
      </c>
      <c r="E7" s="3">
        <f>AVERAGEIF('Summary new'!$E:$E,'Accuracy chart'!$B7,'Summary new'!$AI:$AI)</f>
        <v>0.1727480338572798</v>
      </c>
    </row>
    <row r="8" spans="1:5" x14ac:dyDescent="0.25">
      <c r="A8">
        <v>11</v>
      </c>
      <c r="B8" t="s">
        <v>364</v>
      </c>
      <c r="C8" s="12" t="s">
        <v>137</v>
      </c>
      <c r="D8" s="3">
        <f>AVERAGEIF('Summary new'!$E:$E,'Accuracy chart'!$B8,'Summary new'!$AH:$AH)</f>
        <v>0.15122189669829555</v>
      </c>
      <c r="E8" s="3">
        <f>AVERAGEIF('Summary new'!$E:$E,'Accuracy chart'!$B8,'Summary new'!$AI:$AI)</f>
        <v>0.3215606619309197</v>
      </c>
    </row>
    <row r="9" spans="1:5" x14ac:dyDescent="0.25">
      <c r="A9">
        <v>12</v>
      </c>
      <c r="B9" t="s">
        <v>365</v>
      </c>
      <c r="C9" s="12" t="s">
        <v>138</v>
      </c>
      <c r="D9" s="3">
        <f>AVERAGEIF('Summary new'!$E:$E,'Accuracy chart'!$B9,'Summary new'!$AH:$AH)</f>
        <v>0.14791247254029088</v>
      </c>
      <c r="E9" s="3">
        <f>AVERAGEIF('Summary new'!$E:$E,'Accuracy chart'!$B9,'Summary new'!$AI:$AI)</f>
        <v>0.26251924986423447</v>
      </c>
    </row>
  </sheetData>
  <autoFilter ref="A1:E9" xr:uid="{92F1E192-DA93-4093-9B5B-147E6EA60B3E}">
    <sortState xmlns:xlrd2="http://schemas.microsoft.com/office/spreadsheetml/2017/richdata2" ref="A2:E9">
      <sortCondition ref="A1:A9"/>
    </sortState>
  </autoFilter>
  <phoneticPr fontId="19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A3498-C1C2-40B2-B10D-F70CEB417FA3}">
  <dimension ref="A1:O12"/>
  <sheetViews>
    <sheetView workbookViewId="0">
      <selection activeCell="K19" sqref="K19"/>
    </sheetView>
  </sheetViews>
  <sheetFormatPr defaultRowHeight="15" x14ac:dyDescent="0.25"/>
  <cols>
    <col min="1" max="1" width="8.42578125" bestFit="1" customWidth="1"/>
    <col min="2" max="2" width="19.140625" bestFit="1" customWidth="1"/>
    <col min="3" max="3" width="13.42578125" style="12" bestFit="1" customWidth="1"/>
    <col min="4" max="4" width="12" style="3" customWidth="1"/>
    <col min="5" max="7" width="12" customWidth="1"/>
  </cols>
  <sheetData>
    <row r="1" spans="1:15" s="24" customFormat="1" x14ac:dyDescent="0.25">
      <c r="C1" s="4"/>
      <c r="D1" s="6" t="s">
        <v>336</v>
      </c>
      <c r="E1" s="4" t="s">
        <v>335</v>
      </c>
      <c r="F1" s="4" t="s">
        <v>337</v>
      </c>
      <c r="G1" s="25" t="s">
        <v>334</v>
      </c>
      <c r="H1" s="25"/>
      <c r="I1" s="25"/>
      <c r="J1" s="25"/>
      <c r="K1" s="25"/>
      <c r="L1" s="25" t="s">
        <v>335</v>
      </c>
      <c r="M1" s="25"/>
      <c r="N1" s="25"/>
      <c r="O1" s="25"/>
    </row>
    <row r="2" spans="1:15" s="4" customFormat="1" ht="30" customHeight="1" x14ac:dyDescent="0.25">
      <c r="A2" s="4" t="s">
        <v>221</v>
      </c>
      <c r="B2" s="4" t="s">
        <v>220</v>
      </c>
      <c r="C2" s="4" t="s">
        <v>0</v>
      </c>
      <c r="D2" s="6" t="s">
        <v>396</v>
      </c>
      <c r="E2" s="6" t="s">
        <v>396</v>
      </c>
      <c r="F2" s="6" t="s">
        <v>396</v>
      </c>
      <c r="G2" s="6" t="s">
        <v>396</v>
      </c>
      <c r="H2" s="6" t="s">
        <v>668</v>
      </c>
      <c r="I2" s="6" t="s">
        <v>669</v>
      </c>
      <c r="J2" s="6" t="s">
        <v>670</v>
      </c>
      <c r="K2" s="6" t="s">
        <v>671</v>
      </c>
      <c r="L2" s="6" t="s">
        <v>668</v>
      </c>
      <c r="M2" s="6" t="s">
        <v>669</v>
      </c>
      <c r="N2" s="6" t="s">
        <v>670</v>
      </c>
      <c r="O2" s="6" t="s">
        <v>671</v>
      </c>
    </row>
    <row r="3" spans="1:15" x14ac:dyDescent="0.25">
      <c r="A3">
        <v>5</v>
      </c>
      <c r="B3" t="s">
        <v>656</v>
      </c>
      <c r="C3" s="12" t="s">
        <v>130</v>
      </c>
      <c r="D3" s="3">
        <f>AVERAGEIF('Summary new'!$E:$E,_xlfn.CONCAT($B3,"_Longest"),'Summary new'!$O:$O)</f>
        <v>0.65003664791583959</v>
      </c>
      <c r="E3" s="3">
        <f>AVERAGEIF('Summary new'!$E:$E,_xlfn.CONCAT($B3,"_Standard"),'Summary new'!$O:$O)</f>
        <v>0.66490237042307831</v>
      </c>
      <c r="F3" s="3">
        <f>AVERAGEIF('Summary new'!$E:$E,_xlfn.CONCAT($B3,"_Facing"),'Summary new'!$O:$O)</f>
        <v>0.5618935097008938</v>
      </c>
      <c r="G3" s="3">
        <f>AVERAGEIF('Summary new'!$E:$E,_xlfn.CONCAT($B3,"_Full"),'Summary new'!$O:$O)</f>
        <v>0.38881521578878131</v>
      </c>
      <c r="H3" s="3">
        <f>AVERAGEIF('Summary new'!$E:$E,_xlfn.CONCAT($B3,"_Full"),'Summary new'!$P:$P)</f>
        <v>0.47084408067166761</v>
      </c>
      <c r="I3" s="3">
        <f>AVERAGEIF('Summary new'!$E:$E,_xlfn.CONCAT($B3,"_Full"),'Summary new'!$Q:$Q)</f>
        <v>0.54937155358493295</v>
      </c>
      <c r="J3" s="3">
        <f>AVERAGEIF('Summary new'!$E:$E,_xlfn.CONCAT($B3,"_Full"),'Summary new'!$R:$R)</f>
        <v>0.62880040518939428</v>
      </c>
      <c r="K3" s="3">
        <f>AVERAGEIF('Summary new'!$E:$E,_xlfn.CONCAT($B3,"_Full"),'Summary new'!$S:$S)</f>
        <v>0.6595878060907121</v>
      </c>
      <c r="L3" s="3">
        <f>AVERAGEIF('Summary new'!$E:$E,_xlfn.CONCAT($B3,"_Standard"),'Summary new'!$P:$P)</f>
        <v>0.61949778720736459</v>
      </c>
      <c r="M3" s="3">
        <f>AVERAGEIF('Summary new'!$E:$E,_xlfn.CONCAT($B3,"_Standard"),'Summary new'!$Q:$Q)</f>
        <v>0.62818492203950838</v>
      </c>
      <c r="N3" s="3">
        <f>AVERAGEIF('Summary new'!$E:$E,_xlfn.CONCAT($B3,"_Standard"),'Summary new'!$R:$R)</f>
        <v>0.65551848709583238</v>
      </c>
      <c r="O3" s="3">
        <f>AVERAGEIF('Summary new'!$E:$E,_xlfn.CONCAT($B3,"_Standard"),'Summary new'!$S:$S)</f>
        <v>0.66491747274994828</v>
      </c>
    </row>
    <row r="4" spans="1:15" x14ac:dyDescent="0.25">
      <c r="A4">
        <v>6</v>
      </c>
      <c r="B4" t="s">
        <v>657</v>
      </c>
      <c r="C4" s="12" t="s">
        <v>132</v>
      </c>
      <c r="D4" s="3">
        <f>AVERAGEIF('Summary new'!$E:$E,_xlfn.CONCAT($B4,"_Longest"),'Summary new'!$O:$O)</f>
        <v>0.70342601463198595</v>
      </c>
      <c r="E4" s="3">
        <f>AVERAGEIF('Summary new'!$E:$E,_xlfn.CONCAT($B4,"_Standard"),'Summary new'!$O:$O)</f>
        <v>0.68932839855551664</v>
      </c>
      <c r="F4" s="3">
        <f>AVERAGEIF('Summary new'!$E:$E,_xlfn.CONCAT($B4,"_Facing"),'Summary new'!$O:$O)</f>
        <v>0.64759373292326872</v>
      </c>
      <c r="G4" s="3">
        <f>AVERAGEIF('Summary new'!$E:$E,_xlfn.CONCAT($B4,"_Full"),'Summary new'!$O:$O)</f>
        <v>0.58737602457404081</v>
      </c>
      <c r="H4" s="3">
        <f>AVERAGEIF('Summary new'!$E:$E,_xlfn.CONCAT($B4,"_Full"),'Summary new'!$P:$P)</f>
        <v>0.58946260809898299</v>
      </c>
      <c r="I4" s="3">
        <f>AVERAGEIF('Summary new'!$E:$E,_xlfn.CONCAT($B4,"_Full"),'Summary new'!$Q:$Q)</f>
        <v>0.61029049381613676</v>
      </c>
      <c r="J4" s="3">
        <f>AVERAGEIF('Summary new'!$E:$E,_xlfn.CONCAT($B4,"_Full"),'Summary new'!$R:$R)</f>
        <v>0.64304177835583665</v>
      </c>
      <c r="K4" s="3">
        <f>AVERAGEIF('Summary new'!$E:$E,_xlfn.CONCAT($B4,"_Full"),'Summary new'!$S:$S)</f>
        <v>0.66064649447798673</v>
      </c>
      <c r="L4" s="3">
        <f>AVERAGEIF('Summary new'!$E:$E,_xlfn.CONCAT($B4,"_Standard"),'Summary new'!$P:$P)</f>
        <v>0.64619709923863367</v>
      </c>
      <c r="M4" s="3">
        <f>AVERAGEIF('Summary new'!$E:$E,_xlfn.CONCAT($B4,"_Standard"),'Summary new'!$Q:$Q)</f>
        <v>0.64627857133746081</v>
      </c>
      <c r="N4" s="3">
        <f>AVERAGEIF('Summary new'!$E:$E,_xlfn.CONCAT($B4,"_Standard"),'Summary new'!$R:$R)</f>
        <v>0.67140251398086492</v>
      </c>
      <c r="O4" s="3">
        <f>AVERAGEIF('Summary new'!$E:$E,_xlfn.CONCAT($B4,"_Standard"),'Summary new'!$S:$S)</f>
        <v>0.68140007555484705</v>
      </c>
    </row>
    <row r="5" spans="1:15" x14ac:dyDescent="0.25">
      <c r="A5">
        <v>7</v>
      </c>
      <c r="B5" t="s">
        <v>658</v>
      </c>
      <c r="C5" s="12" t="s">
        <v>133</v>
      </c>
      <c r="D5" s="3">
        <f>AVERAGEIF('Summary new'!$E:$E,_xlfn.CONCAT($B5,"_Longest"),'Summary new'!$O:$O)</f>
        <v>0.67023996263742402</v>
      </c>
      <c r="E5" s="3">
        <f>AVERAGEIF('Summary new'!$E:$E,_xlfn.CONCAT($B5,"_Standard"),'Summary new'!$O:$O)</f>
        <v>0.66532891616225198</v>
      </c>
      <c r="F5" s="3">
        <f>AVERAGEIF('Summary new'!$E:$E,_xlfn.CONCAT($B5,"_Facing"),'Summary new'!$O:$O)</f>
        <v>0.63894126191735212</v>
      </c>
      <c r="G5" s="3">
        <f>AVERAGEIF('Summary new'!$E:$E,_xlfn.CONCAT($B5,"_Full"),'Summary new'!$O:$O)</f>
        <v>0.62116725370287862</v>
      </c>
      <c r="H5" s="3">
        <f>AVERAGEIF('Summary new'!$E:$E,_xlfn.CONCAT($B5,"_Full"),'Summary new'!$P:$P)</f>
        <v>0.66614695265889112</v>
      </c>
      <c r="I5" s="3">
        <f>AVERAGEIF('Summary new'!$E:$E,_xlfn.CONCAT($B5,"_Full"),'Summary new'!$Q:$Q)</f>
        <v>0.67603412270545893</v>
      </c>
      <c r="J5" s="3">
        <f>AVERAGEIF('Summary new'!$E:$E,_xlfn.CONCAT($B5,"_Full"),'Summary new'!$R:$R)</f>
        <v>0.67399290204048112</v>
      </c>
      <c r="K5" s="3">
        <f>AVERAGEIF('Summary new'!$E:$E,_xlfn.CONCAT($B5,"_Full"),'Summary new'!$S:$S)</f>
        <v>0.67854522168636278</v>
      </c>
      <c r="L5" s="3">
        <f>AVERAGEIF('Summary new'!$E:$E,_xlfn.CONCAT($B5,"_Standard"),'Summary new'!$P:$P)</f>
        <v>0.6315575428307052</v>
      </c>
      <c r="M5" s="3">
        <f>AVERAGEIF('Summary new'!$E:$E,_xlfn.CONCAT($B5,"_Standard"),'Summary new'!$Q:$Q)</f>
        <v>0.63490583375096288</v>
      </c>
      <c r="N5" s="3">
        <f>AVERAGEIF('Summary new'!$E:$E,_xlfn.CONCAT($B5,"_Standard"),'Summary new'!$R:$R)</f>
        <v>0.66196760162711099</v>
      </c>
      <c r="O5" s="3">
        <f>AVERAGEIF('Summary new'!$E:$E,_xlfn.CONCAT($B5,"_Standard"),'Summary new'!$S:$S)</f>
        <v>0.67217894271016065</v>
      </c>
    </row>
    <row r="6" spans="1:15" x14ac:dyDescent="0.25">
      <c r="A6">
        <v>8</v>
      </c>
      <c r="B6" t="s">
        <v>659</v>
      </c>
      <c r="C6" s="12" t="s">
        <v>134</v>
      </c>
      <c r="D6" s="3">
        <f>AVERAGEIF('Summary new'!$E:$E,_xlfn.CONCAT($B6,"_Longest"),'Summary new'!$O:$O)</f>
        <v>0.73176096379756894</v>
      </c>
      <c r="E6" s="3">
        <f>AVERAGEIF('Summary new'!$E:$E,_xlfn.CONCAT($B6,"_Standard"),'Summary new'!$O:$O)</f>
        <v>0.71224608644843068</v>
      </c>
      <c r="F6" s="3">
        <f>AVERAGEIF('Summary new'!$E:$E,_xlfn.CONCAT($B6,"_Facing"),'Summary new'!$O:$O)</f>
        <v>0.66341777890920584</v>
      </c>
      <c r="G6" s="3">
        <f>AVERAGEIF('Summary new'!$E:$E,_xlfn.CONCAT($B6,"_Full"),'Summary new'!$O:$O)</f>
        <v>0.67626842483878125</v>
      </c>
      <c r="H6" s="3">
        <f>AVERAGEIF('Summary new'!$E:$E,_xlfn.CONCAT($B6,"_Full"),'Summary new'!$P:$P)</f>
        <v>0.6519469469785687</v>
      </c>
      <c r="I6" s="3">
        <f>AVERAGEIF('Summary new'!$E:$E,_xlfn.CONCAT($B6,"_Full"),'Summary new'!$Q:$Q)</f>
        <v>0.65177357941865866</v>
      </c>
      <c r="J6" s="3">
        <f>AVERAGEIF('Summary new'!$E:$E,_xlfn.CONCAT($B6,"_Full"),'Summary new'!$R:$R)</f>
        <v>0.66976900771260239</v>
      </c>
      <c r="K6" s="3">
        <f>AVERAGEIF('Summary new'!$E:$E,_xlfn.CONCAT($B6,"_Full"),'Summary new'!$S:$S)</f>
        <v>0.68357398733496633</v>
      </c>
      <c r="L6" s="3">
        <f>AVERAGEIF('Summary new'!$E:$E,_xlfn.CONCAT($B6,"_Standard"),'Summary new'!$P:$P)</f>
        <v>0.67793697118759111</v>
      </c>
      <c r="M6" s="3">
        <f>AVERAGEIF('Summary new'!$E:$E,_xlfn.CONCAT($B6,"_Standard"),'Summary new'!$Q:$Q)</f>
        <v>0.67729431390762274</v>
      </c>
      <c r="N6" s="3">
        <f>AVERAGEIF('Summary new'!$E:$E,_xlfn.CONCAT($B6,"_Standard"),'Summary new'!$R:$R)</f>
        <v>0.69057910889387075</v>
      </c>
      <c r="O6" s="3">
        <f>AVERAGEIF('Summary new'!$E:$E,_xlfn.CONCAT($B6,"_Standard"),'Summary new'!$S:$S)</f>
        <v>0.70046105980873052</v>
      </c>
    </row>
    <row r="7" spans="1:15" x14ac:dyDescent="0.25">
      <c r="A7">
        <v>9</v>
      </c>
      <c r="B7" t="s">
        <v>660</v>
      </c>
      <c r="C7" s="12" t="s">
        <v>135</v>
      </c>
      <c r="D7" s="3">
        <f>AVERAGEIF('Summary new'!$E:$E,_xlfn.CONCAT($B7,"_Longest"),'Summary new'!$O:$O)</f>
        <v>0.69442528858780816</v>
      </c>
      <c r="E7" s="3">
        <f>AVERAGEIF('Summary new'!$E:$E,_xlfn.CONCAT($B7,"_Standard"),'Summary new'!$O:$O)</f>
        <v>0.68847462162375406</v>
      </c>
      <c r="F7" s="3">
        <f>AVERAGEIF('Summary new'!$E:$E,_xlfn.CONCAT($B7,"_Facing"),'Summary new'!$O:$O)</f>
        <v>0.62332637980580285</v>
      </c>
      <c r="G7" s="3">
        <f>AVERAGEIF('Summary new'!$E:$E,_xlfn.CONCAT($B7,"_Full"),'Summary new'!$O:$O)</f>
        <v>0.55958262085914567</v>
      </c>
      <c r="H7" s="3">
        <f>AVERAGEIF('Summary new'!$E:$E,_xlfn.CONCAT($B7,"_Full"),'Summary new'!$P:$P)</f>
        <v>0.57460782676935163</v>
      </c>
      <c r="I7" s="3">
        <f>AVERAGEIF('Summary new'!$E:$E,_xlfn.CONCAT($B7,"_Full"),'Summary new'!$Q:$Q)</f>
        <v>0.60361831262707655</v>
      </c>
      <c r="J7" s="3">
        <f>AVERAGEIF('Summary new'!$E:$E,_xlfn.CONCAT($B7,"_Full"),'Summary new'!$R:$R)</f>
        <v>0.64064681157469716</v>
      </c>
      <c r="K7" s="3">
        <f>AVERAGEIF('Summary new'!$E:$E,_xlfn.CONCAT($B7,"_Full"),'Summary new'!$S:$S)</f>
        <v>0.65974198654293981</v>
      </c>
      <c r="L7" s="3">
        <f>AVERAGEIF('Summary new'!$E:$E,_xlfn.CONCAT($B7,"_Standard"),'Summary new'!$P:$P)</f>
        <v>0.65892921388149217</v>
      </c>
      <c r="M7" s="3">
        <f>AVERAGEIF('Summary new'!$E:$E,_xlfn.CONCAT($B7,"_Standard"),'Summary new'!$Q:$Q)</f>
        <v>0.65566190704703287</v>
      </c>
      <c r="N7" s="3">
        <f>AVERAGEIF('Summary new'!$E:$E,_xlfn.CONCAT($B7,"_Standard"),'Summary new'!$R:$R)</f>
        <v>0.67717005312442757</v>
      </c>
      <c r="O7" s="3">
        <f>AVERAGEIF('Summary new'!$E:$E,_xlfn.CONCAT($B7,"_Standard"),'Summary new'!$S:$S)</f>
        <v>0.68889483064413015</v>
      </c>
    </row>
    <row r="8" spans="1:15" x14ac:dyDescent="0.25">
      <c r="A8">
        <v>10</v>
      </c>
      <c r="B8" t="s">
        <v>661</v>
      </c>
      <c r="C8" s="12" t="s">
        <v>136</v>
      </c>
      <c r="D8" s="3">
        <f>AVERAGEIF('Summary new'!$E:$E,_xlfn.CONCAT($B8,"_Longest"),'Summary new'!$O:$O)</f>
        <v>0.70230714976787523</v>
      </c>
      <c r="E8" s="3">
        <f>AVERAGEIF('Summary new'!$E:$E,_xlfn.CONCAT($B8,"_Standard"),'Summary new'!$O:$O)</f>
        <v>0.70360152423381772</v>
      </c>
      <c r="F8" s="3">
        <f>AVERAGEIF('Summary new'!$E:$E,_xlfn.CONCAT($B8,"_Facing"),'Summary new'!$O:$O)</f>
        <v>0.63354722782969419</v>
      </c>
      <c r="G8" s="3">
        <f>AVERAGEIF('Summary new'!$E:$E,_xlfn.CONCAT($B8,"_Full"),'Summary new'!$O:$O)</f>
        <v>0.53266032785177198</v>
      </c>
      <c r="H8" s="3">
        <f>AVERAGEIF('Summary new'!$E:$E,_xlfn.CONCAT($B8,"_Full"),'Summary new'!$P:$P)</f>
        <v>0.57029035314917531</v>
      </c>
      <c r="I8" s="3">
        <f>AVERAGEIF('Summary new'!$E:$E,_xlfn.CONCAT($B8,"_Full"),'Summary new'!$Q:$Q)</f>
        <v>0.60104149580001787</v>
      </c>
      <c r="J8" s="3">
        <f>AVERAGEIF('Summary new'!$E:$E,_xlfn.CONCAT($B8,"_Full"),'Summary new'!$R:$R)</f>
        <v>0.64378147199749891</v>
      </c>
      <c r="K8" s="3">
        <f>AVERAGEIF('Summary new'!$E:$E,_xlfn.CONCAT($B8,"_Full"),'Summary new'!$S:$S)</f>
        <v>0.67022625729441598</v>
      </c>
      <c r="L8" s="3">
        <f>AVERAGEIF('Summary new'!$E:$E,_xlfn.CONCAT($B8,"_Standard"),'Summary new'!$P:$P)</f>
        <v>0.67280390113592092</v>
      </c>
      <c r="M8" s="3">
        <f>AVERAGEIF('Summary new'!$E:$E,_xlfn.CONCAT($B8,"_Standard"),'Summary new'!$Q:$Q)</f>
        <v>0.67177647724747613</v>
      </c>
      <c r="N8" s="3">
        <f>AVERAGEIF('Summary new'!$E:$E,_xlfn.CONCAT($B8,"_Standard"),'Summary new'!$R:$R)</f>
        <v>0.69268585368990843</v>
      </c>
      <c r="O8" s="3">
        <f>AVERAGEIF('Summary new'!$E:$E,_xlfn.CONCAT($B8,"_Standard"),'Summary new'!$S:$S)</f>
        <v>0.70637023076415029</v>
      </c>
    </row>
    <row r="9" spans="1:15" x14ac:dyDescent="0.25">
      <c r="A9">
        <v>11</v>
      </c>
      <c r="B9" t="s">
        <v>662</v>
      </c>
      <c r="C9" s="12" t="s">
        <v>137</v>
      </c>
      <c r="D9" s="3">
        <f>AVERAGEIF('Summary new'!$E:$E,_xlfn.CONCAT($B9,"_Longest"),'Summary new'!$O:$O)</f>
        <v>0.71309550106525377</v>
      </c>
      <c r="E9" s="3">
        <f>AVERAGEIF('Summary new'!$E:$E,_xlfn.CONCAT($B9,"_Standard"),'Summary new'!$O:$O)</f>
        <v>0.71512815356254522</v>
      </c>
      <c r="F9" s="3">
        <f>AVERAGEIF('Summary new'!$E:$E,_xlfn.CONCAT($B9,"_Facing"),'Summary new'!$O:$O)</f>
        <v>0.69405543804168646</v>
      </c>
      <c r="G9" s="3">
        <f>AVERAGEIF('Summary new'!$E:$E,_xlfn.CONCAT($B9,"_Full"),'Summary new'!$O:$O)</f>
        <v>0.67232349887490228</v>
      </c>
      <c r="H9" s="3">
        <f>AVERAGEIF('Summary new'!$E:$E,_xlfn.CONCAT($B9,"_Full"),'Summary new'!$P:$P)</f>
        <v>0.66432845592498724</v>
      </c>
      <c r="I9" s="3">
        <f>AVERAGEIF('Summary new'!$E:$E,_xlfn.CONCAT($B9,"_Full"),'Summary new'!$Q:$Q)</f>
        <v>0.66087926924228602</v>
      </c>
      <c r="J9" s="3">
        <f>AVERAGEIF('Summary new'!$E:$E,_xlfn.CONCAT($B9,"_Full"),'Summary new'!$R:$R)</f>
        <v>0.69568869471549943</v>
      </c>
      <c r="K9" s="3">
        <f>AVERAGEIF('Summary new'!$E:$E,_xlfn.CONCAT($B9,"_Full"),'Summary new'!$S:$S)</f>
        <v>0.72256539762020067</v>
      </c>
      <c r="L9" s="3">
        <f>AVERAGEIF('Summary new'!$E:$E,_xlfn.CONCAT($B9,"_Standard"),'Summary new'!$P:$P)</f>
        <v>0.68513265252113298</v>
      </c>
      <c r="M9" s="3">
        <f>AVERAGEIF('Summary new'!$E:$E,_xlfn.CONCAT($B9,"_Standard"),'Summary new'!$Q:$Q)</f>
        <v>0.67707207426428773</v>
      </c>
      <c r="N9" s="3">
        <f>AVERAGEIF('Summary new'!$E:$E,_xlfn.CONCAT($B9,"_Standard"),'Summary new'!$R:$R)</f>
        <v>0.70182939246296838</v>
      </c>
      <c r="O9" s="3">
        <f>AVERAGEIF('Summary new'!$E:$E,_xlfn.CONCAT($B9,"_Standard"),'Summary new'!$S:$S)</f>
        <v>0.71839039400219873</v>
      </c>
    </row>
    <row r="10" spans="1:15" x14ac:dyDescent="0.25">
      <c r="A10">
        <v>12</v>
      </c>
      <c r="B10" t="s">
        <v>663</v>
      </c>
      <c r="C10" s="12" t="s">
        <v>138</v>
      </c>
      <c r="D10" s="3">
        <f>AVERAGEIF('Summary new'!$E:$E,_xlfn.CONCAT($B10,"_Longest"),'Summary new'!$O:$O)</f>
        <v>0.70952413976192408</v>
      </c>
      <c r="E10" s="3">
        <f>AVERAGEIF('Summary new'!$E:$E,_xlfn.CONCAT($B10,"_Standard"),'Summary new'!$O:$O)</f>
        <v>0.70982053875923112</v>
      </c>
      <c r="F10" s="3">
        <f>AVERAGEIF('Summary new'!$E:$E,_xlfn.CONCAT($B10,"_Facing"),'Summary new'!$O:$O)</f>
        <v>0.66694879531860307</v>
      </c>
      <c r="G10" s="3">
        <f>AVERAGEIF('Summary new'!$E:$E,_xlfn.CONCAT($B10,"_Full"),'Summary new'!$O:$O)</f>
        <v>0.63009633496403639</v>
      </c>
      <c r="H10" s="3">
        <f>AVERAGEIF('Summary new'!$E:$E,_xlfn.CONCAT($B10,"_Full"),'Summary new'!$P:$P)</f>
        <v>0.63709045201539938</v>
      </c>
      <c r="I10" s="3">
        <f>AVERAGEIF('Summary new'!$E:$E,_xlfn.CONCAT($B10,"_Full"),'Summary new'!$Q:$Q)</f>
        <v>0.64869392290711347</v>
      </c>
      <c r="J10" s="3">
        <f>AVERAGEIF('Summary new'!$E:$E,_xlfn.CONCAT($B10,"_Full"),'Summary new'!$R:$R)</f>
        <v>0.68461614847183161</v>
      </c>
      <c r="K10" s="3">
        <f>AVERAGEIF('Summary new'!$E:$E,_xlfn.CONCAT($B10,"_Full"),'Summary new'!$S:$S)</f>
        <v>0.70300018042325918</v>
      </c>
      <c r="L10" s="3">
        <f>AVERAGEIF('Summary new'!$E:$E,_xlfn.CONCAT($B10,"_Standard"),'Summary new'!$P:$P)</f>
        <v>0.68508329242467847</v>
      </c>
      <c r="M10" s="3">
        <f>AVERAGEIF('Summary new'!$E:$E,_xlfn.CONCAT($B10,"_Standard"),'Summary new'!$Q:$Q)</f>
        <v>0.68434913456439939</v>
      </c>
      <c r="N10" s="3">
        <f>AVERAGEIF('Summary new'!$E:$E,_xlfn.CONCAT($B10,"_Standard"),'Summary new'!$R:$R)</f>
        <v>0.70526352524757341</v>
      </c>
      <c r="O10" s="3">
        <f>AVERAGEIF('Summary new'!$E:$E,_xlfn.CONCAT($B10,"_Standard"),'Summary new'!$S:$S)</f>
        <v>0.7170733809471127</v>
      </c>
    </row>
    <row r="11" spans="1:15" s="12" customFormat="1" x14ac:dyDescent="0.25">
      <c r="A11" s="26">
        <v>13</v>
      </c>
      <c r="C11" s="12" t="s">
        <v>672</v>
      </c>
      <c r="D11" s="13"/>
      <c r="E11" s="27">
        <f>AVERAGE($E$3:$E$10)</f>
        <v>0.69360382622107819</v>
      </c>
      <c r="F11" s="13"/>
      <c r="G11" s="13">
        <f t="shared" ref="E11:K12" si="0">AVERAGE(G3:G10)</f>
        <v>0.58353621268179223</v>
      </c>
      <c r="H11" s="13">
        <f t="shared" si="0"/>
        <v>0.60308970953337793</v>
      </c>
      <c r="I11" s="13">
        <f t="shared" si="0"/>
        <v>0.62521284376271014</v>
      </c>
      <c r="J11" s="13">
        <f t="shared" si="0"/>
        <v>0.66004215250723008</v>
      </c>
      <c r="K11" s="13">
        <f t="shared" si="0"/>
        <v>0.67973591643385534</v>
      </c>
      <c r="L11" s="27">
        <f>AVERAGE($L$3:$L$10)</f>
        <v>0.65964230755343989</v>
      </c>
      <c r="M11" s="27">
        <f>AVERAGE($M$3:$M$10)</f>
        <v>0.65944040426984396</v>
      </c>
      <c r="N11" s="27">
        <f>AVERAGE($N$3:$N$10)</f>
        <v>0.68205206701531962</v>
      </c>
      <c r="O11" s="27">
        <f>AVERAGE($O$3:$O$10)</f>
        <v>0.69371079839765981</v>
      </c>
    </row>
    <row r="12" spans="1:15" x14ac:dyDescent="0.25">
      <c r="A12">
        <v>14</v>
      </c>
      <c r="C12" s="12" t="s">
        <v>673</v>
      </c>
      <c r="G12" s="13">
        <f>AVERAGE($E$3:$E$10)</f>
        <v>0.69360382622107819</v>
      </c>
      <c r="H12" s="13">
        <f>AVERAGE($L$3:$L$10)</f>
        <v>0.65964230755343989</v>
      </c>
      <c r="I12" s="13">
        <f>AVERAGE($M$3:$M$10)</f>
        <v>0.65944040426984396</v>
      </c>
      <c r="J12" s="13">
        <f>AVERAGE($N$3:$N$10)</f>
        <v>0.68205206701531962</v>
      </c>
      <c r="K12" s="13">
        <f>AVERAGE($O$3:$O$10)</f>
        <v>0.69371079839765981</v>
      </c>
    </row>
  </sheetData>
  <autoFilter ref="A2:G10" xr:uid="{A92A3498-C1C2-40B2-B10D-F70CEB417FA3}"/>
  <mergeCells count="2">
    <mergeCell ref="G1:K1"/>
    <mergeCell ref="L1:O1"/>
  </mergeCells>
  <phoneticPr fontId="19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08EAD-01BC-48F1-A20F-7454FB667965}">
  <dimension ref="A1:H10"/>
  <sheetViews>
    <sheetView workbookViewId="0">
      <selection activeCell="I2" sqref="I2"/>
    </sheetView>
  </sheetViews>
  <sheetFormatPr defaultRowHeight="15" x14ac:dyDescent="0.25"/>
  <cols>
    <col min="1" max="1" width="8.42578125" bestFit="1" customWidth="1"/>
    <col min="2" max="2" width="14.85546875" bestFit="1" customWidth="1"/>
    <col min="3" max="3" width="13.42578125" style="12" bestFit="1" customWidth="1"/>
    <col min="4" max="4" width="12.5703125" style="14" customWidth="1"/>
    <col min="5" max="5" width="10.140625" style="14" bestFit="1" customWidth="1"/>
    <col min="6" max="6" width="10.140625" bestFit="1" customWidth="1"/>
    <col min="7" max="7" width="12.28515625" bestFit="1" customWidth="1"/>
    <col min="8" max="8" width="10.140625" bestFit="1" customWidth="1"/>
  </cols>
  <sheetData>
    <row r="1" spans="1:8" x14ac:dyDescent="0.25">
      <c r="G1" s="12" t="s">
        <v>390</v>
      </c>
    </row>
    <row r="2" spans="1:8" s="12" customFormat="1" x14ac:dyDescent="0.25">
      <c r="A2" s="12" t="s">
        <v>221</v>
      </c>
      <c r="B2" s="12" t="s">
        <v>220</v>
      </c>
      <c r="C2" s="12" t="s">
        <v>0</v>
      </c>
      <c r="D2" s="15" t="s">
        <v>336</v>
      </c>
      <c r="E2" s="15" t="s">
        <v>335</v>
      </c>
      <c r="F2" s="12" t="s">
        <v>334</v>
      </c>
      <c r="G2" s="12" t="s">
        <v>334</v>
      </c>
      <c r="H2" s="12" t="s">
        <v>337</v>
      </c>
    </row>
    <row r="3" spans="1:8" x14ac:dyDescent="0.25">
      <c r="A3">
        <v>5</v>
      </c>
      <c r="B3" t="s">
        <v>656</v>
      </c>
      <c r="C3" s="12" t="s">
        <v>130</v>
      </c>
      <c r="D3" s="14">
        <f>AVERAGEIF('Summary new'!$E:$E,_xlfn.CONCAT($B3,"_Longest"),'Summary new'!$J:$J)</f>
        <v>161.92844176292394</v>
      </c>
      <c r="E3" s="14">
        <f>AVERAGEIF('Summary new'!$E:$E,_xlfn.CONCAT($B3,"_Standard"),'Summary new'!$J:$J)</f>
        <v>150.45717358589118</v>
      </c>
      <c r="F3" s="14">
        <f>AVERAGEIF('Summary new'!$E:$E,_xlfn.CONCAT($B3,"_Full"),'Summary new'!$J:$J)</f>
        <v>60.888697862625072</v>
      </c>
      <c r="G3" s="14">
        <f>AVERAGEIF('Summary new'!$E:$E,_xlfn.CONCAT($B3,"_Full"),'Summary new'!$H:$H)</f>
        <v>71.113304615020681</v>
      </c>
      <c r="H3" s="14">
        <f>AVERAGEIF('Summary new'!$E:$E,_xlfn.CONCAT($B3,"_Facing"),'Summary new'!$J:$J)</f>
        <v>74.050285220146151</v>
      </c>
    </row>
    <row r="4" spans="1:8" x14ac:dyDescent="0.25">
      <c r="A4">
        <v>6</v>
      </c>
      <c r="B4" t="s">
        <v>657</v>
      </c>
      <c r="C4" s="12" t="s">
        <v>132</v>
      </c>
      <c r="D4" s="14">
        <f>AVERAGEIF('Summary new'!$E:$E,_xlfn.CONCAT($B4,"_Longest"),'Summary new'!$J:$J)</f>
        <v>192.12978887557964</v>
      </c>
      <c r="E4" s="14">
        <f>AVERAGEIF('Summary new'!$E:$E,_xlfn.CONCAT($B4,"_Standard"),'Summary new'!$J:$J)</f>
        <v>189.03154778480513</v>
      </c>
      <c r="F4" s="14">
        <f>AVERAGEIF('Summary new'!$E:$E,_xlfn.CONCAT($B4,"_Full"),'Summary new'!$J:$J)</f>
        <v>94.803881168365166</v>
      </c>
      <c r="G4" s="14">
        <f>AVERAGEIF('Summary new'!$E:$E,_xlfn.CONCAT($B4,"_Full"),'Summary new'!$H:$H)</f>
        <v>103.17073059082004</v>
      </c>
      <c r="H4" s="14">
        <f>AVERAGEIF('Summary new'!$E:$E,_xlfn.CONCAT($B4,"_Facing"),'Summary new'!$J:$J)</f>
        <v>93.064581155776622</v>
      </c>
    </row>
    <row r="5" spans="1:8" x14ac:dyDescent="0.25">
      <c r="A5">
        <v>7</v>
      </c>
      <c r="B5" t="s">
        <v>658</v>
      </c>
      <c r="C5" s="12" t="s">
        <v>133</v>
      </c>
      <c r="D5" s="14">
        <f>AVERAGEIF('Summary new'!$E:$E,_xlfn.CONCAT($B5,"_Longest"),'Summary new'!$J:$J)</f>
        <v>216.70848393440218</v>
      </c>
      <c r="E5" s="14">
        <f>AVERAGEIF('Summary new'!$E:$E,_xlfn.CONCAT($B5,"_Standard"),'Summary new'!$J:$J)</f>
        <v>209.51518177986114</v>
      </c>
      <c r="F5" s="14">
        <f>AVERAGEIF('Summary new'!$E:$E,_xlfn.CONCAT($B5,"_Full"),'Summary new'!$J:$J)</f>
        <v>157.34912943840001</v>
      </c>
      <c r="G5" s="14">
        <f>AVERAGEIF('Summary new'!$E:$E,_xlfn.CONCAT($B5,"_Full"),'Summary new'!$H:$H)</f>
        <v>166.54399824142428</v>
      </c>
      <c r="H5" s="14">
        <f>AVERAGEIF('Summary new'!$E:$E,_xlfn.CONCAT($B5,"_Facing"),'Summary new'!$J:$J)</f>
        <v>123.0900180339808</v>
      </c>
    </row>
    <row r="6" spans="1:8" x14ac:dyDescent="0.25">
      <c r="A6">
        <v>8</v>
      </c>
      <c r="B6" t="s">
        <v>659</v>
      </c>
      <c r="C6" s="12" t="s">
        <v>134</v>
      </c>
      <c r="D6" s="14">
        <f>AVERAGEIF('Summary new'!$E:$E,_xlfn.CONCAT($B6,"_Longest"),'Summary new'!$J:$J)</f>
        <v>206.58942294120749</v>
      </c>
      <c r="E6" s="14">
        <f>AVERAGEIF('Summary new'!$E:$E,_xlfn.CONCAT($B6,"_Standard"),'Summary new'!$J:$J)</f>
        <v>198.95444059371914</v>
      </c>
      <c r="F6" s="14">
        <f>AVERAGEIF('Summary new'!$E:$E,_xlfn.CONCAT($B6,"_Full"),'Summary new'!$J:$J)</f>
        <v>114.24203753471328</v>
      </c>
      <c r="G6" s="14">
        <f>AVERAGEIF('Summary new'!$E:$E,_xlfn.CONCAT($B6,"_Full"),'Summary new'!$H:$H)</f>
        <v>122.65546703338595</v>
      </c>
      <c r="H6" s="14">
        <f>AVERAGEIF('Summary new'!$E:$E,_xlfn.CONCAT($B6,"_Facing"),'Summary new'!$J:$J)</f>
        <v>103.69900178909265</v>
      </c>
    </row>
    <row r="7" spans="1:8" x14ac:dyDescent="0.25">
      <c r="A7">
        <v>9</v>
      </c>
      <c r="B7" t="s">
        <v>660</v>
      </c>
      <c r="C7" s="12" t="s">
        <v>135</v>
      </c>
      <c r="D7" s="14">
        <f>AVERAGEIF('Summary new'!$E:$E,_xlfn.CONCAT($B7,"_Longest"),'Summary new'!$J:$J)</f>
        <v>151.64979696273778</v>
      </c>
      <c r="E7" s="14">
        <f>AVERAGEIF('Summary new'!$E:$E,_xlfn.CONCAT($B7,"_Standard"),'Summary new'!$J:$J)</f>
        <v>154.60777449607824</v>
      </c>
      <c r="F7" s="14">
        <f>AVERAGEIF('Summary new'!$E:$E,_xlfn.CONCAT($B7,"_Full"),'Summary new'!$J:$J)</f>
        <v>77.529396533965908</v>
      </c>
      <c r="G7" s="14">
        <f>AVERAGEIF('Summary new'!$E:$E,_xlfn.CONCAT($B7,"_Full"),'Summary new'!$H:$H)</f>
        <v>88.539326190948259</v>
      </c>
      <c r="H7" s="14">
        <f>AVERAGEIF('Summary new'!$E:$E,_xlfn.CONCAT($B7,"_Facing"),'Summary new'!$J:$J)</f>
        <v>76.709944725036522</v>
      </c>
    </row>
    <row r="8" spans="1:8" x14ac:dyDescent="0.25">
      <c r="A8">
        <v>10</v>
      </c>
      <c r="B8" t="s">
        <v>661</v>
      </c>
      <c r="C8" s="12" t="s">
        <v>136</v>
      </c>
      <c r="D8" s="14">
        <f>AVERAGEIF('Summary new'!$E:$E,_xlfn.CONCAT($B8,"_Longest"),'Summary new'!$J:$J)</f>
        <v>187.84530472755412</v>
      </c>
      <c r="E8" s="14">
        <f>AVERAGEIF('Summary new'!$E:$E,_xlfn.CONCAT($B8,"_Standard"),'Summary new'!$J:$J)</f>
        <v>162.0904874801634</v>
      </c>
      <c r="F8" s="14">
        <f>AVERAGEIF('Summary new'!$E:$E,_xlfn.CONCAT($B8,"_Full"),'Summary new'!$J:$J)</f>
        <v>76.892030954360862</v>
      </c>
      <c r="G8" s="14">
        <f>AVERAGEIF('Summary new'!$E:$E,_xlfn.CONCAT($B8,"_Full"),'Summary new'!$H:$H)</f>
        <v>87.826298713683983</v>
      </c>
      <c r="H8" s="14">
        <f>AVERAGEIF('Summary new'!$E:$E,_xlfn.CONCAT($B8,"_Facing"),'Summary new'!$J:$J)</f>
        <v>73.500386714935246</v>
      </c>
    </row>
    <row r="9" spans="1:8" x14ac:dyDescent="0.25">
      <c r="A9">
        <v>11</v>
      </c>
      <c r="B9" t="s">
        <v>662</v>
      </c>
      <c r="C9" s="12" t="s">
        <v>137</v>
      </c>
      <c r="D9" s="14">
        <f>AVERAGEIF('Summary new'!$E:$E,_xlfn.CONCAT($B9,"_Longest"),'Summary new'!$J:$J)</f>
        <v>174.8057892322538</v>
      </c>
      <c r="E9" s="14">
        <f>AVERAGEIF('Summary new'!$E:$E,_xlfn.CONCAT($B9,"_Standard"),'Summary new'!$J:$J)</f>
        <v>170.90888023376453</v>
      </c>
      <c r="F9" s="14">
        <f>AVERAGEIF('Summary new'!$E:$E,_xlfn.CONCAT($B9,"_Full"),'Summary new'!$J:$J)</f>
        <v>101.26701068878145</v>
      </c>
      <c r="G9" s="14">
        <f>AVERAGEIF('Summary new'!$E:$E,_xlfn.CONCAT($B9,"_Full"),'Summary new'!$H:$H)</f>
        <v>110.02065086364732</v>
      </c>
      <c r="H9" s="14">
        <f>AVERAGEIF('Summary new'!$E:$E,_xlfn.CONCAT($B9,"_Facing"),'Summary new'!$J:$J)</f>
        <v>89.455699682235547</v>
      </c>
    </row>
    <row r="10" spans="1:8" x14ac:dyDescent="0.25">
      <c r="A10">
        <v>12</v>
      </c>
      <c r="B10" t="s">
        <v>663</v>
      </c>
      <c r="C10" s="12" t="s">
        <v>138</v>
      </c>
      <c r="D10" s="14">
        <f>AVERAGEIF('Summary new'!$E:$E,_xlfn.CONCAT($B10,"_Longest"),'Summary new'!$J:$J)</f>
        <v>196.29970502853365</v>
      </c>
      <c r="E10" s="14">
        <f>AVERAGEIF('Summary new'!$E:$E,_xlfn.CONCAT($B10,"_Standard"),'Summary new'!$J:$J)</f>
        <v>173.48705172538735</v>
      </c>
      <c r="F10" s="14">
        <f>AVERAGEIF('Summary new'!$E:$E,_xlfn.CONCAT($B10,"_Full"),'Summary new'!$J:$J)</f>
        <v>89.412250041961457</v>
      </c>
      <c r="G10" s="14">
        <f>AVERAGEIF('Summary new'!$E:$E,_xlfn.CONCAT($B10,"_Full"),'Summary new'!$H:$H)</f>
        <v>98.323752880096151</v>
      </c>
      <c r="H10" s="14">
        <f>AVERAGEIF('Summary new'!$E:$E,_xlfn.CONCAT($B10,"_Facing"),'Summary new'!$J:$J)</f>
        <v>83.216382980346438</v>
      </c>
    </row>
  </sheetData>
  <autoFilter ref="A2:D10" xr:uid="{92F1E192-DA93-4093-9B5B-147E6EA60B3E}">
    <sortState xmlns:xlrd2="http://schemas.microsoft.com/office/spreadsheetml/2017/richdata2" ref="A3:D10">
      <sortCondition ref="A2:A10"/>
    </sortState>
  </autoFilter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BB161-C9F9-44A5-AE02-63A93702ECC5}">
  <dimension ref="A1:K9"/>
  <sheetViews>
    <sheetView workbookViewId="0">
      <selection activeCell="H19" sqref="H19"/>
    </sheetView>
  </sheetViews>
  <sheetFormatPr defaultRowHeight="15" x14ac:dyDescent="0.25"/>
  <cols>
    <col min="1" max="1" width="6.140625" bestFit="1" customWidth="1"/>
    <col min="2" max="3" width="13.42578125" bestFit="1" customWidth="1"/>
    <col min="4" max="7" width="8.140625" style="2" customWidth="1"/>
    <col min="8" max="8" width="9.140625" style="2"/>
  </cols>
  <sheetData>
    <row r="1" spans="1:11" s="24" customFormat="1" ht="41.25" customHeight="1" x14ac:dyDescent="0.25">
      <c r="A1" s="4" t="s">
        <v>221</v>
      </c>
      <c r="B1" s="4" t="s">
        <v>220</v>
      </c>
      <c r="C1" s="4" t="s">
        <v>0</v>
      </c>
      <c r="D1" s="23" t="s">
        <v>391</v>
      </c>
      <c r="E1" s="23" t="s">
        <v>392</v>
      </c>
      <c r="F1" s="7" t="s">
        <v>393</v>
      </c>
      <c r="G1" s="7" t="s">
        <v>394</v>
      </c>
      <c r="H1" s="7" t="s">
        <v>664</v>
      </c>
      <c r="I1" s="4" t="s">
        <v>665</v>
      </c>
      <c r="J1" s="4" t="s">
        <v>666</v>
      </c>
      <c r="K1" s="4" t="s">
        <v>667</v>
      </c>
    </row>
    <row r="2" spans="1:11" x14ac:dyDescent="0.25">
      <c r="A2">
        <v>5</v>
      </c>
      <c r="B2" t="s">
        <v>358</v>
      </c>
      <c r="C2" s="12" t="s">
        <v>130</v>
      </c>
      <c r="D2" s="14">
        <f>AVERAGEIF('Summary new'!$E:$E,$B2,'Summary new'!$Z:$Z)/AVERAGEIF('Summary new'!$E:$E,$B2,'Summary new'!$AB:$AB)</f>
        <v>26.527745128044803</v>
      </c>
      <c r="E2" s="14">
        <f>AVERAGEIF('Summary new'!$E:$E,$B2,'Summary new'!$AA:$AA)/AVERAGEIF('Summary new'!$E:$E,$B2,'Summary new'!$AC:$AC)</f>
        <v>1.9783636504660391</v>
      </c>
      <c r="F2" s="14">
        <f>AVERAGEIF('Summary new'!$E:$E,$B2,'Summary new'!$AD:$AD)/AVERAGEIF('Summary new'!$E:$E,$B2,'Summary new'!$AF:$AF)</f>
        <v>4.6736367403254997</v>
      </c>
      <c r="G2" s="14">
        <f>AVERAGEIF('Summary new'!$E:$E,$B2,'Summary new'!$AE:$AE)/AVERAGEIF('Summary new'!$E:$E,$B2,'Summary new'!$AG:$AG)</f>
        <v>7.2610963813770306</v>
      </c>
      <c r="H2" s="14">
        <f>AVERAGEIF('Summary new'!$E:$E,$B2,'Summary new'!$AB:$AB)</f>
        <v>60.808796882629366</v>
      </c>
      <c r="I2" s="14">
        <f>AVERAGEIF('Summary new'!$E:$E,$B2,'Summary new'!$AC:$AC)</f>
        <v>77.049792289733844</v>
      </c>
      <c r="J2" s="14">
        <f>AVERAGEIF('Summary new'!$E:$E,$B2,'Summary new'!$AF:$AF)</f>
        <v>1.3911893367767287</v>
      </c>
      <c r="K2" s="14">
        <f>AVERAGEIF('Summary new'!$E:$E,$B2,'Summary new'!$AG:$AG)</f>
        <v>1.3386719822883562</v>
      </c>
    </row>
    <row r="3" spans="1:11" x14ac:dyDescent="0.25">
      <c r="A3">
        <v>6</v>
      </c>
      <c r="B3" t="s">
        <v>359</v>
      </c>
      <c r="C3" s="12" t="s">
        <v>132</v>
      </c>
      <c r="D3" s="14">
        <f>AVERAGEIF('Summary new'!$E:$E,$B3,'Summary new'!$Z:$Z)/AVERAGEIF('Summary new'!$E:$E,$B3,'Summary new'!$AB:$AB)</f>
        <v>42.654919526215984</v>
      </c>
      <c r="E3" s="14">
        <f>AVERAGEIF('Summary new'!$E:$E,$B3,'Summary new'!$AA:$AA)/AVERAGEIF('Summary new'!$E:$E,$B3,'Summary new'!$AC:$AC)</f>
        <v>1.9691033991542948</v>
      </c>
      <c r="F3" s="14">
        <f>AVERAGEIF('Summary new'!$E:$E,$B3,'Summary new'!$AD:$AD)</f>
        <v>7.3292987169697756</v>
      </c>
      <c r="G3" s="14">
        <f>AVERAGEIF('Summary new'!$E:$E,$B3,'Summary new'!$AE:$AE)/AVERAGEIF('Summary new'!$E:$E,$B3,'Summary new'!$AG:$AG)</f>
        <v>7.2767470830299779</v>
      </c>
      <c r="H3" s="14">
        <f>AVERAGEIF('Summary new'!$E:$E,$B3,'Summary new'!$AB:$AB)</f>
        <v>58.053749561309779</v>
      </c>
      <c r="I3" s="14">
        <f>AVERAGEIF('Summary new'!$E:$E,$B3,'Summary new'!$AC:$AC)</f>
        <v>77.049792289733844</v>
      </c>
      <c r="J3" s="14">
        <f>AVERAGEIF('Summary new'!$E:$E,$B3,'Summary new'!$AF:$AF)</f>
        <v>1.327871069312091</v>
      </c>
      <c r="K3" s="14">
        <f>AVERAGEIF('Summary new'!$E:$E,$B3,'Summary new'!$AG:$AG)</f>
        <v>1.3386719822883562</v>
      </c>
    </row>
    <row r="4" spans="1:11" x14ac:dyDescent="0.25">
      <c r="A4">
        <v>7</v>
      </c>
      <c r="B4" t="s">
        <v>360</v>
      </c>
      <c r="C4" s="12" t="s">
        <v>133</v>
      </c>
      <c r="D4" s="14">
        <f>AVERAGEIF('Summary new'!$E:$E,$B4,'Summary new'!$Z:$Z)/AVERAGEIF('Summary new'!$E:$E,$B4,'Summary new'!$AB:$AB)</f>
        <v>11.700697128197195</v>
      </c>
      <c r="E4" s="14">
        <f>AVERAGEIF('Summary new'!$E:$E,$B4,'Summary new'!$AA:$AA)/AVERAGEIF('Summary new'!$E:$E,$B4,'Summary new'!$AC:$AC)</f>
        <v>1.9584041168762947</v>
      </c>
      <c r="F4" s="14">
        <f>AVERAGEIF('Summary new'!$E:$E,$B4,'Summary new'!$AD:$AD)</f>
        <v>8.520778850186602</v>
      </c>
      <c r="G4" s="14">
        <f>AVERAGEIF('Summary new'!$E:$E,$B4,'Summary new'!$AE:$AE)/AVERAGEIF('Summary new'!$E:$E,$B4,'Summary new'!$AG:$AG)</f>
        <v>7.2222081961641802</v>
      </c>
      <c r="H4" s="14">
        <f>AVERAGEIF('Summary new'!$E:$E,$B4,'Summary new'!$AB:$AB)</f>
        <v>34.261392116546588</v>
      </c>
      <c r="I4" s="14">
        <f>AVERAGEIF('Summary new'!$E:$E,$B4,'Summary new'!$AC:$AC)</f>
        <v>77.049792289733844</v>
      </c>
      <c r="J4" s="14">
        <f>AVERAGEIF('Summary new'!$E:$E,$B4,'Summary new'!$AF:$AF)</f>
        <v>1.5572487413883163</v>
      </c>
      <c r="K4" s="14">
        <f>AVERAGEIF('Summary new'!$E:$E,$B4,'Summary new'!$AG:$AG)</f>
        <v>1.3386719822883562</v>
      </c>
    </row>
    <row r="5" spans="1:11" x14ac:dyDescent="0.25">
      <c r="A5">
        <v>8</v>
      </c>
      <c r="B5" t="s">
        <v>361</v>
      </c>
      <c r="C5" s="12" t="s">
        <v>134</v>
      </c>
      <c r="D5" s="14">
        <f>AVERAGEIF('Summary new'!$E:$E,$B5,'Summary new'!$Z:$Z)/AVERAGEIF('Summary new'!$E:$E,$B5,'Summary new'!$AB:$AB)</f>
        <v>41.322951534343531</v>
      </c>
      <c r="E5" s="14">
        <f>AVERAGEIF('Summary new'!$E:$E,$B5,'Summary new'!$AA:$AA)/AVERAGEIF('Summary new'!$E:$E,$B5,'Summary new'!$AC:$AC)</f>
        <v>1.9749984478576006</v>
      </c>
      <c r="F5" s="14">
        <f>AVERAGEIF('Summary new'!$E:$E,$B5,'Summary new'!$AD:$AD)</f>
        <v>6.9677661480381943</v>
      </c>
      <c r="G5" s="14">
        <f>AVERAGEIF('Summary new'!$E:$E,$B5,'Summary new'!$AE:$AE)/AVERAGEIF('Summary new'!$E:$E,$B5,'Summary new'!$AG:$AG)</f>
        <v>7.2984280815972635</v>
      </c>
      <c r="H5" s="14">
        <f>AVERAGEIF('Summary new'!$E:$E,$B5,'Summary new'!$AB:$AB)</f>
        <v>53.760863304138127</v>
      </c>
      <c r="I5" s="14">
        <f>AVERAGEIF('Summary new'!$E:$E,$B5,'Summary new'!$AC:$AC)</f>
        <v>77.049792289733844</v>
      </c>
      <c r="J5" s="14">
        <f>AVERAGEIF('Summary new'!$E:$E,$B5,'Summary new'!$AF:$AF)</f>
        <v>1.3873757570981926</v>
      </c>
      <c r="K5" s="14">
        <f>AVERAGEIF('Summary new'!$E:$E,$B5,'Summary new'!$AG:$AG)</f>
        <v>1.3386719822883566</v>
      </c>
    </row>
    <row r="6" spans="1:11" x14ac:dyDescent="0.25">
      <c r="A6">
        <v>9</v>
      </c>
      <c r="B6" t="s">
        <v>362</v>
      </c>
      <c r="C6" s="12" t="s">
        <v>135</v>
      </c>
      <c r="D6" s="14">
        <f>AVERAGEIF('Summary new'!$E:$E,$B6,'Summary new'!$Z:$Z)/AVERAGEIF('Summary new'!$E:$E,$B6,'Summary new'!$AB:$AB)</f>
        <v>37.111930067760248</v>
      </c>
      <c r="E6" s="14">
        <f>AVERAGEIF('Summary new'!$E:$E,$B6,'Summary new'!$AA:$AA)/AVERAGEIF('Summary new'!$E:$E,$B6,'Summary new'!$AC:$AC)</f>
        <v>1.9685369666814185</v>
      </c>
      <c r="F6" s="14">
        <f>AVERAGEIF('Summary new'!$E:$E,$B6,'Summary new'!$AD:$AD)</f>
        <v>8.2049959313589955</v>
      </c>
      <c r="G6" s="14">
        <f>AVERAGEIF('Summary new'!$E:$E,$B6,'Summary new'!$AE:$AE)/AVERAGEIF('Summary new'!$E:$E,$B6,'Summary new'!$AG:$AG)</f>
        <v>7.20612297790312</v>
      </c>
      <c r="H6" s="14">
        <f>AVERAGEIF('Summary new'!$E:$E,$B6,'Summary new'!$AB:$AB)</f>
        <v>58.743951797485302</v>
      </c>
      <c r="I6" s="14">
        <f>AVERAGEIF('Summary new'!$E:$E,$B6,'Summary new'!$AC:$AC)</f>
        <v>77.049792289733858</v>
      </c>
      <c r="J6" s="14">
        <f>AVERAGEIF('Summary new'!$E:$E,$B6,'Summary new'!$AF:$AF)</f>
        <v>1.3335577696561751</v>
      </c>
      <c r="K6" s="14">
        <f>AVERAGEIF('Summary new'!$E:$E,$B6,'Summary new'!$AG:$AG)</f>
        <v>1.3386719822883564</v>
      </c>
    </row>
    <row r="7" spans="1:11" x14ac:dyDescent="0.25">
      <c r="A7">
        <v>10</v>
      </c>
      <c r="B7" t="s">
        <v>363</v>
      </c>
      <c r="C7" s="12" t="s">
        <v>136</v>
      </c>
      <c r="D7" s="14">
        <f>AVERAGEIF('Summary new'!$E:$E,$B7,'Summary new'!$Z:$Z)/AVERAGEIF('Summary new'!$E:$E,$B7,'Summary new'!$AB:$AB)</f>
        <v>38.833922228164461</v>
      </c>
      <c r="E7" s="14">
        <f>AVERAGEIF('Summary new'!$E:$E,$B7,'Summary new'!$AA:$AA)/AVERAGEIF('Summary new'!$E:$E,$B7,'Summary new'!$AC:$AC)</f>
        <v>1.9639233823260436</v>
      </c>
      <c r="F7" s="14">
        <f>AVERAGEIF('Summary new'!$E:$E,$B7,'Summary new'!$AD:$AD)</f>
        <v>8.529087377246455</v>
      </c>
      <c r="G7" s="14">
        <f>AVERAGEIF('Summary new'!$E:$E,$B7,'Summary new'!$AE:$AE)/AVERAGEIF('Summary new'!$E:$E,$B7,'Summary new'!$AG:$AG)</f>
        <v>7.2108929165293585</v>
      </c>
      <c r="H7" s="14">
        <f>AVERAGEIF('Summary new'!$E:$E,$B7,'Summary new'!$AB:$AB)</f>
        <v>57.231285095214801</v>
      </c>
      <c r="I7" s="14">
        <f>AVERAGEIF('Summary new'!$E:$E,$B7,'Summary new'!$AC:$AC)</f>
        <v>77.049792289733844</v>
      </c>
      <c r="J7" s="14">
        <f>AVERAGEIF('Summary new'!$E:$E,$B7,'Summary new'!$AF:$AF)</f>
        <v>1.3420227468013726</v>
      </c>
      <c r="K7" s="14">
        <f>AVERAGEIF('Summary new'!$E:$E,$B7,'Summary new'!$AG:$AG)</f>
        <v>1.3386719822883562</v>
      </c>
    </row>
    <row r="8" spans="1:11" x14ac:dyDescent="0.25">
      <c r="A8">
        <v>11</v>
      </c>
      <c r="B8" t="s">
        <v>364</v>
      </c>
      <c r="C8" s="12" t="s">
        <v>137</v>
      </c>
      <c r="D8" s="14">
        <f>AVERAGEIF('Summary new'!$E:$E,$B8,'Summary new'!$Z:$Z)/AVERAGEIF('Summary new'!$E:$E,$B8,'Summary new'!$AB:$AB)</f>
        <v>36.815047897866421</v>
      </c>
      <c r="E8" s="14">
        <f>AVERAGEIF('Summary new'!$E:$E,$B8,'Summary new'!$AA:$AA)/AVERAGEIF('Summary new'!$E:$E,$B8,'Summary new'!$AC:$AC)</f>
        <v>1.9663714401650747</v>
      </c>
      <c r="F8" s="14">
        <f>AVERAGEIF('Summary new'!$E:$E,$B8,'Summary new'!$AD:$AD)</f>
        <v>8.9259091666899497</v>
      </c>
      <c r="G8" s="14">
        <f>AVERAGEIF('Summary new'!$E:$E,$B8,'Summary new'!$AE:$AE)/AVERAGEIF('Summary new'!$E:$E,$B8,'Summary new'!$AG:$AG)</f>
        <v>7.2402882434543363</v>
      </c>
      <c r="H8" s="14">
        <f>AVERAGEIF('Summary new'!$E:$E,$B8,'Summary new'!$AB:$AB)</f>
        <v>44.554901123046832</v>
      </c>
      <c r="I8" s="14">
        <f>AVERAGEIF('Summary new'!$E:$E,$B8,'Summary new'!$AC:$AC)</f>
        <v>77.049792289733844</v>
      </c>
      <c r="J8" s="14">
        <f>AVERAGEIF('Summary new'!$E:$E,$B8,'Summary new'!$AF:$AF)</f>
        <v>1.4095484763383799</v>
      </c>
      <c r="K8" s="14">
        <f>AVERAGEIF('Summary new'!$E:$E,$B8,'Summary new'!$AG:$AG)</f>
        <v>1.3386719822883562</v>
      </c>
    </row>
    <row r="9" spans="1:11" x14ac:dyDescent="0.25">
      <c r="A9">
        <v>12</v>
      </c>
      <c r="B9" t="s">
        <v>365</v>
      </c>
      <c r="C9" s="12" t="s">
        <v>138</v>
      </c>
      <c r="D9" s="14">
        <f>AVERAGEIF('Summary new'!$E:$E,$B9,'Summary new'!$Z:$Z)/AVERAGEIF('Summary new'!$E:$E,$B9,'Summary new'!$AB:$AB)</f>
        <v>35.176613697843628</v>
      </c>
      <c r="E9" s="14">
        <f>AVERAGEIF('Summary new'!$E:$E,$B9,'Summary new'!$AA:$AA)/AVERAGEIF('Summary new'!$E:$E,$B9,'Summary new'!$AC:$AC)</f>
        <v>1.9702990437993653</v>
      </c>
      <c r="F9" s="14">
        <f>AVERAGEIF('Summary new'!$E:$E,$B9,'Summary new'!$AD:$AD)</f>
        <v>7.9109387588687046</v>
      </c>
      <c r="G9" s="14">
        <f>AVERAGEIF('Summary new'!$E:$E,$B9,'Summary new'!$AE:$AE)/AVERAGEIF('Summary new'!$E:$E,$B9,'Summary new'!$AG:$AG)</f>
        <v>7.2324056853049239</v>
      </c>
      <c r="H9" s="14">
        <f>AVERAGEIF('Summary new'!$E:$E,$B9,'Summary new'!$AB:$AB)</f>
        <v>55.287062644958461</v>
      </c>
      <c r="I9" s="14">
        <f>AVERAGEIF('Summary new'!$E:$E,$B9,'Summary new'!$AC:$AC)</f>
        <v>77.049792289733844</v>
      </c>
      <c r="J9" s="14">
        <f>AVERAGEIF('Summary new'!$E:$E,$B9,'Summary new'!$AF:$AF)</f>
        <v>1.3579146414995162</v>
      </c>
      <c r="K9" s="14">
        <f>AVERAGEIF('Summary new'!$E:$E,$B9,'Summary new'!$AG:$AG)</f>
        <v>1.3386719822883562</v>
      </c>
    </row>
  </sheetData>
  <autoFilter ref="A1:G9" xr:uid="{C47BB161-C9F9-44A5-AE02-63A93702ECC5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New data</vt:lpstr>
      <vt:lpstr>Summary new</vt:lpstr>
      <vt:lpstr>Data</vt:lpstr>
      <vt:lpstr>Summary</vt:lpstr>
      <vt:lpstr>Properties data</vt:lpstr>
      <vt:lpstr>Breakeven chart and overlapping</vt:lpstr>
      <vt:lpstr>Hit% Sponza vs Random100 chart</vt:lpstr>
      <vt:lpstr>Accuracy chart</vt:lpstr>
      <vt:lpstr>Overlapping% chart</vt:lpstr>
      <vt:lpstr>All quality comparisons</vt:lpstr>
      <vt:lpstr>PAH and SPFH build time</vt:lpstr>
      <vt:lpstr>'New data'!_FilterDatabase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Lapo Falcone</dc:creator>
  <cp:lastModifiedBy>Lapo Falcone</cp:lastModifiedBy>
  <dcterms:created xsi:type="dcterms:W3CDTF">2024-03-29T17:07:30Z</dcterms:created>
  <dcterms:modified xsi:type="dcterms:W3CDTF">2024-05-20T22:22:27Z</dcterms:modified>
</cp:coreProperties>
</file>